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acted.sharepoint.com/sites/IMPACTUKR/Documents partages/ISU/HNMU/UKR2206_HSM/0_CALIBRATION/02_Data/04_Data_Analysis/Round 2 - Jan-Feb 2024/03_Externally shared/"/>
    </mc:Choice>
  </mc:AlternateContent>
  <xr:revisionPtr revIDLastSave="13" documentId="13_ncr:1_{DD54BCC7-5D51-41BC-8180-3F8A57710513}" xr6:coauthVersionLast="47" xr6:coauthVersionMax="47" xr10:uidLastSave="{63C78AEA-132D-4EC1-A872-530522B124F9}"/>
  <bookViews>
    <workbookView xWindow="28680" yWindow="-120" windowWidth="29040" windowHeight="15840" activeTab="1" xr2:uid="{00000000-000D-0000-FFFF-FFFF00000000}"/>
  </bookViews>
  <sheets>
    <sheet name="README" sheetId="3" r:id="rId1"/>
    <sheet name="Table_of_content" sheetId="1" r:id="rId2"/>
    <sheet name="Data" sheetId="2" r:id="rId3"/>
  </sheets>
  <calcPr calcId="191028" refMode="R1C1" iterateCount="0" calcCompleted="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1" l="1"/>
  <c r="A285" i="1"/>
  <c r="A284" i="1"/>
  <c r="A283" i="1"/>
  <c r="A282" i="1"/>
  <c r="A2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<sst xmlns="http://schemas.openxmlformats.org/spreadsheetml/2006/main" count="102831" uniqueCount="2569">
  <si>
    <t>REACH UKRAINE | Calibration Assessment 2024: Macro-region frequency tables</t>
  </si>
  <si>
    <t>Items</t>
  </si>
  <si>
    <t>Description</t>
  </si>
  <si>
    <t>Background &amp; Rationale</t>
  </si>
  <si>
    <t xml:space="preserve">Escalation of the war in Ukraine on 24 February 2022 resulted in wide-scale displacement of people, with almost 6 million people living as refugees across Europe (as of 28 November 2023) and an estimated 3.7 million people displaced internally across Ukraine (as of 25 September 2023). The prolonged hostilities and widescale destruction of civilian infrastructure led to severe deterioration of people’s access to essential services, including energy, water supply, heating, healthcare, and others, leaving 14.6 million people in need of humanitarian assistance as of December 2023. Furthermore, the renewal of attacks targeting Ukraine’s energy infrastructure as well as attacks on water and gas systems are likely to further worsen the crisis with winter’s arrival, particularly in areas near the front line. The situation remains particularly worrying in areas closer to the frontlines that were found to be experiencing higher levels of overall needs and in some of which the highest numbers of people in need were registered.
In line with and in addition to the HSM’s primary objective of providing up-to-date multi-sectoral data on the evolution of humanitarian needs in Ukraine across the Humanitarian Program Cycle (HPC) to enable monitoring of change in needs and the targeting of the HRP, the Calibration Assessment also intends to provide mid-term updates on crucial MSNA baseline data from June-August 2023.  The Calibration Assessment aims to primarily ascertain information on changes over time in drivers of humanitarian needs, shifts in access to and functionality of services and barriers to assistance. </t>
  </si>
  <si>
    <t>Primary data collection time period</t>
  </si>
  <si>
    <t>17 January 2024 - 18 February 2024</t>
  </si>
  <si>
    <t>Geographic Coverage</t>
  </si>
  <si>
    <t>Government-controlled areas in Ukraine: 23 oblasts and Kyiv city</t>
  </si>
  <si>
    <t>Methodology &amp; Sampling</t>
  </si>
  <si>
    <r>
      <t xml:space="preserve">The Calibration Assessment employed a quantitative approach to gather data on the research questions. This household-level (HH) assessment interviewed respondents through randomised telephone surveys conducted via Computer Assisted Telephone Interviews (CATI) by Kyiv International Institute of Sociology (KIIS) as the data collection partner. 
A representative HH-level sample with a quota for rural population was taken at the oblast level. Overall, REACH implemented 4,930 HH-level CATI interviews in 23 oblasts and Kyiv city with a 95% Level of Confidence and 7% Margin of Error sampling frame. The sample entailed a quota for rural population with implementation of a minimum of 50 HH-level interviews representing rural population per oblast.
The sample allows representative data to be reported at the oblast level. The sampling approach does not include representative sampling of other specific population groups (i.e., returnees, displaced and non-displaced populations). 
</t>
    </r>
    <r>
      <rPr>
        <b/>
        <sz val="10"/>
        <color rgb="FF000000"/>
        <rFont val="Segoe UI"/>
        <family val="2"/>
      </rPr>
      <t>Some subsets are too small even to draw indicative conclusions: samples of 30 or less cannot be used as their distribution may be uneven and therefore misleading.</t>
    </r>
  </si>
  <si>
    <t>Donors</t>
  </si>
  <si>
    <t>USAID's Bureau for Humanitarian Assistance (BHA) and the UK Foreign, Commonwealth and Development Office (FCDO)</t>
  </si>
  <si>
    <t>Product navigation</t>
  </si>
  <si>
    <t>This REACH product presents frequency tables of Calibration Assessment indicators stratified at the macro-region or oblast levels (identified through the title). These frequency tables can be navigated using the hyperlinks in the 'Table of Contents' sheet. These links will automatically take the reader to the relevant frequency table with its disaggregation. Frequency table disaggregation may include any of the below (HH = household, HoHH = head of household);
- By rural/urban - Rural HHs, Urban HHs
- By disability - HHs with a member with a disability (Washington Group Severity Score 3 or 4), HHs without a member with a disability
- By displacement status - Displaced HHs, Non-Displaced HHs, Returnee HHs
- By employment status - HHs with an employed member, HHs without an employed member
- By HH proximity to the frontline or Russian border - HHs living in raions along the Russian border or frontline, HHs in raions away the Russian border or frontline
- By HH size - Single member HHs, HHs with 2-4 members, HHs with 5 or more members
- By HHs with/without children - HHs with Child (&lt;18 y.o.), HHs without Child (&lt;18 y.o.)
- By HH child and sex composition - HHs with girls; HHs with boys; HHs with girls and boys; HHs without children
- By HHs with/without young children - HHs with a young child (2-5 y.o.), HHs without a young child (2-5 y.o.)
- By HHs with/without infant children - HHs with an infant (0-2 y.o.), HHs without an infant (0-2 y.o.)
- By HH sex composition - HHs with Male members only, HHs with Female members only, HHs with Male and Female members
- By HHs with only elderly members - HHs with elderly members only, HHs not composed by elderly members only
- By HHs with elderly members - HHs with at least one elderly member, HHs with no elderly member
- By HoHH sex - Female-Headed HHs, Male-Headed HHs
- By HoHH sex and age - Female 18-59 year-old-headed HHs, Female 60+ year-old-headed HHs, Male 18-59 year-old-headed HHs, Male 60+ year-old-headed HHs
- By individuals' sex and age - Boys &lt;6 y.o., Boys 6-11 y.o., Boys 12-17 y.o., Girls &lt;6 y.o., Girls 6-11 y.o., Girls 12-17 y.o.; 18-25 Male; 18-25 Female; 26-50 Male; 26-50 Female; 51-65 Male; 51-65 Female; 66+ Male; 66+ Female
- By individuals' disability status - Individual with disability (Washington Group Severity Score 3 or 4), Individual without disability
- By child sex and age - Boys &lt; 5 y.o, Boys 5-11 y.o., Boys 12-18 y.o., Girls &lt; 5 y.o., Girls 5-11 y.o., Girls 12-18 y.o.
- By child disability - HHs with a child with a disability, HHs without a child with a disability
- By drinking water source - HHs accessing drinking water Only by Unimproved sources, HHs accessing drinking water Only by Improved sources, HHs accessing drinking water by Unimproved and Improved sources 
- By sanitation facility - HHs with access Only to Unimproved sanitation facilities, HHs with access Only to Improved sanitation facilities, HHs with access of Improved and Unimproved sanitation facilities 
- By assistance received - HHs that received Assistance in the past 3 months, HHs that did Not received Assistance in the past 3 months
- By food assistance received - HHs that received food assistance, HHs that did not receive food assistance, HHs that did not receive any assistance 
- By protection assistance received - HHs that received protection assistance, HHs that did not receive protection assistance, HHs that did not receive any assistance 
- By shelter assistance received - HHs that received shelter assistance, HHs that did not receive shelter assistance, HHs that did not receive any assistance 
- By WASH assistance received - HHs that received WASH assistance, HHs that did not receive WASH assistance, HHs that did not receive any assistance 
- By exclusively relying on assistance - HHs relying Exclusively on Assistance, HHs Not relying Exclusively on Assistance
- By conflict-related shelter damage - HHs with conflict-related shelter damages, HHs without conflict-related shelter damages
- By adopting livelihood coping strategies - HHs using no coping strategies; HHs using at least one 'stress' strategy; HHs using at least one 'crisis' strategy; HHs using at least one 'emergency' strategy</t>
  </si>
  <si>
    <t>Total number of HH interviews</t>
  </si>
  <si>
    <t>4930 interviews</t>
  </si>
  <si>
    <t>Contacts</t>
  </si>
  <si>
    <t>Cailean Mallon, HNM Unit Research Manager (cailean.mallon@impact-initiatives.org)</t>
  </si>
  <si>
    <t>Rima Sargsyan, HSM Senior Assessment Officer (rima.sargsyan@impact-initiatives.org)</t>
  </si>
  <si>
    <t>Tabs information</t>
  </si>
  <si>
    <t>Sheet 1 - READ_ME</t>
  </si>
  <si>
    <t>Project description</t>
  </si>
  <si>
    <t>Sheet 2 - Table_of_Content</t>
  </si>
  <si>
    <t>Hyperlinked list of the frequency tables</t>
  </si>
  <si>
    <t>Sheet 3 - Data</t>
  </si>
  <si>
    <t>Frequency tables disaggregated by macroregion</t>
  </si>
  <si>
    <t>Table of Content</t>
  </si>
  <si>
    <t>A_1  Respondent Age overall</t>
  </si>
  <si>
    <t>strata</t>
  </si>
  <si>
    <t>num_samples</t>
  </si>
  <si>
    <t>mean</t>
  </si>
  <si>
    <t>median</t>
  </si>
  <si>
    <t>min</t>
  </si>
  <si>
    <t>max</t>
  </si>
  <si>
    <t>South</t>
  </si>
  <si>
    <t>West</t>
  </si>
  <si>
    <t>Center</t>
  </si>
  <si>
    <t>East</t>
  </si>
  <si>
    <t>North</t>
  </si>
  <si>
    <t>overall</t>
  </si>
  <si>
    <t>A_2 Respondent Sex overall</t>
  </si>
  <si>
    <t>Female</t>
  </si>
  <si>
    <t>Male</t>
  </si>
  <si>
    <t>71.4%</t>
  </si>
  <si>
    <t>28.6%</t>
  </si>
  <si>
    <t>65.3%</t>
  </si>
  <si>
    <t>34.7%</t>
  </si>
  <si>
    <t>69.2%</t>
  </si>
  <si>
    <t>30.8%</t>
  </si>
  <si>
    <t>66.4%</t>
  </si>
  <si>
    <t>33.6%</t>
  </si>
  <si>
    <t>68.1%</t>
  </si>
  <si>
    <t>31.9%</t>
  </si>
  <si>
    <t>67.4%</t>
  </si>
  <si>
    <t>32.6%</t>
  </si>
  <si>
    <t>A_3 Respondents Reportedly Head of the Household overall</t>
  </si>
  <si>
    <t>No</t>
  </si>
  <si>
    <t>Yes</t>
  </si>
  <si>
    <t>8.2%</t>
  </si>
  <si>
    <t>91.8%</t>
  </si>
  <si>
    <t>11.6%</t>
  </si>
  <si>
    <t>88.4%</t>
  </si>
  <si>
    <t>10.1%</t>
  </si>
  <si>
    <t>89.9%</t>
  </si>
  <si>
    <t>11.3%</t>
  </si>
  <si>
    <t>88.7%</t>
  </si>
  <si>
    <t>10.6%</t>
  </si>
  <si>
    <t>89.4%</t>
  </si>
  <si>
    <t>10.7%</t>
  </si>
  <si>
    <t>89.3%</t>
  </si>
  <si>
    <t>A_8 Number of Household Members overall</t>
  </si>
  <si>
    <t>A_16 Household Members distribution by age and sex</t>
  </si>
  <si>
    <t>individual_age</t>
  </si>
  <si>
    <t>Prefer not to answer</t>
  </si>
  <si>
    <t>0</t>
  </si>
  <si>
    <t>26.6%</t>
  </si>
  <si>
    <t>73.4%</t>
  </si>
  <si>
    <t>0.0%</t>
  </si>
  <si>
    <t>1</t>
  </si>
  <si>
    <t>46.1%</t>
  </si>
  <si>
    <t>53.9%</t>
  </si>
  <si>
    <t>10</t>
  </si>
  <si>
    <t>48.5%</t>
  </si>
  <si>
    <t>50.0%</t>
  </si>
  <si>
    <t>1.6%</t>
  </si>
  <si>
    <t>11</t>
  </si>
  <si>
    <t>47.6%</t>
  </si>
  <si>
    <t>52.4%</t>
  </si>
  <si>
    <t>12</t>
  </si>
  <si>
    <t>40.3%</t>
  </si>
  <si>
    <t>59.7%</t>
  </si>
  <si>
    <t>13</t>
  </si>
  <si>
    <t>32.8%</t>
  </si>
  <si>
    <t>67.2%</t>
  </si>
  <si>
    <t>14</t>
  </si>
  <si>
    <t>64.8%</t>
  </si>
  <si>
    <t>35.2%</t>
  </si>
  <si>
    <t>15</t>
  </si>
  <si>
    <t>57.8%</t>
  </si>
  <si>
    <t>42.2%</t>
  </si>
  <si>
    <t>16</t>
  </si>
  <si>
    <t>59.8%</t>
  </si>
  <si>
    <t>40.2%</t>
  </si>
  <si>
    <t>17</t>
  </si>
  <si>
    <t>47.0%</t>
  </si>
  <si>
    <t>53.0%</t>
  </si>
  <si>
    <t>18</t>
  </si>
  <si>
    <t>23.5%</t>
  </si>
  <si>
    <t>76.5%</t>
  </si>
  <si>
    <t>19</t>
  </si>
  <si>
    <t>32.3%</t>
  </si>
  <si>
    <t>67.7%</t>
  </si>
  <si>
    <t>2</t>
  </si>
  <si>
    <t>14.3%</t>
  </si>
  <si>
    <t>85.7%</t>
  </si>
  <si>
    <t>20</t>
  </si>
  <si>
    <t>73.7%</t>
  </si>
  <si>
    <t>26.3%</t>
  </si>
  <si>
    <t>21</t>
  </si>
  <si>
    <t>72.8%</t>
  </si>
  <si>
    <t>27.2%</t>
  </si>
  <si>
    <t>22</t>
  </si>
  <si>
    <t>23</t>
  </si>
  <si>
    <t>34.5%</t>
  </si>
  <si>
    <t>65.5%</t>
  </si>
  <si>
    <t>24</t>
  </si>
  <si>
    <t>34.8%</t>
  </si>
  <si>
    <t>65.2%</t>
  </si>
  <si>
    <t>25</t>
  </si>
  <si>
    <t>43.9%</t>
  </si>
  <si>
    <t>56.1%</t>
  </si>
  <si>
    <t>26</t>
  </si>
  <si>
    <t>54.1%</t>
  </si>
  <si>
    <t>45.9%</t>
  </si>
  <si>
    <t>27</t>
  </si>
  <si>
    <t>70.4%</t>
  </si>
  <si>
    <t>29.6%</t>
  </si>
  <si>
    <t>28</t>
  </si>
  <si>
    <t>42.7%</t>
  </si>
  <si>
    <t>57.3%</t>
  </si>
  <si>
    <t>29</t>
  </si>
  <si>
    <t>74.4%</t>
  </si>
  <si>
    <t>25.6%</t>
  </si>
  <si>
    <t>3</t>
  </si>
  <si>
    <t>77.4%</t>
  </si>
  <si>
    <t>22.6%</t>
  </si>
  <si>
    <t>30</t>
  </si>
  <si>
    <t>58.2%</t>
  </si>
  <si>
    <t>41.8%</t>
  </si>
  <si>
    <t>31</t>
  </si>
  <si>
    <t>81.5%</t>
  </si>
  <si>
    <t>18.5%</t>
  </si>
  <si>
    <t>32</t>
  </si>
  <si>
    <t>49.1%</t>
  </si>
  <si>
    <t>50.9%</t>
  </si>
  <si>
    <t>33</t>
  </si>
  <si>
    <t>34</t>
  </si>
  <si>
    <t>40.0%</t>
  </si>
  <si>
    <t>60.0%</t>
  </si>
  <si>
    <t>35</t>
  </si>
  <si>
    <t>47.4%</t>
  </si>
  <si>
    <t>52.6%</t>
  </si>
  <si>
    <t>36</t>
  </si>
  <si>
    <t>37</t>
  </si>
  <si>
    <t>48.3%</t>
  </si>
  <si>
    <t>51.7%</t>
  </si>
  <si>
    <t>38</t>
  </si>
  <si>
    <t>65.7%</t>
  </si>
  <si>
    <t>34.1%</t>
  </si>
  <si>
    <t>0.2%</t>
  </si>
  <si>
    <t>39</t>
  </si>
  <si>
    <t>45.8%</t>
  </si>
  <si>
    <t>54.2%</t>
  </si>
  <si>
    <t>4</t>
  </si>
  <si>
    <t>54.6%</t>
  </si>
  <si>
    <t>45.4%</t>
  </si>
  <si>
    <t>40</t>
  </si>
  <si>
    <t>57.9%</t>
  </si>
  <si>
    <t>42.1%</t>
  </si>
  <si>
    <t>41</t>
  </si>
  <si>
    <t>83.9%</t>
  </si>
  <si>
    <t>16.1%</t>
  </si>
  <si>
    <t>42</t>
  </si>
  <si>
    <t>62.2%</t>
  </si>
  <si>
    <t>37.8%</t>
  </si>
  <si>
    <t>43</t>
  </si>
  <si>
    <t>56.0%</t>
  </si>
  <si>
    <t>44.0%</t>
  </si>
  <si>
    <t>44</t>
  </si>
  <si>
    <t>66.1%</t>
  </si>
  <si>
    <t>33.9%</t>
  </si>
  <si>
    <t>45</t>
  </si>
  <si>
    <t>46</t>
  </si>
  <si>
    <t>37.3%</t>
  </si>
  <si>
    <t>62.7%</t>
  </si>
  <si>
    <t>47</t>
  </si>
  <si>
    <t>48</t>
  </si>
  <si>
    <t>49</t>
  </si>
  <si>
    <t>72.3%</t>
  </si>
  <si>
    <t>27.7%</t>
  </si>
  <si>
    <t>5</t>
  </si>
  <si>
    <t>40.5%</t>
  </si>
  <si>
    <t>59.5%</t>
  </si>
  <si>
    <t>50</t>
  </si>
  <si>
    <t>51.6%</t>
  </si>
  <si>
    <t>48.4%</t>
  </si>
  <si>
    <t>51</t>
  </si>
  <si>
    <t>42.4%</t>
  </si>
  <si>
    <t>57.6%</t>
  </si>
  <si>
    <t>52</t>
  </si>
  <si>
    <t>74.2%</t>
  </si>
  <si>
    <t>25.8%</t>
  </si>
  <si>
    <t>53</t>
  </si>
  <si>
    <t>35.5%</t>
  </si>
  <si>
    <t>64.5%</t>
  </si>
  <si>
    <t>54</t>
  </si>
  <si>
    <t>45.5%</t>
  </si>
  <si>
    <t>54.5%</t>
  </si>
  <si>
    <t>55</t>
  </si>
  <si>
    <t>68.4%</t>
  </si>
  <si>
    <t>31.6%</t>
  </si>
  <si>
    <t>56</t>
  </si>
  <si>
    <t>48.0%</t>
  </si>
  <si>
    <t>52.0%</t>
  </si>
  <si>
    <t>57</t>
  </si>
  <si>
    <t>69.9%</t>
  </si>
  <si>
    <t>30.1%</t>
  </si>
  <si>
    <t>58</t>
  </si>
  <si>
    <t>39.9%</t>
  </si>
  <si>
    <t>60.1%</t>
  </si>
  <si>
    <t>59</t>
  </si>
  <si>
    <t>51.0%</t>
  </si>
  <si>
    <t>48.9%</t>
  </si>
  <si>
    <t>6</t>
  </si>
  <si>
    <t>48.8%</t>
  </si>
  <si>
    <t>51.2%</t>
  </si>
  <si>
    <t>60</t>
  </si>
  <si>
    <t>53.5%</t>
  </si>
  <si>
    <t>46.5%</t>
  </si>
  <si>
    <t>61</t>
  </si>
  <si>
    <t>79.6%</t>
  </si>
  <si>
    <t>20.4%</t>
  </si>
  <si>
    <t>62</t>
  </si>
  <si>
    <t>70.6%</t>
  </si>
  <si>
    <t>28.8%</t>
  </si>
  <si>
    <t>0.6%</t>
  </si>
  <si>
    <t>63</t>
  </si>
  <si>
    <t>68.0%</t>
  </si>
  <si>
    <t>28.2%</t>
  </si>
  <si>
    <t>3.8%</t>
  </si>
  <si>
    <t>64</t>
  </si>
  <si>
    <t>53.8%</t>
  </si>
  <si>
    <t>46.2%</t>
  </si>
  <si>
    <t>65</t>
  </si>
  <si>
    <t>66</t>
  </si>
  <si>
    <t>64.3%</t>
  </si>
  <si>
    <t>35.7%</t>
  </si>
  <si>
    <t>67</t>
  </si>
  <si>
    <t>91.9%</t>
  </si>
  <si>
    <t>8.1%</t>
  </si>
  <si>
    <t>68</t>
  </si>
  <si>
    <t>50.4%</t>
  </si>
  <si>
    <t>49.6%</t>
  </si>
  <si>
    <t>69</t>
  </si>
  <si>
    <t>7</t>
  </si>
  <si>
    <t>71.6%</t>
  </si>
  <si>
    <t>28.4%</t>
  </si>
  <si>
    <t>70</t>
  </si>
  <si>
    <t>93.8%</t>
  </si>
  <si>
    <t>6.2%</t>
  </si>
  <si>
    <t>71</t>
  </si>
  <si>
    <t>57.7%</t>
  </si>
  <si>
    <t>42.3%</t>
  </si>
  <si>
    <t>72</t>
  </si>
  <si>
    <t>77.2%</t>
  </si>
  <si>
    <t>22.8%</t>
  </si>
  <si>
    <t>73</t>
  </si>
  <si>
    <t>72.6%</t>
  </si>
  <si>
    <t>27.4%</t>
  </si>
  <si>
    <t>74</t>
  </si>
  <si>
    <t>76.6%</t>
  </si>
  <si>
    <t>23.4%</t>
  </si>
  <si>
    <t>75</t>
  </si>
  <si>
    <t>87.9%</t>
  </si>
  <si>
    <t>12.1%</t>
  </si>
  <si>
    <t>76</t>
  </si>
  <si>
    <t>94.8%</t>
  </si>
  <si>
    <t>5.2%</t>
  </si>
  <si>
    <t>77</t>
  </si>
  <si>
    <t>78</t>
  </si>
  <si>
    <t>14.4%</t>
  </si>
  <si>
    <t>85.6%</t>
  </si>
  <si>
    <t>79</t>
  </si>
  <si>
    <t>100.0%</t>
  </si>
  <si>
    <t>8</t>
  </si>
  <si>
    <t>36.4%</t>
  </si>
  <si>
    <t>63.6%</t>
  </si>
  <si>
    <t>80</t>
  </si>
  <si>
    <t>15.6%</t>
  </si>
  <si>
    <t>84.4%</t>
  </si>
  <si>
    <t>81</t>
  </si>
  <si>
    <t>64.4%</t>
  </si>
  <si>
    <t>35.6%</t>
  </si>
  <si>
    <t>82</t>
  </si>
  <si>
    <t>83</t>
  </si>
  <si>
    <t>86.2%</t>
  </si>
  <si>
    <t>13.8%</t>
  </si>
  <si>
    <t>84</t>
  </si>
  <si>
    <t>85</t>
  </si>
  <si>
    <t>86</t>
  </si>
  <si>
    <t>88</t>
  </si>
  <si>
    <t>89</t>
  </si>
  <si>
    <t>9</t>
  </si>
  <si>
    <t>37.2%</t>
  </si>
  <si>
    <t>62.8%</t>
  </si>
  <si>
    <t>90</t>
  </si>
  <si>
    <t>99</t>
  </si>
  <si>
    <t>unknown</t>
  </si>
  <si>
    <t>19.2%</t>
  </si>
  <si>
    <t>21.9%</t>
  </si>
  <si>
    <t>58.9%</t>
  </si>
  <si>
    <t>46.3%</t>
  </si>
  <si>
    <t>53.7%</t>
  </si>
  <si>
    <t>64.1%</t>
  </si>
  <si>
    <t>35.9%</t>
  </si>
  <si>
    <t>58.4%</t>
  </si>
  <si>
    <t>41.6%</t>
  </si>
  <si>
    <t>41.3%</t>
  </si>
  <si>
    <t>58.7%</t>
  </si>
  <si>
    <t>47.9%</t>
  </si>
  <si>
    <t>52.1%</t>
  </si>
  <si>
    <t>53.1%</t>
  </si>
  <si>
    <t>46.4%</t>
  </si>
  <si>
    <t>0.5%</t>
  </si>
  <si>
    <t>32.4%</t>
  </si>
  <si>
    <t>63.0%</t>
  </si>
  <si>
    <t>4.6%</t>
  </si>
  <si>
    <t>61.9%</t>
  </si>
  <si>
    <t>38.1%</t>
  </si>
  <si>
    <t>31.1%</t>
  </si>
  <si>
    <t>2.5%</t>
  </si>
  <si>
    <t>41.2%</t>
  </si>
  <si>
    <t>58.8%</t>
  </si>
  <si>
    <t>69.8%</t>
  </si>
  <si>
    <t>30.2%</t>
  </si>
  <si>
    <t>36.7%</t>
  </si>
  <si>
    <t>63.3%</t>
  </si>
  <si>
    <t>54.9%</t>
  </si>
  <si>
    <t>45.1%</t>
  </si>
  <si>
    <t>74.5%</t>
  </si>
  <si>
    <t>25.5%</t>
  </si>
  <si>
    <t>49.3%</t>
  </si>
  <si>
    <t>50.7%</t>
  </si>
  <si>
    <t>40.6%</t>
  </si>
  <si>
    <t>1.7%</t>
  </si>
  <si>
    <t>69.5%</t>
  </si>
  <si>
    <t>30.5%</t>
  </si>
  <si>
    <t>51.9%</t>
  </si>
  <si>
    <t>48.1%</t>
  </si>
  <si>
    <t>42.6%</t>
  </si>
  <si>
    <t>57.4%</t>
  </si>
  <si>
    <t>66.5%</t>
  </si>
  <si>
    <t>33.5%</t>
  </si>
  <si>
    <t>63.8%</t>
  </si>
  <si>
    <t>36.2%</t>
  </si>
  <si>
    <t>51.4%</t>
  </si>
  <si>
    <t>48.6%</t>
  </si>
  <si>
    <t>70.8%</t>
  </si>
  <si>
    <t>29.2%</t>
  </si>
  <si>
    <t>62.9%</t>
  </si>
  <si>
    <t>56.9%</t>
  </si>
  <si>
    <t>43.1%</t>
  </si>
  <si>
    <t>40.4%</t>
  </si>
  <si>
    <t>0.8%</t>
  </si>
  <si>
    <t>70.3%</t>
  </si>
  <si>
    <t>29.7%</t>
  </si>
  <si>
    <t>0.9%</t>
  </si>
  <si>
    <t>47.7%</t>
  </si>
  <si>
    <t>52.3%</t>
  </si>
  <si>
    <t>37.1%</t>
  </si>
  <si>
    <t>47.1%</t>
  </si>
  <si>
    <t>50.3%</t>
  </si>
  <si>
    <t>2.6%</t>
  </si>
  <si>
    <t>44.1%</t>
  </si>
  <si>
    <t>55.9%</t>
  </si>
  <si>
    <t>46.8%</t>
  </si>
  <si>
    <t>1.2%</t>
  </si>
  <si>
    <t>44.9%</t>
  </si>
  <si>
    <t>1.0%</t>
  </si>
  <si>
    <t>59.6%</t>
  </si>
  <si>
    <t>43.2%</t>
  </si>
  <si>
    <t>56.8%</t>
  </si>
  <si>
    <t>61.1%</t>
  </si>
  <si>
    <t>38.9%</t>
  </si>
  <si>
    <t>66.6%</t>
  </si>
  <si>
    <t>33.4%</t>
  </si>
  <si>
    <t>60.6%</t>
  </si>
  <si>
    <t>39.4%</t>
  </si>
  <si>
    <t>42.9%</t>
  </si>
  <si>
    <t>57.1%</t>
  </si>
  <si>
    <t>62.5%</t>
  </si>
  <si>
    <t>37.5%</t>
  </si>
  <si>
    <t>66.3%</t>
  </si>
  <si>
    <t>32.5%</t>
  </si>
  <si>
    <t>52.2%</t>
  </si>
  <si>
    <t>2.0%</t>
  </si>
  <si>
    <t>58.3%</t>
  </si>
  <si>
    <t>41.7%</t>
  </si>
  <si>
    <t>59.2%</t>
  </si>
  <si>
    <t>40.8%</t>
  </si>
  <si>
    <t>56.6%</t>
  </si>
  <si>
    <t>43.4%</t>
  </si>
  <si>
    <t>56.2%</t>
  </si>
  <si>
    <t>1.1%</t>
  </si>
  <si>
    <t>44.3%</t>
  </si>
  <si>
    <t>47.8%</t>
  </si>
  <si>
    <t>50.2%</t>
  </si>
  <si>
    <t>49.8%</t>
  </si>
  <si>
    <t>75.0%</t>
  </si>
  <si>
    <t>25.0%</t>
  </si>
  <si>
    <t>52.8%</t>
  </si>
  <si>
    <t>45.7%</t>
  </si>
  <si>
    <t>56.4%</t>
  </si>
  <si>
    <t>43.6%</t>
  </si>
  <si>
    <t>73.6%</t>
  </si>
  <si>
    <t>26.4%</t>
  </si>
  <si>
    <t>46.6%</t>
  </si>
  <si>
    <t>53.4%</t>
  </si>
  <si>
    <t>68.8%</t>
  </si>
  <si>
    <t>31.2%</t>
  </si>
  <si>
    <t>28.3%</t>
  </si>
  <si>
    <t>15.0%</t>
  </si>
  <si>
    <t>0.7%</t>
  </si>
  <si>
    <t>70.7%</t>
  </si>
  <si>
    <t>29.3%</t>
  </si>
  <si>
    <t>61.6%</t>
  </si>
  <si>
    <t>38.4%</t>
  </si>
  <si>
    <t>82.9%</t>
  </si>
  <si>
    <t>17.1%</t>
  </si>
  <si>
    <t>30.0%</t>
  </si>
  <si>
    <t>70.0%</t>
  </si>
  <si>
    <t>87</t>
  </si>
  <si>
    <t>67.3%</t>
  </si>
  <si>
    <t>32.7%</t>
  </si>
  <si>
    <t>46.7%</t>
  </si>
  <si>
    <t>53.3%</t>
  </si>
  <si>
    <t>91</t>
  </si>
  <si>
    <t>92</t>
  </si>
  <si>
    <t>94</t>
  </si>
  <si>
    <t>12.8%</t>
  </si>
  <si>
    <t>14.1%</t>
  </si>
  <si>
    <t>73.1%</t>
  </si>
  <si>
    <t>51.5%</t>
  </si>
  <si>
    <t>55.7%</t>
  </si>
  <si>
    <t>39.8%</t>
  </si>
  <si>
    <t>4.1%</t>
  </si>
  <si>
    <t>55.0%</t>
  </si>
  <si>
    <t>2.3%</t>
  </si>
  <si>
    <t>59.1%</t>
  </si>
  <si>
    <t>40.9%</t>
  </si>
  <si>
    <t>36.8%</t>
  </si>
  <si>
    <t>63.2%</t>
  </si>
  <si>
    <t>78.6%</t>
  </si>
  <si>
    <t>21.4%</t>
  </si>
  <si>
    <t>71.3%</t>
  </si>
  <si>
    <t>28.7%</t>
  </si>
  <si>
    <t>73.8%</t>
  </si>
  <si>
    <t>26.2%</t>
  </si>
  <si>
    <t>69.0%</t>
  </si>
  <si>
    <t>31.0%</t>
  </si>
  <si>
    <t>59.4%</t>
  </si>
  <si>
    <t>80.1%</t>
  </si>
  <si>
    <t>19.9%</t>
  </si>
  <si>
    <t>70.1%</t>
  </si>
  <si>
    <t>29.9%</t>
  </si>
  <si>
    <t>64.0%</t>
  </si>
  <si>
    <t>36.0%</t>
  </si>
  <si>
    <t>34.0%</t>
  </si>
  <si>
    <t>66.0%</t>
  </si>
  <si>
    <t>34.3%</t>
  </si>
  <si>
    <t>41.9%</t>
  </si>
  <si>
    <t>58.1%</t>
  </si>
  <si>
    <t>54.3%</t>
  </si>
  <si>
    <t>51.3%</t>
  </si>
  <si>
    <t>48.7%</t>
  </si>
  <si>
    <t>66.8%</t>
  </si>
  <si>
    <t>33.2%</t>
  </si>
  <si>
    <t>60.2%</t>
  </si>
  <si>
    <t>38.0%</t>
  </si>
  <si>
    <t>1.8%</t>
  </si>
  <si>
    <t>47.3%</t>
  </si>
  <si>
    <t>52.7%</t>
  </si>
  <si>
    <t>70.2%</t>
  </si>
  <si>
    <t>29.8%</t>
  </si>
  <si>
    <t>53.2%</t>
  </si>
  <si>
    <t>49.2%</t>
  </si>
  <si>
    <t>50.8%</t>
  </si>
  <si>
    <t>68.2%</t>
  </si>
  <si>
    <t>39.6%</t>
  </si>
  <si>
    <t>60.4%</t>
  </si>
  <si>
    <t>49.9%</t>
  </si>
  <si>
    <t>50.1%</t>
  </si>
  <si>
    <t>6.6%</t>
  </si>
  <si>
    <t>31.4%</t>
  </si>
  <si>
    <t>43.8%</t>
  </si>
  <si>
    <t>41.1%</t>
  </si>
  <si>
    <t>31.7%</t>
  </si>
  <si>
    <t>4.5%</t>
  </si>
  <si>
    <t>39.7%</t>
  </si>
  <si>
    <t>60.3%</t>
  </si>
  <si>
    <t>58.0%</t>
  </si>
  <si>
    <t>42.0%</t>
  </si>
  <si>
    <t>72.1%</t>
  </si>
  <si>
    <t>27.9%</t>
  </si>
  <si>
    <t>67.0%</t>
  </si>
  <si>
    <t>33.0%</t>
  </si>
  <si>
    <t>73.5%</t>
  </si>
  <si>
    <t>26.5%</t>
  </si>
  <si>
    <t>34.9%</t>
  </si>
  <si>
    <t>65.1%</t>
  </si>
  <si>
    <t>73.0%</t>
  </si>
  <si>
    <t>27.0%</t>
  </si>
  <si>
    <t>74.8%</t>
  </si>
  <si>
    <t>20.8%</t>
  </si>
  <si>
    <t>78.3%</t>
  </si>
  <si>
    <t>21.7%</t>
  </si>
  <si>
    <t>83.3%</t>
  </si>
  <si>
    <t>13.3%</t>
  </si>
  <si>
    <t>3.4%</t>
  </si>
  <si>
    <t>68.5%</t>
  </si>
  <si>
    <t>31.5%</t>
  </si>
  <si>
    <t>80.9%</t>
  </si>
  <si>
    <t>19.1%</t>
  </si>
  <si>
    <t>64.2%</t>
  </si>
  <si>
    <t>35.8%</t>
  </si>
  <si>
    <t>55.6%</t>
  </si>
  <si>
    <t>44.4%</t>
  </si>
  <si>
    <t>81.4%</t>
  </si>
  <si>
    <t>18.6%</t>
  </si>
  <si>
    <t>51.1%</t>
  </si>
  <si>
    <t>66.9%</t>
  </si>
  <si>
    <t>93</t>
  </si>
  <si>
    <t>97</t>
  </si>
  <si>
    <t>98</t>
  </si>
  <si>
    <t>23.6%</t>
  </si>
  <si>
    <t>21.1%</t>
  </si>
  <si>
    <t>55.4%</t>
  </si>
  <si>
    <t>69.3%</t>
  </si>
  <si>
    <t>30.7%</t>
  </si>
  <si>
    <t>67.6%</t>
  </si>
  <si>
    <t>35.0%</t>
  </si>
  <si>
    <t>65.0%</t>
  </si>
  <si>
    <t>60.9%</t>
  </si>
  <si>
    <t>39.1%</t>
  </si>
  <si>
    <t>62.6%</t>
  </si>
  <si>
    <t>37.4%</t>
  </si>
  <si>
    <t>52.5%</t>
  </si>
  <si>
    <t>47.5%</t>
  </si>
  <si>
    <t>41.0%</t>
  </si>
  <si>
    <t>59.0%</t>
  </si>
  <si>
    <t>25.2%</t>
  </si>
  <si>
    <t>53.6%</t>
  </si>
  <si>
    <t>50.5%</t>
  </si>
  <si>
    <t>49.5%</t>
  </si>
  <si>
    <t>45.0%</t>
  </si>
  <si>
    <t>42.5%</t>
  </si>
  <si>
    <t>57.5%</t>
  </si>
  <si>
    <t>49.7%</t>
  </si>
  <si>
    <t>56.5%</t>
  </si>
  <si>
    <t>43.5%</t>
  </si>
  <si>
    <t>32.0%</t>
  </si>
  <si>
    <t>60.7%</t>
  </si>
  <si>
    <t>39.3%</t>
  </si>
  <si>
    <t>64.9%</t>
  </si>
  <si>
    <t>35.1%</t>
  </si>
  <si>
    <t>54.4%</t>
  </si>
  <si>
    <t>60.8%</t>
  </si>
  <si>
    <t>38.2%</t>
  </si>
  <si>
    <t>67.5%</t>
  </si>
  <si>
    <t>6.1%</t>
  </si>
  <si>
    <t>78.4%</t>
  </si>
  <si>
    <t>21.6%</t>
  </si>
  <si>
    <t>68.6%</t>
  </si>
  <si>
    <t>59.3%</t>
  </si>
  <si>
    <t>40.7%</t>
  </si>
  <si>
    <t>58.6%</t>
  </si>
  <si>
    <t>41.4%</t>
  </si>
  <si>
    <t>72.7%</t>
  </si>
  <si>
    <t>27.3%</t>
  </si>
  <si>
    <t>51.8%</t>
  </si>
  <si>
    <t>48.2%</t>
  </si>
  <si>
    <t>63.4%</t>
  </si>
  <si>
    <t>36.6%</t>
  </si>
  <si>
    <t>31.3%</t>
  </si>
  <si>
    <t>68.7%</t>
  </si>
  <si>
    <t>69.6%</t>
  </si>
  <si>
    <t>30.4%</t>
  </si>
  <si>
    <t>29.1%</t>
  </si>
  <si>
    <t>61.3%</t>
  </si>
  <si>
    <t>38.7%</t>
  </si>
  <si>
    <t>77.6%</t>
  </si>
  <si>
    <t>22.4%</t>
  </si>
  <si>
    <t>69.1%</t>
  </si>
  <si>
    <t>30.9%</t>
  </si>
  <si>
    <t>24.6%</t>
  </si>
  <si>
    <t>75.4%</t>
  </si>
  <si>
    <t>37.0%</t>
  </si>
  <si>
    <t>67.8%</t>
  </si>
  <si>
    <t>32.2%</t>
  </si>
  <si>
    <t>86.1%</t>
  </si>
  <si>
    <t>13.9%</t>
  </si>
  <si>
    <t>74.9%</t>
  </si>
  <si>
    <t>25.1%</t>
  </si>
  <si>
    <t>84.5%</t>
  </si>
  <si>
    <t>15.5%</t>
  </si>
  <si>
    <t>96</t>
  </si>
  <si>
    <t>49.0%</t>
  </si>
  <si>
    <t>37.9%</t>
  </si>
  <si>
    <t>62.1%</t>
  </si>
  <si>
    <t>62.3%</t>
  </si>
  <si>
    <t>37.7%</t>
  </si>
  <si>
    <t>2.2%</t>
  </si>
  <si>
    <t>1.5%</t>
  </si>
  <si>
    <t>2.4%</t>
  </si>
  <si>
    <t>56.3%</t>
  </si>
  <si>
    <t>43.7%</t>
  </si>
  <si>
    <t>25.9%</t>
  </si>
  <si>
    <t>74.1%</t>
  </si>
  <si>
    <t>33.1%</t>
  </si>
  <si>
    <t>44.7%</t>
  </si>
  <si>
    <t>4.9%</t>
  </si>
  <si>
    <t>54.7%</t>
  </si>
  <si>
    <t>3.6%</t>
  </si>
  <si>
    <t>74.7%</t>
  </si>
  <si>
    <t>25.3%</t>
  </si>
  <si>
    <t>25.4%</t>
  </si>
  <si>
    <t>10.5%</t>
  </si>
  <si>
    <t>61.4%</t>
  </si>
  <si>
    <t>38.6%</t>
  </si>
  <si>
    <t>72.4%</t>
  </si>
  <si>
    <t>27.6%</t>
  </si>
  <si>
    <t>45.3%</t>
  </si>
  <si>
    <t>39.2%</t>
  </si>
  <si>
    <t>2.7%</t>
  </si>
  <si>
    <t>45.2%</t>
  </si>
  <si>
    <t>54.8%</t>
  </si>
  <si>
    <t>69.7%</t>
  </si>
  <si>
    <t>30.3%</t>
  </si>
  <si>
    <t>31.8%</t>
  </si>
  <si>
    <t>55.3%</t>
  </si>
  <si>
    <t>56.7%</t>
  </si>
  <si>
    <t>43.3%</t>
  </si>
  <si>
    <t>83.8%</t>
  </si>
  <si>
    <t>16.2%</t>
  </si>
  <si>
    <t>54.0%</t>
  </si>
  <si>
    <t>46.0%</t>
  </si>
  <si>
    <t>60.5%</t>
  </si>
  <si>
    <t>39.5%</t>
  </si>
  <si>
    <t>82.7%</t>
  </si>
  <si>
    <t>17.3%</t>
  </si>
  <si>
    <t>61.8%</t>
  </si>
  <si>
    <t>95.1%</t>
  </si>
  <si>
    <t>78.7%</t>
  </si>
  <si>
    <t>21.3%</t>
  </si>
  <si>
    <t>24.7%</t>
  </si>
  <si>
    <t>38.3%</t>
  </si>
  <si>
    <t>44.6%</t>
  </si>
  <si>
    <t>0.3%</t>
  </si>
  <si>
    <t>52.9%</t>
  </si>
  <si>
    <t>40.1%</t>
  </si>
  <si>
    <t>59.9%</t>
  </si>
  <si>
    <t>55.1%</t>
  </si>
  <si>
    <t>0.4%</t>
  </si>
  <si>
    <t>65.9%</t>
  </si>
  <si>
    <t>1.4%</t>
  </si>
  <si>
    <t>3.2%</t>
  </si>
  <si>
    <t>57.2%</t>
  </si>
  <si>
    <t>44.5%</t>
  </si>
  <si>
    <t>0.1%</t>
  </si>
  <si>
    <t>36.3%</t>
  </si>
  <si>
    <t>63.1%</t>
  </si>
  <si>
    <t>36.9%</t>
  </si>
  <si>
    <t>72.5%</t>
  </si>
  <si>
    <t>26.9%</t>
  </si>
  <si>
    <t>47.2%</t>
  </si>
  <si>
    <t>72.0%</t>
  </si>
  <si>
    <t>24.1%</t>
  </si>
  <si>
    <t>3.9%</t>
  </si>
  <si>
    <t>36.5%</t>
  </si>
  <si>
    <t>4.2%</t>
  </si>
  <si>
    <t>75.6%</t>
  </si>
  <si>
    <t>24.4%</t>
  </si>
  <si>
    <t>81.0%</t>
  </si>
  <si>
    <t>19.0%</t>
  </si>
  <si>
    <t>93.5%</t>
  </si>
  <si>
    <t>6.5%</t>
  </si>
  <si>
    <t>85.1%</t>
  </si>
  <si>
    <t>14.9%</t>
  </si>
  <si>
    <t>18.8%</t>
  </si>
  <si>
    <t>A_17 Employment Situation of Household Members overall</t>
  </si>
  <si>
    <t>Doing housework, looking after children or other persons (unpaid)</t>
  </si>
  <si>
    <t>Don't know</t>
  </si>
  <si>
    <t>In military service</t>
  </si>
  <si>
    <t>In paid work: Daily labour</t>
  </si>
  <si>
    <t>In paid work: Permanent job with annual/monthly/weekly wage</t>
  </si>
  <si>
    <t>In paid work: Temporary job with weekly/daily/monthly wage</t>
  </si>
  <si>
    <t>Other (specify)</t>
  </si>
  <si>
    <t>Permanently sick or disabled (can't work)</t>
  </si>
  <si>
    <t>Retired (but still working to receive additional income, or just prefer working)</t>
  </si>
  <si>
    <t>Retired (not working)</t>
  </si>
  <si>
    <t>Self-employed/owns business</t>
  </si>
  <si>
    <t>Student and in paid work</t>
  </si>
  <si>
    <t>Student, not working</t>
  </si>
  <si>
    <t>Unemployed and actively looking for a job in the last 30 days</t>
  </si>
  <si>
    <t>Unemployed, wanting a job but not actively looking for it</t>
  </si>
  <si>
    <t>Unofficially employed / informal work</t>
  </si>
  <si>
    <t>6.8%</t>
  </si>
  <si>
    <t>3.1%</t>
  </si>
  <si>
    <t>6.0%</t>
  </si>
  <si>
    <t>22.1%</t>
  </si>
  <si>
    <t>4.0%</t>
  </si>
  <si>
    <t>11.0%</t>
  </si>
  <si>
    <t>5.7%</t>
  </si>
  <si>
    <t>5.0%</t>
  </si>
  <si>
    <t>6.9%</t>
  </si>
  <si>
    <t>29.5%</t>
  </si>
  <si>
    <t>20.6%</t>
  </si>
  <si>
    <t>4.7%</t>
  </si>
  <si>
    <t>12.5%</t>
  </si>
  <si>
    <t>4.4%</t>
  </si>
  <si>
    <t>7.6%</t>
  </si>
  <si>
    <t>3.5%</t>
  </si>
  <si>
    <t>24.2%</t>
  </si>
  <si>
    <t>3.3%</t>
  </si>
  <si>
    <t>8.5%</t>
  </si>
  <si>
    <t>3.0%</t>
  </si>
  <si>
    <t>4.3%</t>
  </si>
  <si>
    <t>2.1%</t>
  </si>
  <si>
    <t>5.4%</t>
  </si>
  <si>
    <t>10.8%</t>
  </si>
  <si>
    <t>6.3%</t>
  </si>
  <si>
    <t>5.1%</t>
  </si>
  <si>
    <t>2.9%</t>
  </si>
  <si>
    <t>23.1%</t>
  </si>
  <si>
    <t>5.3%</t>
  </si>
  <si>
    <t>10.9%</t>
  </si>
  <si>
    <t>A_9_1 Household Members with Money Spending Decision-Making Authority overall</t>
  </si>
  <si>
    <t>13.6%</t>
  </si>
  <si>
    <t>86.4%</t>
  </si>
  <si>
    <t>14.2%</t>
  </si>
  <si>
    <t>85.8%</t>
  </si>
  <si>
    <t>89.5%</t>
  </si>
  <si>
    <t>13.0%</t>
  </si>
  <si>
    <t>87.0%</t>
  </si>
  <si>
    <t>12.6%</t>
  </si>
  <si>
    <t>87.4%</t>
  </si>
  <si>
    <t>A_9_2 Household Members with Healthcare and Education of Children Decision-Making Authority overall</t>
  </si>
  <si>
    <t>16.7%</t>
  </si>
  <si>
    <t>15.1%</t>
  </si>
  <si>
    <t>84.9%</t>
  </si>
  <si>
    <t>17.2%</t>
  </si>
  <si>
    <t>82.8%</t>
  </si>
  <si>
    <t>A_9_3 Household Members with Migration Decision-Making Authority overall</t>
  </si>
  <si>
    <t>18.7%</t>
  </si>
  <si>
    <t>81.3%</t>
  </si>
  <si>
    <t>19.4%</t>
  </si>
  <si>
    <t>80.6%</t>
  </si>
  <si>
    <t>17.6%</t>
  </si>
  <si>
    <t>82.4%</t>
  </si>
  <si>
    <t>14.8%</t>
  </si>
  <si>
    <t>85.2%</t>
  </si>
  <si>
    <t>17.9%</t>
  </si>
  <si>
    <t>82.1%</t>
  </si>
  <si>
    <t>A_19 Household Members with Difficulty Seeing, Even When Wearing Glasses overall</t>
  </si>
  <si>
    <t>A lot of difficulty</t>
  </si>
  <si>
    <t>Cannot do at all</t>
  </si>
  <si>
    <t>No difficulty</t>
  </si>
  <si>
    <t>Prefers not to answer</t>
  </si>
  <si>
    <t>Some difficulty</t>
  </si>
  <si>
    <t>23.2%</t>
  </si>
  <si>
    <t>9.3%</t>
  </si>
  <si>
    <t>9.7%</t>
  </si>
  <si>
    <t>9.0%</t>
  </si>
  <si>
    <t>62.4%</t>
  </si>
  <si>
    <t>A_20 Household Members with Difficulty Heating, Even When Using Hearing Aids overall</t>
  </si>
  <si>
    <t>90.5%</t>
  </si>
  <si>
    <t>92.2%</t>
  </si>
  <si>
    <t>8.3%</t>
  </si>
  <si>
    <t>7.9%</t>
  </si>
  <si>
    <t>88.6%</t>
  </si>
  <si>
    <t>8.9%</t>
  </si>
  <si>
    <t>90.3%</t>
  </si>
  <si>
    <t>7.0%</t>
  </si>
  <si>
    <t>A_21 Household Members with Difficulty Walking or Climbing Steps overall</t>
  </si>
  <si>
    <t>20.0%</t>
  </si>
  <si>
    <t>9.4%</t>
  </si>
  <si>
    <t>70.9%</t>
  </si>
  <si>
    <t>18.0%</t>
  </si>
  <si>
    <t>13.5%</t>
  </si>
  <si>
    <t>1.3%</t>
  </si>
  <si>
    <t>19.6%</t>
  </si>
  <si>
    <t>68.9%</t>
  </si>
  <si>
    <t>67.9%</t>
  </si>
  <si>
    <t>A_22 Household Members with Difficulty Remembering or Concentrating overall</t>
  </si>
  <si>
    <t>81.6%</t>
  </si>
  <si>
    <t>81.7%</t>
  </si>
  <si>
    <t>2.8%</t>
  </si>
  <si>
    <t>77.8%</t>
  </si>
  <si>
    <t>77.9%</t>
  </si>
  <si>
    <t>16.3%</t>
  </si>
  <si>
    <t>77.7%</t>
  </si>
  <si>
    <t>16.9%</t>
  </si>
  <si>
    <t>15.7%</t>
  </si>
  <si>
    <t>A_23 Household Members with Difficulty with Self-Care overall</t>
  </si>
  <si>
    <t>94.4%</t>
  </si>
  <si>
    <t>93.1%</t>
  </si>
  <si>
    <t>93.4%</t>
  </si>
  <si>
    <t>94.6%</t>
  </si>
  <si>
    <t>94.0%</t>
  </si>
  <si>
    <t>A_24 Household Members with Difficulty Communicating when using Usual Language overall</t>
  </si>
  <si>
    <t>95.2%</t>
  </si>
  <si>
    <t>95.0%</t>
  </si>
  <si>
    <t>93.6%</t>
  </si>
  <si>
    <t>94.5%</t>
  </si>
  <si>
    <t>3.7%</t>
  </si>
  <si>
    <t>WG-SS Household Members with Washington Group Severity Score 3 or 4 overall</t>
  </si>
  <si>
    <t>HH with a member with a disability</t>
  </si>
  <si>
    <t>HH without a member with a disability</t>
  </si>
  <si>
    <t>42.8%</t>
  </si>
  <si>
    <t>Household displacement status (overall)</t>
  </si>
  <si>
    <t>Displaced</t>
  </si>
  <si>
    <t>Non-displaced</t>
  </si>
  <si>
    <t>Returnee</t>
  </si>
  <si>
    <t>21.2%</t>
  </si>
  <si>
    <t>19.8%</t>
  </si>
  <si>
    <t>12.0%</t>
  </si>
  <si>
    <t>22.7%</t>
  </si>
  <si>
    <t>15.4%</t>
  </si>
  <si>
    <t>15.9%</t>
  </si>
  <si>
    <t>18.9%</t>
  </si>
  <si>
    <t>B_1 Households Reporting this is their Habitual Place of Residence overall</t>
  </si>
  <si>
    <t>Dont know</t>
  </si>
  <si>
    <t>87.8%</t>
  </si>
  <si>
    <t>81.8%</t>
  </si>
  <si>
    <t>81.1%</t>
  </si>
  <si>
    <t>B_1 Households Reporting this is their Habitual Place of Residence by HHs with a member with a disability</t>
  </si>
  <si>
    <t>disability_level_3_4</t>
  </si>
  <si>
    <t>74.6%</t>
  </si>
  <si>
    <t>96.7%</t>
  </si>
  <si>
    <t>86.7%</t>
  </si>
  <si>
    <t>88.8%</t>
  </si>
  <si>
    <t>17.0%</t>
  </si>
  <si>
    <t>83.0%</t>
  </si>
  <si>
    <t>18.1%</t>
  </si>
  <si>
    <t>34.6%</t>
  </si>
  <si>
    <t>16.5%</t>
  </si>
  <si>
    <t>83.1%</t>
  </si>
  <si>
    <t>20.7%</t>
  </si>
  <si>
    <t>79.3%</t>
  </si>
  <si>
    <t>87.2%</t>
  </si>
  <si>
    <t>20.2%</t>
  </si>
  <si>
    <t>79.7%</t>
  </si>
  <si>
    <t>B_1 Households Reporting this is their Habitual Place of Residence by displacement status</t>
  </si>
  <si>
    <t>displacement_status</t>
  </si>
  <si>
    <t>8.4%</t>
  </si>
  <si>
    <t>91.6%</t>
  </si>
  <si>
    <t>96.4%</t>
  </si>
  <si>
    <t>4.8%</t>
  </si>
  <si>
    <t>93.0%</t>
  </si>
  <si>
    <t>93.2%</t>
  </si>
  <si>
    <t>B_1 Households Reporting this is their Habitual Place of Residence by HoHH sex</t>
  </si>
  <si>
    <t>hohh_sex</t>
  </si>
  <si>
    <t>Female HoHH</t>
  </si>
  <si>
    <t>Male HoHH</t>
  </si>
  <si>
    <t>88.9%</t>
  </si>
  <si>
    <t>97.3%</t>
  </si>
  <si>
    <t>19.7%</t>
  </si>
  <si>
    <t>80.0%</t>
  </si>
  <si>
    <t>26.1%</t>
  </si>
  <si>
    <t>79.9%</t>
  </si>
  <si>
    <t>14.5%</t>
  </si>
  <si>
    <t>85.5%</t>
  </si>
  <si>
    <t>16.6%</t>
  </si>
  <si>
    <t>83.2%</t>
  </si>
  <si>
    <t>86.3%</t>
  </si>
  <si>
    <t>B_1 Households Reporting this is their Habitual Place of Residence by rural or urban</t>
  </si>
  <si>
    <t>rural_urban</t>
  </si>
  <si>
    <t>Rural</t>
  </si>
  <si>
    <t>Urban</t>
  </si>
  <si>
    <t>91.5%</t>
  </si>
  <si>
    <t>15.3%</t>
  </si>
  <si>
    <t>85.0%</t>
  </si>
  <si>
    <t>79.0%</t>
  </si>
  <si>
    <t>83.6%</t>
  </si>
  <si>
    <t>80.2%</t>
  </si>
  <si>
    <t>11.9%</t>
  </si>
  <si>
    <t>23.3%</t>
  </si>
  <si>
    <t>B_1 Households Reporting this is their Habitual Place of Residence by HH proximity to FRB</t>
  </si>
  <si>
    <t>hh_raion_location_russian_border_frontline</t>
  </si>
  <si>
    <t>HHs in raions away the Russian border or frontline</t>
  </si>
  <si>
    <t>HHs living in raions along the Russian border or frontline</t>
  </si>
  <si>
    <t>10.0%</t>
  </si>
  <si>
    <t>90.0%</t>
  </si>
  <si>
    <t>71.7%</t>
  </si>
  <si>
    <t>10.4%</t>
  </si>
  <si>
    <t>89.6%</t>
  </si>
  <si>
    <t>18.3%</t>
  </si>
  <si>
    <t>75.8%</t>
  </si>
  <si>
    <t>B_4 Households Left their Place of Habitual Residence for 14+ days as a Result of the Escalation of the War since 24th Feb 2022 overall</t>
  </si>
  <si>
    <t>73.2%</t>
  </si>
  <si>
    <t>26.8%</t>
  </si>
  <si>
    <t>13.7%</t>
  </si>
  <si>
    <t>90.1%</t>
  </si>
  <si>
    <t>9.9%</t>
  </si>
  <si>
    <t>76.4%</t>
  </si>
  <si>
    <t>B_4 Households Left their Place of Habitual Residence for 14+ days as a Result of the Escalation of the War since 24th Feb 2022 by HHs with a member with a disability</t>
  </si>
  <si>
    <t>88.1%</t>
  </si>
  <si>
    <t>11.5%</t>
  </si>
  <si>
    <t>92.4%</t>
  </si>
  <si>
    <t>89.1%</t>
  </si>
  <si>
    <t>80.3%</t>
  </si>
  <si>
    <t>66.2%</t>
  </si>
  <si>
    <t>33.7%</t>
  </si>
  <si>
    <t>82.0%</t>
  </si>
  <si>
    <t>17.8%</t>
  </si>
  <si>
    <t>73.3%</t>
  </si>
  <si>
    <t>B_4 Households Left their Place of Habitual Residence for 14+ days as a Result of the Escalation of the War since 24th Feb 2022 by displacement status</t>
  </si>
  <si>
    <t>99.8%</t>
  </si>
  <si>
    <t>99.9%</t>
  </si>
  <si>
    <t>99.7%</t>
  </si>
  <si>
    <t>B_4 Households Left their Place of Habitual Residence for 14+ days as a Result of the Escalation of the War since 24th Feb 2022 by HoHH sex</t>
  </si>
  <si>
    <t>29.4%</t>
  </si>
  <si>
    <t>86.5%</t>
  </si>
  <si>
    <t>13.2%</t>
  </si>
  <si>
    <t>87.3%</t>
  </si>
  <si>
    <t>12.7%</t>
  </si>
  <si>
    <t>91.4%</t>
  </si>
  <si>
    <t>8.6%</t>
  </si>
  <si>
    <t>29.0%</t>
  </si>
  <si>
    <t>50.6%</t>
  </si>
  <si>
    <t>49.4%</t>
  </si>
  <si>
    <t>55.2%</t>
  </si>
  <si>
    <t>44.8%</t>
  </si>
  <si>
    <t>78.1%</t>
  </si>
  <si>
    <t>75.1%</t>
  </si>
  <si>
    <t>24.8%</t>
  </si>
  <si>
    <t>B_4 Households Left their Place of Habitual Residence for 14+ days as a Result of the Escalation of the War since 24th Feb 2022 by rural or urban</t>
  </si>
  <si>
    <t>89.7%</t>
  </si>
  <si>
    <t>5.6%</t>
  </si>
  <si>
    <t>86.0%</t>
  </si>
  <si>
    <t>14.0%</t>
  </si>
  <si>
    <t>84.7%</t>
  </si>
  <si>
    <t>B_4 Households Left their Place of Habitual Residence for 14+ days as a Result of the Escalation of the War since 24th Feb 2022 by HH proximity to FRB</t>
  </si>
  <si>
    <t>63.5%</t>
  </si>
  <si>
    <t>76.3%</t>
  </si>
  <si>
    <t>78.5%</t>
  </si>
  <si>
    <t>B_5 Households Reporting they had to Leave their Habitual Place of Residence as a Result of theEscalation of the War on 24 Feb 2022 overall</t>
  </si>
  <si>
    <t>11.7%</t>
  </si>
  <si>
    <t>88.3%</t>
  </si>
  <si>
    <t>81.9%</t>
  </si>
  <si>
    <t>82.5%</t>
  </si>
  <si>
    <t>B_5 Households Reporting they had to Leave their Habitual Place of Residence as a Result of theEscalation of the War on 24 Feb 2022 by HHs with a member with a disability</t>
  </si>
  <si>
    <t>89.2%</t>
  </si>
  <si>
    <t>13.1%</t>
  </si>
  <si>
    <t>86.9%</t>
  </si>
  <si>
    <t>23.7%</t>
  </si>
  <si>
    <t>93.9%</t>
  </si>
  <si>
    <t>21.5%</t>
  </si>
  <si>
    <t>18.4%</t>
  </si>
  <si>
    <t>B_5 Households Reporting they had to Leave their Habitual Place of Residence as a Result of theEscalation of the War on 24 Feb 2022 by displacement status</t>
  </si>
  <si>
    <t>99.2%</t>
  </si>
  <si>
    <t>B_5 Households Reporting they had to Leave their Habitual Place of Residence as a Result of theEscalation of the War on 24 Feb 2022 by HoHH sex</t>
  </si>
  <si>
    <t>84.1%</t>
  </si>
  <si>
    <t>83.7%</t>
  </si>
  <si>
    <t>94.7%</t>
  </si>
  <si>
    <t>84.3%</t>
  </si>
  <si>
    <t>75.3%</t>
  </si>
  <si>
    <t>27.5%</t>
  </si>
  <si>
    <t>B_5 Households Reporting they had to Leave their Habitual Place of Residence as a Result of theEscalation of the War on 24 Feb 2022 by rural or urban</t>
  </si>
  <si>
    <t>10.3%</t>
  </si>
  <si>
    <t>79.2%</t>
  </si>
  <si>
    <t>79.4%</t>
  </si>
  <si>
    <t>87.5%</t>
  </si>
  <si>
    <t>B_5 Households Reporting they had to Leave their Habitual Place of Residence as a Result of theEscalation of the War on 24 Feb 2022 by HH proximity to FRB</t>
  </si>
  <si>
    <t>19.5%</t>
  </si>
  <si>
    <t>80.5%</t>
  </si>
  <si>
    <t>1.9%</t>
  </si>
  <si>
    <t>98.1%</t>
  </si>
  <si>
    <t>B_6 Households Reporting they are hosting people displace as a result of the conflict as part of their household overall</t>
  </si>
  <si>
    <t>94.3%</t>
  </si>
  <si>
    <t>96.3%</t>
  </si>
  <si>
    <t>95.5%</t>
  </si>
  <si>
    <t>5.5%</t>
  </si>
  <si>
    <t>B_6 Households Reporting they are hosting people displace as a result of the conflict as part of their household by HHs with a member with a disability</t>
  </si>
  <si>
    <t>97.4%</t>
  </si>
  <si>
    <t>11.4%</t>
  </si>
  <si>
    <t>96.1%</t>
  </si>
  <si>
    <t>5.8%</t>
  </si>
  <si>
    <t>97.9%</t>
  </si>
  <si>
    <t>96.9%</t>
  </si>
  <si>
    <t>98.7%</t>
  </si>
  <si>
    <t>87.7%</t>
  </si>
  <si>
    <t>12.3%</t>
  </si>
  <si>
    <t>86.8%</t>
  </si>
  <si>
    <t>95.3%</t>
  </si>
  <si>
    <t>97.1%</t>
  </si>
  <si>
    <t>94.9%</t>
  </si>
  <si>
    <t>5.9%</t>
  </si>
  <si>
    <t>B_6 Households Reporting they are hosting people displace as a result of the conflict as part of their household by displacement status</t>
  </si>
  <si>
    <t>92.8%</t>
  </si>
  <si>
    <t>7.1%</t>
  </si>
  <si>
    <t>95.4%</t>
  </si>
  <si>
    <t>97.8%</t>
  </si>
  <si>
    <t>90.4%</t>
  </si>
  <si>
    <t>9.6%</t>
  </si>
  <si>
    <t>94.1%</t>
  </si>
  <si>
    <t>92.6%</t>
  </si>
  <si>
    <t>7.4%</t>
  </si>
  <si>
    <t>B_6 Households Reporting they are hosting people displace as a result of the conflict as part of their household by HoHH sex</t>
  </si>
  <si>
    <t>98.2%</t>
  </si>
  <si>
    <t>95.7%</t>
  </si>
  <si>
    <t>93.3%</t>
  </si>
  <si>
    <t>6.7%</t>
  </si>
  <si>
    <t>96.5%</t>
  </si>
  <si>
    <t>98.3%</t>
  </si>
  <si>
    <t>11.1%</t>
  </si>
  <si>
    <t>91.7%</t>
  </si>
  <si>
    <t>94.2%</t>
  </si>
  <si>
    <t>B_6 Households Reporting they are hosting people displace as a result of the conflict as part of their household by rural or urban</t>
  </si>
  <si>
    <t>6.4%</t>
  </si>
  <si>
    <t>93.7%</t>
  </si>
  <si>
    <t>97.5%</t>
  </si>
  <si>
    <t>89.0%</t>
  </si>
  <si>
    <t>95.6%</t>
  </si>
  <si>
    <t>B_6 Households Reporting they are hosting people displace as a result of the conflict as part of their household by HH proximity to FRB</t>
  </si>
  <si>
    <t>C_1 School Aged Children Reportedly Enrolled in Formal School during the 2023-2024 school year overall</t>
  </si>
  <si>
    <t>98.0%</t>
  </si>
  <si>
    <t>97.6%</t>
  </si>
  <si>
    <t>95.8%</t>
  </si>
  <si>
    <t>C_1 School Aged Children Reportedly Enrolled in Formal School during the 2023-2024 school year by child sex and age</t>
  </si>
  <si>
    <t>child_age_sex</t>
  </si>
  <si>
    <t>Boys 12-17 y.o.</t>
  </si>
  <si>
    <t>Boys 5-11 y.o.</t>
  </si>
  <si>
    <t>Girls 12-17 y.o.</t>
  </si>
  <si>
    <t>Girls 5-11 y.o.</t>
  </si>
  <si>
    <t>99.3%</t>
  </si>
  <si>
    <t>Other</t>
  </si>
  <si>
    <t>96.6%</t>
  </si>
  <si>
    <t>98.6%</t>
  </si>
  <si>
    <t>97.0%</t>
  </si>
  <si>
    <t>95.9%</t>
  </si>
  <si>
    <t>99.1%</t>
  </si>
  <si>
    <t>99.5%</t>
  </si>
  <si>
    <t>98.5%</t>
  </si>
  <si>
    <t>98.4%</t>
  </si>
  <si>
    <t>12.4%</t>
  </si>
  <si>
    <t>87.6%</t>
  </si>
  <si>
    <t>C_1 School Aged Children Reportedly Enrolled in Formal School during the 2023-2024 school year by child with a disability</t>
  </si>
  <si>
    <t>disability_children_age_sex</t>
  </si>
  <si>
    <t>Disabled Boys 12 to 17yo</t>
  </si>
  <si>
    <t>Disabled Boys 6 to 11yo</t>
  </si>
  <si>
    <t>Disabled Girls 12 to 17yo</t>
  </si>
  <si>
    <t>Disabled Girls 6 to 11yo</t>
  </si>
  <si>
    <t>7.2%</t>
  </si>
  <si>
    <t>96.0%</t>
  </si>
  <si>
    <t>79.1%</t>
  </si>
  <si>
    <t>20.9%</t>
  </si>
  <si>
    <t>C_1 School Aged Children Reportedly Enrolled in Formal School during the 2023-2024 school year by rural or urban</t>
  </si>
  <si>
    <t>97.2%</t>
  </si>
  <si>
    <t>97.7%</t>
  </si>
  <si>
    <t>C_1 School Aged Children Reportedly Enrolled in Formal School during the 2023-2024 school year by displacement status</t>
  </si>
  <si>
    <t>C_1 School Aged Children Reportedly Enrolled in Formal School during the 2023-2024 school year by HoHH sex</t>
  </si>
  <si>
    <t>96.2%</t>
  </si>
  <si>
    <t>C_1 School Aged Children Reportedly Enrolled in Formal School during the 2023-2024 school year by HH with a member employed</t>
  </si>
  <si>
    <t>employed_or_not</t>
  </si>
  <si>
    <t>All unemployed</t>
  </si>
  <si>
    <t>90.6%</t>
  </si>
  <si>
    <t>At least 1 HH member employed</t>
  </si>
  <si>
    <t>All employed</t>
  </si>
  <si>
    <t>C_1 School Aged Children Reportedly Enrolled in Formal School during the 2023-2024 school year by HH proximity to FRB</t>
  </si>
  <si>
    <t>C_2 School Aged Children Reportedly Enrolled in Learning Modalities during the 2023-2024 school year overall</t>
  </si>
  <si>
    <t>Blended (Remote and In-person)</t>
  </si>
  <si>
    <t>In person</t>
  </si>
  <si>
    <t>Remotely</t>
  </si>
  <si>
    <t>30.6%</t>
  </si>
  <si>
    <t>45.6%</t>
  </si>
  <si>
    <t>15.2%</t>
  </si>
  <si>
    <t>C_2 School Aged Children Reportedly Enrolled in Learning Modalities during the 2023-2024 school year by child sex and age</t>
  </si>
  <si>
    <t>23.0%</t>
  </si>
  <si>
    <t>22.0%</t>
  </si>
  <si>
    <t>7.3%</t>
  </si>
  <si>
    <t>24.9%</t>
  </si>
  <si>
    <t>76.9%</t>
  </si>
  <si>
    <t>44.2%</t>
  </si>
  <si>
    <t>22.9%</t>
  </si>
  <si>
    <t>8.0%</t>
  </si>
  <si>
    <t>71.0%</t>
  </si>
  <si>
    <t>16.8%</t>
  </si>
  <si>
    <t>55.8%</t>
  </si>
  <si>
    <t>46.9%</t>
  </si>
  <si>
    <t>C_2 School Aged Children Reportedly Enrolled in Learning Modalities during the 2023-2024 school year by child with a disability</t>
  </si>
  <si>
    <t>39.0%</t>
  </si>
  <si>
    <t>61.0%</t>
  </si>
  <si>
    <t>21.0%</t>
  </si>
  <si>
    <t>41.5%</t>
  </si>
  <si>
    <t>71.8%</t>
  </si>
  <si>
    <t>24.5%</t>
  </si>
  <si>
    <t>20.1%</t>
  </si>
  <si>
    <t>8.8%</t>
  </si>
  <si>
    <t>32.1%</t>
  </si>
  <si>
    <t>C_2 School Aged Children Reportedly Enrolled in Learning Modalities during the 2023-2024 school year by rural or urban</t>
  </si>
  <si>
    <t>20.3%</t>
  </si>
  <si>
    <t>C_2 School Aged Children Reportedly Enrolled in Learning Modalities during the 2023-2024 school year by displacement status</t>
  </si>
  <si>
    <t>37.6%</t>
  </si>
  <si>
    <t>19.3%</t>
  </si>
  <si>
    <t>26.0%</t>
  </si>
  <si>
    <t>76.8%</t>
  </si>
  <si>
    <t>9.2%</t>
  </si>
  <si>
    <t>38.8%</t>
  </si>
  <si>
    <t>C_2 School Aged Children Reportedly Enrolled in Learning Modalities during the 2023-2024 school year by HoHH sex</t>
  </si>
  <si>
    <t>14.7%</t>
  </si>
  <si>
    <t>85.3%</t>
  </si>
  <si>
    <t>35.3%</t>
  </si>
  <si>
    <t>14.6%</t>
  </si>
  <si>
    <t>C_2 School Aged Children Reportedly Enrolled in Learning Modalities during the 2023-2024 school year by HH with member employed</t>
  </si>
  <si>
    <t>38.5%</t>
  </si>
  <si>
    <t>C_2 School Aged Children Reportedly Enrolled in Learning Modalities during the 2023-2024 school year by HH proximity to FRB</t>
  </si>
  <si>
    <t>36.1%</t>
  </si>
  <si>
    <t>84.8%</t>
  </si>
  <si>
    <t>12.2%</t>
  </si>
  <si>
    <t>C_3 School Aged Children Reportedly Attending Schools In-Person during the 2023-2024 school year overall</t>
  </si>
  <si>
    <t>99.0%</t>
  </si>
  <si>
    <t>78.9%</t>
  </si>
  <si>
    <t>C_3 School Aged Children Reportedly Attending Schools In-Person during the 2023-2024 school year by child with a disability</t>
  </si>
  <si>
    <t>88.2%</t>
  </si>
  <si>
    <t>11.8%</t>
  </si>
  <si>
    <t>86.6%</t>
  </si>
  <si>
    <t>13.4%</t>
  </si>
  <si>
    <t>C_3 School Aged Children Reportedly Attending Schools In-Person during the 2023-2024 school year by rural or urban</t>
  </si>
  <si>
    <t>7.5%</t>
  </si>
  <si>
    <t>92.5%</t>
  </si>
  <si>
    <t>98.9%</t>
  </si>
  <si>
    <t>98.8%</t>
  </si>
  <si>
    <t>96.8%</t>
  </si>
  <si>
    <t>C_3 School Aged Children Reportedly Attending Schools In-Person during the 2023-2024 school year by displacement status</t>
  </si>
  <si>
    <t>92.0%</t>
  </si>
  <si>
    <t>C_3 School Aged Children Reportedly Attending Schools In-Person during the 2023-2024 school year by HoHH sex</t>
  </si>
  <si>
    <t>C_3 School Aged Children Reportedly Attending Schools In-Person during the 2023-2024 school year by HH with member employed</t>
  </si>
  <si>
    <t>C_3 School Aged Children Reportedly Attending Schools In-Person during the 2023-2024 school year by HH proximity to FRB</t>
  </si>
  <si>
    <t>C_4 School Aged Children Reportedly Attending Schools Remotely during the 2023-2024 school year overall</t>
  </si>
  <si>
    <t>9.1%</t>
  </si>
  <si>
    <t>90.9%</t>
  </si>
  <si>
    <t>C_4 School Aged Children Reportedly Attending Schools Remotely during the 2023-2024 school year by child sex and age</t>
  </si>
  <si>
    <t>91.2%</t>
  </si>
  <si>
    <t>92.7%</t>
  </si>
  <si>
    <t>91.1%</t>
  </si>
  <si>
    <t>C_4 School Aged Children Reportedly Attending Schools Remotely during the 2023-2024 school year by child with a disability</t>
  </si>
  <si>
    <t>C_4 School Aged Children Reportedly Attending Schools Remotely during the 2023-2024 school year by rural or urban</t>
  </si>
  <si>
    <t>17.5%</t>
  </si>
  <si>
    <t>85.9%</t>
  </si>
  <si>
    <t>C_4 School Aged Children Reportedly Attending Schools Remotely during the 2023-2024 school year by displacement status</t>
  </si>
  <si>
    <t>90.8%</t>
  </si>
  <si>
    <t>91.3%</t>
  </si>
  <si>
    <t>C_4 School Aged Children Reportedly Attending Schools Remotely during the 2023-2024 school year by HoHH sex</t>
  </si>
  <si>
    <t>84.6%</t>
  </si>
  <si>
    <t>88.5%</t>
  </si>
  <si>
    <t>8.7%</t>
  </si>
  <si>
    <t>C_4 School Aged Children Reportedly Attending Schools Remotely during the 2023-2024 school year by HH with member employed</t>
  </si>
  <si>
    <t>10.2%</t>
  </si>
  <si>
    <t>91.0%</t>
  </si>
  <si>
    <t>7.8%</t>
  </si>
  <si>
    <t>C_4 School Aged Children Reportedly Attending Schools Remotely during the 2023-2024 school year by HH proximity to FRB</t>
  </si>
  <si>
    <t>88.0%</t>
  </si>
  <si>
    <t>C_4 School Aged Children Reportedly Attending Schools In-Person and Remotely (Blended Learning) during the 2023-2024 school year overall</t>
  </si>
  <si>
    <t>C_4 School Aged Children Reportedly Attending Schools In-Person and Remotely (Blended Learning) during the 2023-2024 school year by child with a disability</t>
  </si>
  <si>
    <t>C_4 School Aged Children Reportedly Attending Schools In-Person and Remotely (Blended Learning) during the 2023-2024 school year by child sex and age</t>
  </si>
  <si>
    <t>C_4 School Aged Children Reportedly Attending Schools In-Person and Remotely (Blended Learning) during the 2023-2024 school year by rural or urban</t>
  </si>
  <si>
    <t>99.4%</t>
  </si>
  <si>
    <t>C_4 School Aged Children Reportedly Attending Schools In-Person and Remotely (Blended Learning) during the 2023-2024 school year by displacement status</t>
  </si>
  <si>
    <t>9.5%</t>
  </si>
  <si>
    <t>C_4 School Aged Children Reportedly Attending Schools In-Person and Remotely (Blended Learning) during the 2023-2024 school year by HoHH sex</t>
  </si>
  <si>
    <t>92.9%</t>
  </si>
  <si>
    <t>C_4 School Aged Children Reportedly Attending Schools In-Person and Remotely (Blended Learning) during the 2023-2024 school year by HH with member employed</t>
  </si>
  <si>
    <t>C_4 School Aged Children Reportedly Attending Schools In-Person and Remotely (Blended Learning) during the 2023-2024 school year by HH proximity to FRB</t>
  </si>
  <si>
    <t>C_6 Main Reason School Aged Children Reportedly Did Not Access Formal School during the 2023-2024 school year overall</t>
  </si>
  <si>
    <t>Cannot afford education-related costs (e.g. textbooks, materials and stationary, sport uniform, etc)</t>
  </si>
  <si>
    <t>Connectivity to internet is a barrier</t>
  </si>
  <si>
    <t>Education is not a priority</t>
  </si>
  <si>
    <t>Protection risks while at school</t>
  </si>
  <si>
    <t>Regular electricity/power cuts prevent access</t>
  </si>
  <si>
    <t>Special Education Needs or Disability</t>
  </si>
  <si>
    <t>Not able to register or enrol child in the education institution (lack of required documents available, lack of capacities of educational instituions to accept students)</t>
  </si>
  <si>
    <t>Remote learning is the only modality available and the HH would not have the necessary equipment (devices).</t>
  </si>
  <si>
    <t>Schools in the community were damaged/destroyed</t>
  </si>
  <si>
    <t>Security concerns of child travelling to school (fear of physical threat, abduction etc.)</t>
  </si>
  <si>
    <t>Language barriers</t>
  </si>
  <si>
    <t>Decline to answer</t>
  </si>
  <si>
    <t>17.7%</t>
  </si>
  <si>
    <t>C_6 Main Reason School Aged Children Reportedly Did Not Access Formal School during the 2023-2024 school year by child with a disability</t>
  </si>
  <si>
    <t>11.2%</t>
  </si>
  <si>
    <t>80.7%</t>
  </si>
  <si>
    <t>65.6%</t>
  </si>
  <si>
    <t>34.4%</t>
  </si>
  <si>
    <t>74.0%</t>
  </si>
  <si>
    <t>12.9%</t>
  </si>
  <si>
    <t>C_6 Main Reason School Aged Children Reportedly Did Not Access Formal School during the 2023-2024 school year by child sex and age</t>
  </si>
  <si>
    <t>61.5%</t>
  </si>
  <si>
    <t>63.7%</t>
  </si>
  <si>
    <t>18.2%</t>
  </si>
  <si>
    <t>66.7%</t>
  </si>
  <si>
    <t>77.0%</t>
  </si>
  <si>
    <t>22.5%</t>
  </si>
  <si>
    <t>22.3%</t>
  </si>
  <si>
    <t>7.7%</t>
  </si>
  <si>
    <t>C_6 Main Reason School Aged Children Reportedly Did Not Access Formal School during the 2023-2024 school year by rural or urban</t>
  </si>
  <si>
    <t>16.4%</t>
  </si>
  <si>
    <t>23.8%</t>
  </si>
  <si>
    <t>23.9%</t>
  </si>
  <si>
    <t>C_6 Main Reason School Aged Children Reportedly Did Not Access Formal School during the 2023-2024 school year by displacement status</t>
  </si>
  <si>
    <t>16.0%</t>
  </si>
  <si>
    <t>79.8%</t>
  </si>
  <si>
    <t>9.8%</t>
  </si>
  <si>
    <t>C_6 Main Reason School Aged Children Reportedly Did Not Access Formal School during the 2023-2024 school year by HoHH sex</t>
  </si>
  <si>
    <t>89.8%</t>
  </si>
  <si>
    <t>21.8%</t>
  </si>
  <si>
    <t>C_6 Main Reason School Aged Children Reportedly Did Not Access Formal School during the 2023-2024 school year by HH with member employed</t>
  </si>
  <si>
    <t>28.1%</t>
  </si>
  <si>
    <t>C_6 Main Reason School Aged Children Reportedly Did Not Access Formal School during the 2023-2024 school year by HH proximity to FRB</t>
  </si>
  <si>
    <t>C_7 School Aged Children Reportedly Able to Travel Safely and Learn in Safe Conditions at School During the 2023-2024 school year overall</t>
  </si>
  <si>
    <t>C_7 School Aged Children Reportedly Able to Travel Safely and Learn in Safe Conditions at School During the 2023-2024 school year by child with a disability</t>
  </si>
  <si>
    <t>C_7 School Aged Children Reportedly Able to Travel Safely and Learn in Safe Conditions at School During the 2023-2024 school year by rural or urban</t>
  </si>
  <si>
    <t>92.3%</t>
  </si>
  <si>
    <t>C_7 School Aged Children Reportedly Able to Travel Safely and Learn in Safe Conditions at School During the 2023-2024 school year by child sex and age</t>
  </si>
  <si>
    <t>90.7%</t>
  </si>
  <si>
    <t>80.4%</t>
  </si>
  <si>
    <t>99.6%</t>
  </si>
  <si>
    <t>C_7 School Aged Children Reportedly Able to Travel Safely and Learn in Safe Conditions at School During the 2023-2024 school year by displacement status</t>
  </si>
  <si>
    <t>C_7 School Aged Children Reportedly Able to Travel Safely and Learn in Safe Conditions at School During the 2023-2024 school year by HoHH sex</t>
  </si>
  <si>
    <t>C_7 School Aged Children Reportedly Able to Travel Safely and Learn in Safe Conditions at School During the 2023-2024 school year by HH with member employed</t>
  </si>
  <si>
    <t>80.8%</t>
  </si>
  <si>
    <t>C_7 School Aged Children Reportedly Able to Travel Safely and Learn in Safe Conditions at School During the 2023-2024 school year by HH proximity to FRB</t>
  </si>
  <si>
    <t>C_8 Main Barriers School Aged Children Reportedly Faced to Travel and Learn Safely at School During the 2023-2024 school year overall</t>
  </si>
  <si>
    <t>Schools' attack</t>
  </si>
  <si>
    <t>Gender-based or sexual violence/abuse</t>
  </si>
  <si>
    <t>Verbal bullying or discrimination</t>
  </si>
  <si>
    <t>Physical bullying between students</t>
  </si>
  <si>
    <t>Unsafe infrastructure/lack of bomb shelter</t>
  </si>
  <si>
    <t>Lack of teaching staff qualified in providing psychosocial support</t>
  </si>
  <si>
    <t>Lack of referal mechanism at the educational institutions</t>
  </si>
  <si>
    <t>Discrimination of the child based sex, age, disability/health status, nationality, race, ethnicity, religion, language, culture, political affiliation, sexual orientation socio-economic background, geographic location or specific education needs</t>
  </si>
  <si>
    <t>Not sure / Prefer not to answer</t>
  </si>
  <si>
    <t>25.7%</t>
  </si>
  <si>
    <t>C_8 Main Barriers School Aged Children Reportedly Faced to Travel and Learn Safely at School During the 2023-2024 school year by child with a disability</t>
  </si>
  <si>
    <t>28.0%</t>
  </si>
  <si>
    <t>C_8 Main Barriers School Aged Children Reportedly Faced to Travel and Learn Safely at School During the 2023-2024 school year by child sex and age</t>
  </si>
  <si>
    <t>83.4%</t>
  </si>
  <si>
    <t>71.1%</t>
  </si>
  <si>
    <t>C_8 Main Barriers School Aged Children Reportedly Faced to Travel and Learn Safely at School During the 2023-2024 school year by rural or urban</t>
  </si>
  <si>
    <t>33.3%</t>
  </si>
  <si>
    <t>24.0%</t>
  </si>
  <si>
    <t>C_8 Main Barriers School Aged Children Reportedly Faced to Travel and Learn Safely at School During the 2023-2024 school year by displacement status</t>
  </si>
  <si>
    <t>85.4%</t>
  </si>
  <si>
    <t>C_8 Main Barriers School Aged Children Reportedly Faced to Travel and Learn Safely at School During the 2023-2024 school year by HoHH sex</t>
  </si>
  <si>
    <t>17.4%</t>
  </si>
  <si>
    <t>15.8%</t>
  </si>
  <si>
    <t>72.9%</t>
  </si>
  <si>
    <t>C_8 Main Barriers School Aged Children Reportedly Faced to Travel and Learn Safely at School During the 2023-2024 school year by HH with member employed</t>
  </si>
  <si>
    <t>57.0%</t>
  </si>
  <si>
    <t>C_8 Main Barriers School Aged Children Reportedly Faced to Travel and Learn Safely at School During the 2023-2024 school year by HH proximity to FRB</t>
  </si>
  <si>
    <t>78.2%</t>
  </si>
  <si>
    <t>C_9 School Aged Children Reportedly Able to Learn in Acceptable Conditions at School During the 2023-2024 school year overall</t>
  </si>
  <si>
    <t>C_9 School Aged Children Reportedly Able to Learn in Acceptable Conditions at School During the 2023-2024 school year by child sex and age</t>
  </si>
  <si>
    <t>C_9 School Aged Children Reportedly Able to Learn in Acceptable Conditions at School During the 2023-2024 school year by child with a disability</t>
  </si>
  <si>
    <t>65.4%</t>
  </si>
  <si>
    <t>C_9 School Aged Children Reportedly Able to Learn in Acceptable Conditions at School During the 2023-2024 school year by rural or urban</t>
  </si>
  <si>
    <t>C_9 School Aged Children Reportedly Able to Learn in Acceptable Conditions at School During the 2023-2024 school year by displacement status</t>
  </si>
  <si>
    <t>C_9 School Aged Children Reportedly Able to Learn in Acceptable Conditions at School During the 2023-2024 school year by HoHH sex</t>
  </si>
  <si>
    <t>C_9 School Aged Children Reportedly Able to Learn in Acceptable Conditions at School During the 2023-2024 school year by HH with member employed</t>
  </si>
  <si>
    <t>C_9 School Aged Children Reportedly Able to Learn in Acceptable Conditions at School During the 2023-2024 school year by HH proximity to FRB</t>
  </si>
  <si>
    <t>C_10 Main Barriers School Aged Children Reportedly Faced to Learn in Acceptable Conditions at School During the 2023-2024 school year overall</t>
  </si>
  <si>
    <t>Curriculum is not adapted for distance learning</t>
  </si>
  <si>
    <t>Internet and/or learning platform is not reliable</t>
  </si>
  <si>
    <t>Equipment (tablets/computers/radio etc.) need to be shared between several members of the household</t>
  </si>
  <si>
    <t>Inclusive education option is not available</t>
  </si>
  <si>
    <t>No secure transportation to school available</t>
  </si>
  <si>
    <t>76.0%</t>
  </si>
  <si>
    <t>75.5%</t>
  </si>
  <si>
    <t>C_10 Main Barriers School Aged Children Reportedly Faced to Learn in Acceptable Conditions at School During the 2023-2024 school year by child with a disability</t>
  </si>
  <si>
    <t>C_10 Main Barriers School Aged Children Reportedly Faced to Learn in Acceptable Conditions at School During the 2023-2024 school year by rural or urban</t>
  </si>
  <si>
    <t>75.7%</t>
  </si>
  <si>
    <t>C_10 Main Barriers School Aged Children Reportedly Faced to Learn in Acceptable Conditions at School During the 2023-2024 school year by child sex and age</t>
  </si>
  <si>
    <t>33.8%</t>
  </si>
  <si>
    <t>C_10 Main Barriers School Aged Children Reportedly Faced to Learn in Acceptable Conditions at School During the 2023-2024 school year by displacement status</t>
  </si>
  <si>
    <t>C_10 Main Barriers School Aged Children Reportedly Faced to Learn in Acceptable Conditions at School During the 2023-2024 school year by HoHH sex</t>
  </si>
  <si>
    <t>C_10 Main Barriers School Aged Children Reportedly Faced to Learn in Acceptable Conditions at School During the 2023-2024 school year by HH with member employed</t>
  </si>
  <si>
    <t>C_10 Main Barriers School Aged Children Reportedly Faced to Learn in Acceptable Conditions at School During the 2023-2024 school year by HH proximity to FRB</t>
  </si>
  <si>
    <t>75.2%</t>
  </si>
  <si>
    <t>D_1 Households by Type of Shelter Reported overall</t>
  </si>
  <si>
    <t>Apartment in apartment block</t>
  </si>
  <si>
    <t>Collective site / public building</t>
  </si>
  <si>
    <t>Detached house</t>
  </si>
  <si>
    <t>Non-regulated or government-approved building</t>
  </si>
  <si>
    <t>62.0%</t>
  </si>
  <si>
    <t>D_1 Households by Type of Shelter Reported by HHs with a member with a disability</t>
  </si>
  <si>
    <t>61.2%</t>
  </si>
  <si>
    <t>64.7%</t>
  </si>
  <si>
    <t>D_1 Households by Type of Shelter Reported by displacement status</t>
  </si>
  <si>
    <t>55.5%</t>
  </si>
  <si>
    <t>32.9%</t>
  </si>
  <si>
    <t>26.7%</t>
  </si>
  <si>
    <t>D_1 Households by Type of Shelter Reported by HoHH sex</t>
  </si>
  <si>
    <t>28.5%</t>
  </si>
  <si>
    <t>D_1 Households by Type of Shelter Reported by rural or urban</t>
  </si>
  <si>
    <t>35.4%</t>
  </si>
  <si>
    <t>D_1 Households by Type of Shelter Reported by HH with unimproved drinking water source</t>
  </si>
  <si>
    <t>drinking_water_unimproved</t>
  </si>
  <si>
    <t>HHs accessing drinking water Only by Improved sources</t>
  </si>
  <si>
    <t>HHs accessing drinking water Only by Unimproved sourcess</t>
  </si>
  <si>
    <t>HHs accessing drinking water by Unimproved and Improved sources</t>
  </si>
  <si>
    <t>D_1 Households by Type of Shelter Reported by HH with unimproved sanitation facility</t>
  </si>
  <si>
    <t>sanitation_facility_unimproved</t>
  </si>
  <si>
    <t>HHs with access Only to Improved sanitation facilities</t>
  </si>
  <si>
    <t>HHs with access Only to Unimproved sanitation facilities</t>
  </si>
  <si>
    <t>HHs with access of Improved and Unimproved sanitation facilities</t>
  </si>
  <si>
    <t>D_1 Households by Type of Shelter Reported by HH with member employed</t>
  </si>
  <si>
    <t>24.3%</t>
  </si>
  <si>
    <t>D_2 Households by Type of Conflict-Related Damages or Defects Reported overall</t>
  </si>
  <si>
    <t>No damage or noticeable issue</t>
  </si>
  <si>
    <t>Minor damage to roof (cracks, openings)</t>
  </si>
  <si>
    <t>Major damage to roof with risk of collapse</t>
  </si>
  <si>
    <t>Damage to windows and/or doors (missing, broken, unable to shut properly)</t>
  </si>
  <si>
    <t>Damage to floors</t>
  </si>
  <si>
    <t>Damage to walls</t>
  </si>
  <si>
    <t>Lack of privacy inside the shelter (no partitions, doors)</t>
  </si>
  <si>
    <t>Lack of space inside shelter (min 14m2 per household member)</t>
  </si>
  <si>
    <t>Lack of insulation from cold / heat</t>
  </si>
  <si>
    <t>Limited ventilation (no air circulation unless main entrance is open)</t>
  </si>
  <si>
    <t>Leaks during rain</t>
  </si>
  <si>
    <t>Unable to lock the shelter</t>
  </si>
  <si>
    <t>Lack of lighting inside or outside the shelter</t>
  </si>
  <si>
    <t>Total collapse or shelter too damaged and unsafe for living (but household still living there)</t>
  </si>
  <si>
    <t>Other (please specify)</t>
  </si>
  <si>
    <t>87.1%</t>
  </si>
  <si>
    <t>D_2 Households by Type of Conflict-Related Damages or Defects Reported by HHs with a member with a disability</t>
  </si>
  <si>
    <t>74.3%</t>
  </si>
  <si>
    <t>D_2 Households by Type of Conflict-Related Damages or Defects Reported by displacement status</t>
  </si>
  <si>
    <t>84.0%</t>
  </si>
  <si>
    <t>73.9%</t>
  </si>
  <si>
    <t>D_2 Households by Type of Conflict-Related Damages or Defects Reported by HoHH sex</t>
  </si>
  <si>
    <t>D_2 Households by Type of Conflict-Related Damages or Defects Reported by rural or urban</t>
  </si>
  <si>
    <t>D_2 Households by Type of Conflict-Related Damages or Defects Reported by HH proximity to FRB</t>
  </si>
  <si>
    <t>D_2 Households by Type of Conflict-Related Damages or Defects Reported by Shelter assistance received</t>
  </si>
  <si>
    <t>assistance_received_shelter</t>
  </si>
  <si>
    <t>HHs that did not receive any assistance</t>
  </si>
  <si>
    <t>HHs that did not receive shelter assistance</t>
  </si>
  <si>
    <t>76.2%</t>
  </si>
  <si>
    <t>HHs that received shelter assistance</t>
  </si>
  <si>
    <t>82.2%</t>
  </si>
  <si>
    <t>D_3 Households by Shelter Living Condition Issues Reported overall</t>
  </si>
  <si>
    <t>At least one member of the household has to sleep outside or on the floor (insufficient space, insufficient sleeping mats/mattress)</t>
  </si>
  <si>
    <t>Lack of cooking facilities</t>
  </si>
  <si>
    <t>Unable to store water properly (lack of water-storage facilities)</t>
  </si>
  <si>
    <t>Unable to adequately wash (lack of bathing facilities, bathing facilities unsafe),</t>
  </si>
  <si>
    <t>Unable to adequately perform general personal hygiene (insufficient hygiene kits items, i.e. toothpaste, soap, menstural pads)</t>
  </si>
  <si>
    <t>Does not feel protected in the Shelter (Unable to lock home securely, insufficient light inside or outside, overall sentiment)</t>
  </si>
  <si>
    <t>Insufficient privacy (no partitions, doors)</t>
  </si>
  <si>
    <t>Unable to keep warm or cool (no or dysfunctional temperature regulating devices, insufficient winter clothes)</t>
  </si>
  <si>
    <t>Unable to wash/dry clothes</t>
  </si>
  <si>
    <t>None of the above</t>
  </si>
  <si>
    <t>Don´t know / prefer not to say</t>
  </si>
  <si>
    <t>79.5%</t>
  </si>
  <si>
    <t>D_3 Households by Shelter Living Condition Issues Reported by displacement status</t>
  </si>
  <si>
    <t>75.9%</t>
  </si>
  <si>
    <t>90.2%</t>
  </si>
  <si>
    <t>D_3 Households by Shelter Living Condition Issues Reported by HoHH sex</t>
  </si>
  <si>
    <t>78.0%</t>
  </si>
  <si>
    <t>D_3 Households by Shelter Living Condition Issues Reported by rural or urban</t>
  </si>
  <si>
    <t>81.2%</t>
  </si>
  <si>
    <t>D_3 Households by Shelter Living Condition Issues Reported by Shelter assistance received</t>
  </si>
  <si>
    <t>69.4%</t>
  </si>
  <si>
    <t>D_9 NFI Households Reported as Missing overall</t>
  </si>
  <si>
    <t>Winter jacket</t>
  </si>
  <si>
    <t>Winter boots</t>
  </si>
  <si>
    <t>Winter clothes</t>
  </si>
  <si>
    <t>Winter underwear</t>
  </si>
  <si>
    <t>Mattress</t>
  </si>
  <si>
    <t>Bedsheets</t>
  </si>
  <si>
    <t>Towel set</t>
  </si>
  <si>
    <t>Blanket</t>
  </si>
  <si>
    <t>Heating appliances (fuel, coal, gas)</t>
  </si>
  <si>
    <t>Fuel for heating (coal, firewood, liquid gas)</t>
  </si>
  <si>
    <t>Kitchen utensils</t>
  </si>
  <si>
    <t>Power-bank lamps</t>
  </si>
  <si>
    <t>None</t>
  </si>
  <si>
    <t>D_9 NFI Households Reported as Missing by HHs with a member with a disability</t>
  </si>
  <si>
    <t>71.5%</t>
  </si>
  <si>
    <t>D_9 NFI Households Reported as Missing by displacement status</t>
  </si>
  <si>
    <t>D_9 NFI Households Reported as Missing by HoHH sex</t>
  </si>
  <si>
    <t>76.1%</t>
  </si>
  <si>
    <t>D_9 NFI Households Reported as Missing by rural or urban</t>
  </si>
  <si>
    <t>71.2%</t>
  </si>
  <si>
    <t>D_9 NFI Households Reported as Missing by HH size</t>
  </si>
  <si>
    <t>hh_size_group</t>
  </si>
  <si>
    <t>HHs with 2-4 members</t>
  </si>
  <si>
    <t>HHs with 5 or more members</t>
  </si>
  <si>
    <t>Single member HHs</t>
  </si>
  <si>
    <t>D_9 NFI Households Reported as Missing by HH with or without young children</t>
  </si>
  <si>
    <t>hh_young_children</t>
  </si>
  <si>
    <t>HHs with a young child (2-5 y.o.)</t>
  </si>
  <si>
    <t>HHs without a young child (2-5 y.o.)</t>
  </si>
  <si>
    <t>72.2%</t>
  </si>
  <si>
    <t>D_9 NFI Households Reported as Missing by HH with or without infant children</t>
  </si>
  <si>
    <t>hh_infant_children</t>
  </si>
  <si>
    <t>HHs with an infant (0-2 y.o.)</t>
  </si>
  <si>
    <t>HHs without an infant (0-2 y.o.)</t>
  </si>
  <si>
    <t>20.5%</t>
  </si>
  <si>
    <t>D_10 Shelter Occupancy Arranagement Reported by Households overall</t>
  </si>
  <si>
    <t>Collective site resident</t>
  </si>
  <si>
    <t>Hosted for free, free utilities</t>
  </si>
  <si>
    <t>Hosted for free, paying utilities</t>
  </si>
  <si>
    <t>Owned property</t>
  </si>
  <si>
    <t>Rented (with agreement)</t>
  </si>
  <si>
    <t>Rented (without agreement)</t>
  </si>
  <si>
    <t>Squatting</t>
  </si>
  <si>
    <t>Don’t know</t>
  </si>
  <si>
    <t>D_10 Shelter Occupancy Arranagement Reported by Households by HHs with a member with a disability</t>
  </si>
  <si>
    <t>D_10 Shelter Occupancy Arranagement Reported by Households by displacement status</t>
  </si>
  <si>
    <t>27.8%</t>
  </si>
  <si>
    <t>D_10 Shelter Occupancy Arranagement Reported by Households by HoHH sex</t>
  </si>
  <si>
    <t>77.3%</t>
  </si>
  <si>
    <t>71.9%</t>
  </si>
  <si>
    <t>D_10 Shelter Occupancy Arranagement Reported by Households by rural or urban</t>
  </si>
  <si>
    <t>77.1%</t>
  </si>
  <si>
    <t>D_14 Main Heating Source Reportedly Used by Households in their Accommodation during the last Winter Season overall</t>
  </si>
  <si>
    <t>Central heating</t>
  </si>
  <si>
    <t>Centralized Gas</t>
  </si>
  <si>
    <t>Coal</t>
  </si>
  <si>
    <t>Electricity</t>
  </si>
  <si>
    <t>Individual gas heating</t>
  </si>
  <si>
    <t>No heating</t>
  </si>
  <si>
    <t>Wood</t>
  </si>
  <si>
    <t>Briquettes (coal)</t>
  </si>
  <si>
    <t>Briquettes (Not coal)</t>
  </si>
  <si>
    <t>D_14 Main Heating Source Reportedly Used by Households in their Accommodation during the last Winter Season by HHs with a member with a disability</t>
  </si>
  <si>
    <t>D_14 Main Heating Source Reportedly Used by Households in their Accommodation during the last Winter Season by displacement status</t>
  </si>
  <si>
    <t>28.9%</t>
  </si>
  <si>
    <t>27.1%</t>
  </si>
  <si>
    <t>D_14 Main Heating Source Reportedly Used by Households in their Accommodation during the last Winter Season by HoHH sex</t>
  </si>
  <si>
    <t>D_14 Main Heating Source Reportedly Used by Households in their Accommodation during the last Winter Season by rural or urban</t>
  </si>
  <si>
    <t>58.5%</t>
  </si>
  <si>
    <t>D_14 Main Heating Source Reportedly Used by Households in their Accommodation during the last Winter Season by HH proximity to FRB</t>
  </si>
  <si>
    <t>D_14 Main Heating Source Reportedly Used by Households in their Accommodation during the last Winter Seasonby HHs reporting house damaged by conflict-related reasons</t>
  </si>
  <si>
    <t>shelter_damaged_conflict</t>
  </si>
  <si>
    <t>HHs with conflict-related shelter damages</t>
  </si>
  <si>
    <t>HHs without conflict-related shelter damages</t>
  </si>
  <si>
    <t>68.3%</t>
  </si>
  <si>
    <t>D_15 Households Reporting Interruption to Main Utility Services in their Current Accommodation over the Last 30 days Prior to DC overall</t>
  </si>
  <si>
    <t>No interruptions experienced</t>
  </si>
  <si>
    <t>Sewage</t>
  </si>
  <si>
    <t>Centralized hot water supply</t>
  </si>
  <si>
    <t>Centralized cold water supply</t>
  </si>
  <si>
    <t>Mains electricity</t>
  </si>
  <si>
    <t>Centralized gas</t>
  </si>
  <si>
    <t>Wired internet</t>
  </si>
  <si>
    <t>D_15 Households Reporting Interruption to Main Utility Services in their Current Accommodation over the Last 30 days Prior to DC by HHs with a member with a disability</t>
  </si>
  <si>
    <t>22.2%</t>
  </si>
  <si>
    <t>84.2%</t>
  </si>
  <si>
    <t>D_15 Households Reporting Interruption to Main Utility Services in their Current Accommodation over the Last 30 days Prior to DC by displacement status</t>
  </si>
  <si>
    <t>D_15 Households Reporting Interruption to Main Utility Services in their Current Accommodation over the Last 30 days Prior to DC by HoHH sex</t>
  </si>
  <si>
    <t>83.5%</t>
  </si>
  <si>
    <t>D_15 Households Reporting Interruption to Main Utility Services in their Current Accommodation over the Last 30 days Prior to DC by rural or urban</t>
  </si>
  <si>
    <t>D_15 Households Reporting Interruption to Main Utility Services in their Current Accommodation over the Last 30 days Prior to DC by HH proximity to FRB</t>
  </si>
  <si>
    <t>F_1 Main Sources of Water used for Drinking Reported by Households overall</t>
  </si>
  <si>
    <t>Piped water in household</t>
  </si>
  <si>
    <t>Public tap/standpipe</t>
  </si>
  <si>
    <t>Personal protected borehole or well (private access)</t>
  </si>
  <si>
    <t>Public potected well or boreholes (shared access)</t>
  </si>
  <si>
    <t>Open / uncovered well</t>
  </si>
  <si>
    <t>Trucked in water by municipality (truck with a tank)</t>
  </si>
  <si>
    <t>Trucked in water private/paid service (truck with a tank)</t>
  </si>
  <si>
    <t>Water kiosk</t>
  </si>
  <si>
    <t>Bottled water</t>
  </si>
  <si>
    <t>Rainwater collection</t>
  </si>
  <si>
    <t>River, pond or lake water</t>
  </si>
  <si>
    <t>F_1 Main Sources of Water used for Drinking Reported by Households by rural or urban</t>
  </si>
  <si>
    <t>F_1 Main Sources of Water used for Drinking Reported by Households by HHs with a member with a disability</t>
  </si>
  <si>
    <t>43.0%</t>
  </si>
  <si>
    <t>F_1 Main Sources of Water used for Drinking Reported by Households by displacement status</t>
  </si>
  <si>
    <t>F_1 Main Sources of Water used for Drinking Reported by Households by HH with member employed</t>
  </si>
  <si>
    <t>F_1 Main Sources of Water used for Drinking Reported by Households by HoHH sex</t>
  </si>
  <si>
    <t>F_6 Time reported by Households to Fetch Water from Main Source of Water used for Drinking overall</t>
  </si>
  <si>
    <t>30 minutes or less</t>
  </si>
  <si>
    <t>Members do not collect (i.e., water on premises)</t>
  </si>
  <si>
    <t>More than 1 hour</t>
  </si>
  <si>
    <t>More than 30 minutes, but less than 1 hour</t>
  </si>
  <si>
    <t>F_6 Time reported by Households to Fetch Water from Main Source of Water used for Drinking by rural or urban</t>
  </si>
  <si>
    <t>F_6 Time reported by Households to Fetch Water from Main Source of Water used for Drinking by HHs with a member with a disability</t>
  </si>
  <si>
    <t>F_6 Time reported by Households to Fetch Water from Main Source of Water used for Drinking by displacement status</t>
  </si>
  <si>
    <t>64.6%</t>
  </si>
  <si>
    <t>F_6 Time reported by Households to Fetch Water from Main Source of Water used for Drinking by HH with member employed</t>
  </si>
  <si>
    <t>F_6 Time reported by Households to Fetch Water from Main Source of Water used for Drinking by HoHH sex</t>
  </si>
  <si>
    <t>F_2 Household Considering Water from their Main sources Safe to Drink Without Treatment overall</t>
  </si>
  <si>
    <t>No, not safe</t>
  </si>
  <si>
    <t>Yes, safe</t>
  </si>
  <si>
    <t>Yes, safe, but not always (bad quality after storms, or at specific times of year)</t>
  </si>
  <si>
    <t>Yes, safe, but not for long periods of time</t>
  </si>
  <si>
    <t>F_2 Household Considering Water from their Main sources Safe to Drink Without Treatment by rural or urban</t>
  </si>
  <si>
    <t>F_2 Household Considering Water from their Main sources Safe to Drink Without Treatment by HHs with a member with a disability</t>
  </si>
  <si>
    <t>F_2 Household Considering Water from their Main sources Safe to Drink Without Treatment by displacement status</t>
  </si>
  <si>
    <t>76.7%</t>
  </si>
  <si>
    <t>F_2 Household Considering Water from their Main sources Safe to Drink Without Treatment by HH with member employed</t>
  </si>
  <si>
    <t>F_2 Household Considering Water from their Main sources Safe to Drink Without Treatment by HoHH sex</t>
  </si>
  <si>
    <t>F_3 Households Treating Water from their Main sources Before Drinking overall</t>
  </si>
  <si>
    <t>Yes, with a filter at the tap (connected to piped water)</t>
  </si>
  <si>
    <t>Yes, with a filter we fill (ceramic candle, etc.)</t>
  </si>
  <si>
    <t>Yes, by letting it settle</t>
  </si>
  <si>
    <t>Yes, by boiling</t>
  </si>
  <si>
    <t>Yes, by adding bleach or a pill</t>
  </si>
  <si>
    <t>No, no need to treat the water</t>
  </si>
  <si>
    <t>No, can't find in market</t>
  </si>
  <si>
    <t>No, can't afford to</t>
  </si>
  <si>
    <t>No, other reason</t>
  </si>
  <si>
    <t>Do not know</t>
  </si>
  <si>
    <t>F_3 Households Treating Water from their Main sources Before Drinking by rural or urban</t>
  </si>
  <si>
    <t>F_3 Households Treating Water from their Main sources Before Drinking by HHs with a member with a disability</t>
  </si>
  <si>
    <t>63.9%</t>
  </si>
  <si>
    <t>F_3 Households Treating Water from their Main sources Before Drinking by displacement status</t>
  </si>
  <si>
    <t>F_3 Households Treating Water from their Main sources Before Drinking by HH with member employed</t>
  </si>
  <si>
    <t>F_3 Households Treating Water from their Main sources Before Drinking by HoHH sex</t>
  </si>
  <si>
    <t>34.2%</t>
  </si>
  <si>
    <t>F_4 Households Reporting Insufficient Drinking Water overall</t>
  </si>
  <si>
    <t>Always (more than 20 times)</t>
  </si>
  <si>
    <t>Never (0 times)</t>
  </si>
  <si>
    <t>Often (11-20 times)</t>
  </si>
  <si>
    <t>Rarely (1–2 times)</t>
  </si>
  <si>
    <t>Sometimes (3–10 times)</t>
  </si>
  <si>
    <t>92.1%</t>
  </si>
  <si>
    <t>F_4 Households Reporting Insufficient Drinking Water by rural or urban</t>
  </si>
  <si>
    <t>F_4 Households Reporting Insufficient Drinking Water by HHs with a member with a disability</t>
  </si>
  <si>
    <t>F_4 Households Reporting Insufficient Drinking Water by displacement status</t>
  </si>
  <si>
    <t>F_4 Households Reporting Insufficient Drinking Water by HH with member employed</t>
  </si>
  <si>
    <t>F_8 Type of Sanitation Facility Reportedly Used by Household Members overall</t>
  </si>
  <si>
    <t>Flush to piped sewer system</t>
  </si>
  <si>
    <t>Flush to septic tank</t>
  </si>
  <si>
    <t>Flush to pit latrine</t>
  </si>
  <si>
    <t>Flush to open drain</t>
  </si>
  <si>
    <t>Flush to elsewhere</t>
  </si>
  <si>
    <t>Flush to don’t know where</t>
  </si>
  <si>
    <t>Pit latrine with slab</t>
  </si>
  <si>
    <t>Pit latrine without slab / open pit</t>
  </si>
  <si>
    <t>Composting toilet</t>
  </si>
  <si>
    <t>Plastic Bag</t>
  </si>
  <si>
    <t>Bucket</t>
  </si>
  <si>
    <t>Hanging toilet/hanging latrine</t>
  </si>
  <si>
    <t>No facility/bush/field</t>
  </si>
  <si>
    <t>F_8 Type of Sanitation Facility Reportedly Used by Household Members by rural or urban</t>
  </si>
  <si>
    <t>F_8 Type of Sanitation Facility Reportedly Used by Household Members by HHs with a member with a disability</t>
  </si>
  <si>
    <t>77.5%</t>
  </si>
  <si>
    <t>F_8 Type of Sanitation Facility Reportedly Used by Household Members by displacement status</t>
  </si>
  <si>
    <t>F_8 Type of Sanitation Facility Reportedly Used by Household Members by HH with member employed</t>
  </si>
  <si>
    <t>F_8 Type of Sanitation Facility Reportedly Used by Household Members by HoHH sex</t>
  </si>
  <si>
    <t>61.7%</t>
  </si>
  <si>
    <t>F_9 Household Reporting to Share a Sanitation Facility with Another Household overall</t>
  </si>
  <si>
    <t>F_9 Household Reporting to Share a Sanitation Facility with Another Household by rural or urban</t>
  </si>
  <si>
    <t>F_9 Household Reporting to Share a Sanitation Facility with Another Household by HHs with a member with a disability</t>
  </si>
  <si>
    <t>F_9 Household Reporting to Share a Sanitation Facility with Another Household by displacement status</t>
  </si>
  <si>
    <t>F_9 Household Reporting to Share a Sanitation Facility with Another Household by HH with member employed</t>
  </si>
  <si>
    <t>F_9 Household Reporting to Share a Sanitation Facility with Another Household by HoHH sex</t>
  </si>
  <si>
    <t>F_10 Number of Households Sharing Sanitation Facility Reported overall</t>
  </si>
  <si>
    <t>F_10 Number of Households Sharing Sanitation Facility Reported by rural or urban</t>
  </si>
  <si>
    <t>F_10 Number of Households Sharing Sanitation Facility Reported by WASH assistance received</t>
  </si>
  <si>
    <t>assistance_received_wash</t>
  </si>
  <si>
    <t>HHs that did not receive wash assistance</t>
  </si>
  <si>
    <t>HHs that received wash assistance</t>
  </si>
  <si>
    <t>F_10 Number of Households Sharing Sanitation Facility Reported by HH with member employed</t>
  </si>
  <si>
    <t>F_10 Number of Households Sharing Sanitation Facility Reported by HHs with a member with a disability</t>
  </si>
  <si>
    <t>F_17 Household Reporting Access to Handwashing Facility with Water and Soap by overall</t>
  </si>
  <si>
    <t>No handwashing facility available</t>
  </si>
  <si>
    <t>Yes handwashing facility available with only soap</t>
  </si>
  <si>
    <t>Yes handwashing facility available with water and soap</t>
  </si>
  <si>
    <t>Don't Know</t>
  </si>
  <si>
    <t>Yes handwashing facility available with only water</t>
  </si>
  <si>
    <t>Yes handwashing facility available, but without water and soap</t>
  </si>
  <si>
    <t>F_17 Household Reporting Access to Handwashing Facility with Water and Soap by displacement status</t>
  </si>
  <si>
    <t>F_17 Household Reporting Access to Handwashing Facility with Water and Soap by HH with member employed</t>
  </si>
  <si>
    <t>F_17 Household Reporting Access to Handwashing Facility with Water and Soap by HoHH sex</t>
  </si>
  <si>
    <t>F_17 Household Reporting Access to Handwashing Facility with Water and Soap by HHs with a member with a disability</t>
  </si>
  <si>
    <t>RCSI Reduced Coping Strategies Score overall</t>
  </si>
  <si>
    <t>High</t>
  </si>
  <si>
    <t>Low</t>
  </si>
  <si>
    <t>Medium</t>
  </si>
  <si>
    <t>RCSI Reduced Coping Strategies Score by HHs with a member with a disability</t>
  </si>
  <si>
    <t>RCSI Reduced Coping Strategies Score by displacement status</t>
  </si>
  <si>
    <t>RCSI Reduced Coping Strategies Score by HoHH sex</t>
  </si>
  <si>
    <t>RCSI Reduced Coping Strategies Score by rural or urban</t>
  </si>
  <si>
    <t>Households Reportedly Adopting Reduced Coping Strategies by overall</t>
  </si>
  <si>
    <t>num_samples_G_3_1_rcsi_cheaper_food</t>
  </si>
  <si>
    <t>0_G_3_1_rcsi_cheaper_food</t>
  </si>
  <si>
    <t>1_G_3_1_rcsi_cheaper_food</t>
  </si>
  <si>
    <t>2_G_3_1_rcsi_cheaper_food</t>
  </si>
  <si>
    <t>3_G_3_1_rcsi_cheaper_food</t>
  </si>
  <si>
    <t>4_G_3_1_rcsi_cheaper_food</t>
  </si>
  <si>
    <t>5_G_3_1_rcsi_cheaper_food</t>
  </si>
  <si>
    <t>6_G_3_1_rcsi_cheaper_food</t>
  </si>
  <si>
    <t>7_G_3_1_rcsi_cheaper_food</t>
  </si>
  <si>
    <t>Prefer not to answer_G_3_1_rcsi_cheaper_food</t>
  </si>
  <si>
    <t>num_samples_G_3_2_rcsi_borrow_food</t>
  </si>
  <si>
    <t>0_G_3_2_rcsi_borrow_food</t>
  </si>
  <si>
    <t>1_G_3_2_rcsi_borrow_food</t>
  </si>
  <si>
    <t>2_G_3_2_rcsi_borrow_food</t>
  </si>
  <si>
    <t>3_G_3_2_rcsi_borrow_food</t>
  </si>
  <si>
    <t>4_G_3_2_rcsi_borrow_food</t>
  </si>
  <si>
    <t>5_G_3_2_rcsi_borrow_food</t>
  </si>
  <si>
    <t>7_G_3_2_rcsi_borrow_food</t>
  </si>
  <si>
    <t>6_G_3_2_rcsi_borrow_food</t>
  </si>
  <si>
    <t>Prefer not to answer_G_3_2_rcsi_borrow_food</t>
  </si>
  <si>
    <t>num_samples_G_3_3_rcsi_limit_portion</t>
  </si>
  <si>
    <t>0_G_3_3_rcsi_limit_portion</t>
  </si>
  <si>
    <t>1_G_3_3_rcsi_limit_portion</t>
  </si>
  <si>
    <t>2_G_3_3_rcsi_limit_portion</t>
  </si>
  <si>
    <t>3_G_3_3_rcsi_limit_portion</t>
  </si>
  <si>
    <t>4_G_3_3_rcsi_limit_portion</t>
  </si>
  <si>
    <t>5_G_3_3_rcsi_limit_portion</t>
  </si>
  <si>
    <t>6_G_3_3_rcsi_limit_portion</t>
  </si>
  <si>
    <t>7_G_3_3_rcsi_limit_portion</t>
  </si>
  <si>
    <t>Prefer not to answer_G_3_3_rcsi_limit_portion</t>
  </si>
  <si>
    <t>num_samples_G_3_4_rcsi_restrict_consumption_adults</t>
  </si>
  <si>
    <t>0_G_3_4_rcsi_restrict_consumption_adults</t>
  </si>
  <si>
    <t>1_G_3_4_rcsi_restrict_consumption_adults</t>
  </si>
  <si>
    <t>2_G_3_4_rcsi_restrict_consumption_adults</t>
  </si>
  <si>
    <t>3_G_3_4_rcsi_restrict_consumption_adults</t>
  </si>
  <si>
    <t>4_G_3_4_rcsi_restrict_consumption_adults</t>
  </si>
  <si>
    <t>5_G_3_4_rcsi_restrict_consumption_adults</t>
  </si>
  <si>
    <t>7_G_3_4_rcsi_restrict_consumption_adults</t>
  </si>
  <si>
    <t>Prefer not to answer_G_3_4_rcsi_restrict_consumption_adults</t>
  </si>
  <si>
    <t>6_G_3_4_rcsi_restrict_consumption_adults</t>
  </si>
  <si>
    <t>num_samples_G_3_5_rcsi_reduce_meals_number</t>
  </si>
  <si>
    <t>0_G_3_5_rcsi_reduce_meals_number</t>
  </si>
  <si>
    <t>1_G_3_5_rcsi_reduce_meals_number</t>
  </si>
  <si>
    <t>2_G_3_5_rcsi_reduce_meals_number</t>
  </si>
  <si>
    <t>3_G_3_5_rcsi_reduce_meals_number</t>
  </si>
  <si>
    <t>4_G_3_5_rcsi_reduce_meals_number</t>
  </si>
  <si>
    <t>5_G_3_5_rcsi_reduce_meals_number</t>
  </si>
  <si>
    <t>6_G_3_5_rcsi_reduce_meals_number</t>
  </si>
  <si>
    <t>7_G_3_5_rcsi_reduce_meals_number</t>
  </si>
  <si>
    <t>Prefer not to answer_G_3_5_rcsi_reduce_meals_number</t>
  </si>
  <si>
    <t>Households Reportedly Adopting Reduced Coping Strategies by HHs with a member with a disability</t>
  </si>
  <si>
    <t>Households Reportedly Adopting Reduced Coping Strategies by displacement status</t>
  </si>
  <si>
    <t>82.6%</t>
  </si>
  <si>
    <t>Households Reportedly Adopting Reduced Coping Strategies by head of household sex</t>
  </si>
  <si>
    <t>Households Reportedly Adopting Reduced Coping Strategies by rural or urban</t>
  </si>
  <si>
    <t>82.3%</t>
  </si>
  <si>
    <t>Households Reportedly Adopting Reduced Coping Strategies by employment status</t>
  </si>
  <si>
    <t>78.8%</t>
  </si>
  <si>
    <t>FCS Food Consumption Score overall</t>
  </si>
  <si>
    <t>Acceptable</t>
  </si>
  <si>
    <t>Borderline</t>
  </si>
  <si>
    <t>Poor</t>
  </si>
  <si>
    <t>FCS Food Consumption Score by HHs with a member with a disability</t>
  </si>
  <si>
    <t>FCS Food Consumption Score by displacement status</t>
  </si>
  <si>
    <t>FCS Food Consumption Score by HoHH sex</t>
  </si>
  <si>
    <t>FCS Food Consumption Score by rural or urban</t>
  </si>
  <si>
    <t>FCS Food Consumption Score by HHs with children</t>
  </si>
  <si>
    <t>hh_with_child</t>
  </si>
  <si>
    <t>HHs with Child (&lt;18 y.o.)</t>
  </si>
  <si>
    <t>HHs without Child (&lt;18 y.o.)</t>
  </si>
  <si>
    <t>I_1 Primary Income Sources Reported by Households Over the Last 30 Days Prior to DC by overall</t>
  </si>
  <si>
    <t>Regular employment - salaried work</t>
  </si>
  <si>
    <t>Irregular employment (temporary or daily wage earning) - casual or daily labour</t>
  </si>
  <si>
    <t>Informal employment (i.e. no formal contract or permit or perhaps taxes paid)</t>
  </si>
  <si>
    <t>Income from own business or commerce</t>
  </si>
  <si>
    <t>Income from renting out house, land or property</t>
  </si>
  <si>
    <t>Remittances</t>
  </si>
  <si>
    <t>Pension for all reasons (age, military, except of disability allowance)</t>
  </si>
  <si>
    <t>Selling household assets</t>
  </si>
  <si>
    <t>Loans, debts, support from community, friends, family (not including remittances)</t>
  </si>
  <si>
    <t>NGO or charity assistance</t>
  </si>
  <si>
    <t>Government social benefits or assistance</t>
  </si>
  <si>
    <t>Illegal or socially degrading activities</t>
  </si>
  <si>
    <t>I_1 Primary Income Sources Reported by Households Over the Last 30 Days Prior to DC by HHs with a member with a disability</t>
  </si>
  <si>
    <t>I_1 Primary Income Sources Reported by Households Over the Last 30 Days Prior to DC by displacement status</t>
  </si>
  <si>
    <t>65.8%</t>
  </si>
  <si>
    <t>I_1 Primary Income Sources Reported by Households Over the Last 30 Days Prior to DC by HoHH sex</t>
  </si>
  <si>
    <t>I_1 Primary Income Sources Reported by Households Over the Last 30 Days Prior to DC by rural or urban</t>
  </si>
  <si>
    <t>I_1 Primary Income Sources Reported by Households Over the Last 30 Days Prior to DC by HH size</t>
  </si>
  <si>
    <t>I_1 Primary Income Sources Reported by Households Over the Last 30 Days Prior to DC by HH with member employed</t>
  </si>
  <si>
    <t>I_1 Primary Income Sources Reported by Households Over the Last 30 Days Prior to DC by HH proximity to FRB</t>
  </si>
  <si>
    <t>I_1 Primary Income Sources Reported by Households Over the Last 30 Days Prior to DC by Food assistance received</t>
  </si>
  <si>
    <t>assistance_received</t>
  </si>
  <si>
    <t>HHs that did Not received Assistance in the past 3 months</t>
  </si>
  <si>
    <t>HHs that received Assistance in the past 3 months</t>
  </si>
  <si>
    <t>Total Income Total Household Income from all Reported Primary Income Sources over the Last 30 days Prior to DC overall</t>
  </si>
  <si>
    <t>Total Income Total Household Income from all Reported Primary Income Sources over the Last 30 days Prior to DC by HHs with a member with a disability</t>
  </si>
  <si>
    <t>Total Income Total Household Income from all Reported Primary Income Sources over the Last 30 days Prior to DC by displacement status</t>
  </si>
  <si>
    <t>Total Income Total Household Income from all Reported Primary Income Sources over the Last 30 days Prior to DC by HoHH sex</t>
  </si>
  <si>
    <t>Total Income Total Household Income from all Reported Primary Income Sources over the Last 30 days Prior to DC by rural or urban</t>
  </si>
  <si>
    <t>Total Income Total Household Income from all Reported Primary Income Sources over the Last 30 days Prior to DC by HH size</t>
  </si>
  <si>
    <t>Total Income Total Household Income from all Reported Primary Income Sources over the Last 30 days Prior to DC by HHs relying exclusively on humanitarian assistance</t>
  </si>
  <si>
    <t>Total Income Total Household Income from all Reported Primary Income Sources over the Last 30 days Prior to DC by HH with member employed</t>
  </si>
  <si>
    <t>Estimated Household's Income Over the Last 30 days by Types of Income Source overall</t>
  </si>
  <si>
    <t>num_samples_I_2_regular_employment_private_or_public_sector_salaried_work_</t>
  </si>
  <si>
    <t>mean_I_2_regular_employment_private_or_public_sector_salaried_work_</t>
  </si>
  <si>
    <t>median_I_2_regular_employment_private_or_public_sector_salaried_work_</t>
  </si>
  <si>
    <t>min_I_2_regular_employment_private_or_public_sector_salaried_work_</t>
  </si>
  <si>
    <t>max_I_2_regular_employment_private_or_public_sector_salaried_work_</t>
  </si>
  <si>
    <t>num_samples_I_2_1_irregular_employment_temporary_or_daily_wage_earning_casual_or_daily_labour_</t>
  </si>
  <si>
    <t>mean_I_2_1_irregular_employment_temporary_or_daily_wage_earning_casual_or_daily_labour_</t>
  </si>
  <si>
    <t>median_I_2_1_irregular_employment_temporary_or_daily_wage_earning_casual_or_daily_labour_</t>
  </si>
  <si>
    <t>min_I_2_1_irregular_employment_temporary_or_daily_wage_earning_casual_or_daily_labour_</t>
  </si>
  <si>
    <t>max_I_2_1_irregular_employment_temporary_or_daily_wage_earning_casual_or_daily_labour_</t>
  </si>
  <si>
    <t>num_samples_I_2_2_informal_employment_</t>
  </si>
  <si>
    <t>mean_I_2_2_informal_employment_</t>
  </si>
  <si>
    <t>median_I_2_2_informal_employment_</t>
  </si>
  <si>
    <t>min_I_2_2_informal_employment_</t>
  </si>
  <si>
    <t>max_I_2_2_informal_employment_</t>
  </si>
  <si>
    <t>num_samples_I_2_3_income_from_own_business_or_commerce_</t>
  </si>
  <si>
    <t>mean_I_2_3_income_from_own_business_or_commerce_</t>
  </si>
  <si>
    <t>median_I_2_3_income_from_own_business_or_commerce_</t>
  </si>
  <si>
    <t>min_I_2_3_income_from_own_business_or_commerce_</t>
  </si>
  <si>
    <t>max_I_2_3_income_from_own_business_or_commerce_</t>
  </si>
  <si>
    <t>num_samples_I_2_4_income_from_renting_out_house_land_or_property_</t>
  </si>
  <si>
    <t>mean_I_2_4_income_from_renting_out_house_land_or_property_</t>
  </si>
  <si>
    <t>median_I_2_4_income_from_renting_out_house_land_or_property_</t>
  </si>
  <si>
    <t>min_I_2_4_income_from_renting_out_house_land_or_property_</t>
  </si>
  <si>
    <t>max_I_2_4_income_from_renting_out_house_land_or_property_</t>
  </si>
  <si>
    <t>num_samples_I_2_5_remittances_</t>
  </si>
  <si>
    <t>mean_I_2_5_remittances_</t>
  </si>
  <si>
    <t>median_I_2_5_remittances_</t>
  </si>
  <si>
    <t>min_I_2_5_remittances_</t>
  </si>
  <si>
    <t>max_I_2_5_remittances_</t>
  </si>
  <si>
    <t>num_samples_I_2_6_pension_</t>
  </si>
  <si>
    <t>mean_I_2_6_pension_</t>
  </si>
  <si>
    <t>median_I_2_6_pension_</t>
  </si>
  <si>
    <t>min_I_2_6_pension_</t>
  </si>
  <si>
    <t>max_I_2_6_pension_</t>
  </si>
  <si>
    <t>num_samples_I_2_7_selling_household_assets_</t>
  </si>
  <si>
    <t>mean_I_2_7_selling_household_assets_</t>
  </si>
  <si>
    <t>median_I_2_7_selling_household_assets_</t>
  </si>
  <si>
    <t>min_I_2_7_selling_household_assets_</t>
  </si>
  <si>
    <t>max_I_2_7_selling_household_assets_</t>
  </si>
  <si>
    <t>num_samples_I_2_8_loans_debts_support_from_community_friends_family_not_including_remittances</t>
  </si>
  <si>
    <t>mean_I_2_8_loans_debts_support_from_community_friends_family_not_including_remittances</t>
  </si>
  <si>
    <t>median_I_2_8_loans_debts_support_from_community_friends_family_not_including_remittances</t>
  </si>
  <si>
    <t>min_I_2_8_loans_debts_support_from_community_friends_family_not_including_remittances</t>
  </si>
  <si>
    <t>max_I_2_8_loans_debts_support_from_community_friends_family_not_including_remittances</t>
  </si>
  <si>
    <t>num_samples_I_2_10_ngo_or_charity_assistance_</t>
  </si>
  <si>
    <t>mean_I_2_10_ngo_or_charity_assistance_</t>
  </si>
  <si>
    <t>median_I_2_10_ngo_or_charity_assistance_</t>
  </si>
  <si>
    <t>min_I_2_10_ngo_or_charity_assistance_</t>
  </si>
  <si>
    <t>max_I_2_10_ngo_or_charity_assistance_</t>
  </si>
  <si>
    <t>num_samples_I_2_11_government_social_benefits_or_assistance_eg_disability_allowance</t>
  </si>
  <si>
    <t>mean_I_2_11_government_social_benefits_or_assistance_eg_disability_allowance</t>
  </si>
  <si>
    <t>median_I_2_11_government_social_benefits_or_assistance_eg_disability_allowance</t>
  </si>
  <si>
    <t>min_I_2_11_government_social_benefits_or_assistance_eg_disability_allowance</t>
  </si>
  <si>
    <t>max_I_2_11_government_social_benefits_or_assistance_eg_disability_allowance</t>
  </si>
  <si>
    <t>num_samples_I_2_12_illegal_or_socially_degrading_activities_eg_unlawful_sales_begging_</t>
  </si>
  <si>
    <t>mean_I_2_12_illegal_or_socially_degrading_activities_eg_unlawful_sales_begging_</t>
  </si>
  <si>
    <t>median_I_2_12_illegal_or_socially_degrading_activities_eg_unlawful_sales_begging_</t>
  </si>
  <si>
    <t>min_I_2_12_illegal_or_socially_degrading_activities_eg_unlawful_sales_begging_</t>
  </si>
  <si>
    <t>max_I_2_12_illegal_or_socially_degrading_activities_eg_unlawful_sales_begging_</t>
  </si>
  <si>
    <t>num_samples_I_2_13_other_please_specify</t>
  </si>
  <si>
    <t>mean_I_2_13_other_please_specify</t>
  </si>
  <si>
    <t>median_I_2_13_other_please_specify</t>
  </si>
  <si>
    <t>min_I_2_13_other_please_specify</t>
  </si>
  <si>
    <t>max_I_2_13_other_please_specify</t>
  </si>
  <si>
    <t>Estimated Household's Income Over the Last 30 days by Types of Income Source by rural or urban</t>
  </si>
  <si>
    <t>Estimated Household's Income Over the Last 30 days by Types of Income Source by displacement status</t>
  </si>
  <si>
    <t>Estimated Household's Income Over the Last 30 days by Types of Income Source by HoHH sex</t>
  </si>
  <si>
    <t>Estimated Household's Income Over the Last 30 days by Types of Income Source by by HHs with a member with a disability</t>
  </si>
  <si>
    <t>Total Monthly Expenditure Total Monthly Expenditure Reported by Households overall</t>
  </si>
  <si>
    <t>Total Monthly Expenditure Total Monthly Expenditure Reported by Households by HHs with a member with a disability</t>
  </si>
  <si>
    <t>Total Monthly Expenditure Total Monthly Expenditure Reported by Households by displacement status</t>
  </si>
  <si>
    <t>Total Monthly Expenditure Total Monthly Expenditure Reported by Households by HoHH sex</t>
  </si>
  <si>
    <t>Total Monthly Expenditure Total Monthly Expenditure Reported by Households by rural or urban</t>
  </si>
  <si>
    <t>Total Monthly Expenditure Total Monthly Expenditure Reported by Households by HH size</t>
  </si>
  <si>
    <t>Total Monthly Expenditure Total Monthly Expenditure Reported by Households by HHs with only elderly members</t>
  </si>
  <si>
    <t>hh_only_elderly</t>
  </si>
  <si>
    <t>HHs not composed by elderly members only</t>
  </si>
  <si>
    <t>HHs with elderly members only</t>
  </si>
  <si>
    <t>Total Monthly Expenditure Total Monthly Expenditure Reported by Households by HHs relying exclusively on humanitarian assistance</t>
  </si>
  <si>
    <t>hh_assistance_exclusive_income</t>
  </si>
  <si>
    <t>HHs Not relying Exclusively on Assistance</t>
  </si>
  <si>
    <t>HHs relying Exclusively on Assistance</t>
  </si>
  <si>
    <t>Total Monthly Expenditure Total Monthly Expenditure Reported by Households by HH proximity to FRB</t>
  </si>
  <si>
    <t>Estimated Household's Domestic Expenditure Over the Last 30 days overall</t>
  </si>
  <si>
    <t>num_samples_I_4_0_food</t>
  </si>
  <si>
    <t>mean_I_4_0_food</t>
  </si>
  <si>
    <t>median_I_4_0_food</t>
  </si>
  <si>
    <t>min_I_4_0_food</t>
  </si>
  <si>
    <t>max_I_4_0_food</t>
  </si>
  <si>
    <t>num_samples_I_4_1_rent</t>
  </si>
  <si>
    <t>mean_I_4_1_rent</t>
  </si>
  <si>
    <t>median_I_4_1_rent</t>
  </si>
  <si>
    <t>min_I_4_1_rent</t>
  </si>
  <si>
    <t>max_I_4_1_rent</t>
  </si>
  <si>
    <t>num_samples_I_4_2_water_from_all_sources_combined_water_as_utility_or_purchase_of_water_for_drinking</t>
  </si>
  <si>
    <t>mean_I_4_2_water_from_all_sources_combined_water_as_utility_or_purchase_of_water_for_drinking</t>
  </si>
  <si>
    <t>median_I_4_2_water_from_all_sources_combined_water_as_utility_or_purchase_of_water_for_drinking</t>
  </si>
  <si>
    <t>min_I_4_2_water_from_all_sources_combined_water_as_utility_or_purchase_of_water_for_drinking</t>
  </si>
  <si>
    <t>max_I_4_2_water_from_all_sources_combined_water_as_utility_or_purchase_of_water_for_drinking</t>
  </si>
  <si>
    <t>num_samples_I_4_3_nonfood_household_items_for_regular_purchase_lightbulbs_etc</t>
  </si>
  <si>
    <t>mean_I_4_3_nonfood_household_items_for_regular_purchase_lightbulbs_etc</t>
  </si>
  <si>
    <t>median_I_4_3_nonfood_household_items_for_regular_purchase_lightbulbs_etc</t>
  </si>
  <si>
    <t>min_I_4_3_nonfood_household_items_for_regular_purchase_lightbulbs_etc</t>
  </si>
  <si>
    <t>max_I_4_3_nonfood_household_items_for_regular_purchase_lightbulbs_etc</t>
  </si>
  <si>
    <t>num_samples_I_4_5_power_utilities_electricity_or_gas_connections_etc</t>
  </si>
  <si>
    <t>mean_I_4_5_power_utilities_electricity_or_gas_connections_etc</t>
  </si>
  <si>
    <t>median_I_4_5_power_utilities_electricity_or_gas_connections_etc</t>
  </si>
  <si>
    <t>min_I_4_5_power_utilities_electricity_or_gas_connections_etc</t>
  </si>
  <si>
    <t>max_I_4_5_power_utilities_electricity_or_gas_connections_etc</t>
  </si>
  <si>
    <t>num_samples_I_4_6_fuel_for_cooking_for_vehicles_etc</t>
  </si>
  <si>
    <t>mean_I_4_6_fuel_for_cooking_for_vehicles_etc</t>
  </si>
  <si>
    <t>median_I_4_6_fuel_for_cooking_for_vehicles_etc</t>
  </si>
  <si>
    <t>min_I_4_6_fuel_for_cooking_for_vehicles_etc</t>
  </si>
  <si>
    <t>max_I_4_6_fuel_for_cooking_for_vehicles_etc</t>
  </si>
  <si>
    <t>num_samples_I_4_7_transportation_</t>
  </si>
  <si>
    <t>mean_I_4_7_transportation_</t>
  </si>
  <si>
    <t>median_I_4_7_transportation_</t>
  </si>
  <si>
    <t>min_I_4_7_transportation_</t>
  </si>
  <si>
    <t>max_I_4_7_transportation_</t>
  </si>
  <si>
    <t>num_samples_I_4_8_communications_phone_airtime_internet_costs_etc</t>
  </si>
  <si>
    <t>mean_I_4_8_communications_phone_airtime_internet_costs_etc</t>
  </si>
  <si>
    <t>median_I_4_8_communications_phone_airtime_internet_costs_etc</t>
  </si>
  <si>
    <t>min_I_4_8_communications_phone_airtime_internet_costs_etc</t>
  </si>
  <si>
    <t>max_I_4_8_communications_phone_airtime_internet_costs_etc</t>
  </si>
  <si>
    <t>num_samples_I_4_9_recreation_sport_culture</t>
  </si>
  <si>
    <t>mean_I_4_9_recreation_sport_culture</t>
  </si>
  <si>
    <t>median_I_4_9_recreation_sport_culture</t>
  </si>
  <si>
    <t>min_I_4_9_recreation_sport_culture</t>
  </si>
  <si>
    <t>max_I_4_9_recreation_sport_culture</t>
  </si>
  <si>
    <t>num_samples_I_4_12_productive_assets_any_items_used_to_help_generate_income_ex_sewing_machine_tools</t>
  </si>
  <si>
    <t>mean_I_4_12_productive_assets_any_items_used_to_help_generate_income_ex_sewing_machine_tools</t>
  </si>
  <si>
    <t>median_I_4_12_productive_assets_any_items_used_to_help_generate_income_ex_sewing_machine_tools</t>
  </si>
  <si>
    <t>min_I_4_12_productive_assets_any_items_used_to_help_generate_income_ex_sewing_machine_tools</t>
  </si>
  <si>
    <t>max_I_4_12_productive_assets_any_items_used_to_help_generate_income_ex_sewing_machine_tools</t>
  </si>
  <si>
    <t>num_samples_I_4_15_all_other_frequent_expenditures_please_specify</t>
  </si>
  <si>
    <t>mean_I_4_15_all_other_frequent_expenditures_please_specify</t>
  </si>
  <si>
    <t>median_I_4_15_all_other_frequent_expenditures_please_specify</t>
  </si>
  <si>
    <t>min_I_4_15_all_other_frequent_expenditures_please_specify</t>
  </si>
  <si>
    <t>max_I_4_15_all_other_frequent_expenditures_please_specify</t>
  </si>
  <si>
    <t>Estimated Household's Domestic Expenditure Over the Last 30 days by HHs with a member with a disability</t>
  </si>
  <si>
    <t>Estimated Household's Domestic Expenditure Over the Last 30 days by displacement status</t>
  </si>
  <si>
    <t>Estimated Household's Domestic Expenditure Over the Last 30 days by HoHH sex</t>
  </si>
  <si>
    <t>Estimated Household's Domestic Expenditure Over the Last 30 days by rural or urban</t>
  </si>
  <si>
    <t>Estimated Household's Domestic Expenditure Over the Last 30 days by HH size</t>
  </si>
  <si>
    <t>Estimated Household's Domestic Expenditure Over the Last 30 days by HHs relying exclusively on humanitarian assistance</t>
  </si>
  <si>
    <t>assistance_received_food</t>
  </si>
  <si>
    <t>HHs that did not receive food assistance</t>
  </si>
  <si>
    <t>HHs that received food assistance</t>
  </si>
  <si>
    <t>Estimated Household's Domestic Expenditure Over the Last 30 days by HH proximity to FRB</t>
  </si>
  <si>
    <t>Estimated Household's Domestic Expenditure Over the Last 6 Months overall</t>
  </si>
  <si>
    <t>num_samples_I_5_expenditure_categories_long_term_shelter_maintenance</t>
  </si>
  <si>
    <t>mean_I_5_expenditure_categories_long_term_shelter_maintenance</t>
  </si>
  <si>
    <t>median_I_5_expenditure_categories_long_term_shelter_maintenance</t>
  </si>
  <si>
    <t>min_I_5_expenditure_categories_long_term_shelter_maintenance</t>
  </si>
  <si>
    <t>max_I_5_expenditure_categories_long_term_shelter_maintenance</t>
  </si>
  <si>
    <t>num_samples_I_5_1_nonfood_household_items_for_infrequent_purchase_blankets_cooking_pots_etc</t>
  </si>
  <si>
    <t>mean_I_5_1_nonfood_household_items_for_infrequent_purchase_blankets_cooking_pots_etc</t>
  </si>
  <si>
    <t>median_I_5_1_nonfood_household_items_for_infrequent_purchase_blankets_cooking_pots_etc</t>
  </si>
  <si>
    <t>min_I_5_1_nonfood_household_items_for_infrequent_purchase_blankets_cooking_pots_etc</t>
  </si>
  <si>
    <t>max_I_5_1_nonfood_household_items_for_infrequent_purchase_blankets_cooking_pots_etc</t>
  </si>
  <si>
    <t>num_samples_I_5_2_infrequently_purchased_medication</t>
  </si>
  <si>
    <t>mean_I_5_2_infrequently_purchased_medication</t>
  </si>
  <si>
    <t>median_I_5_2_infrequently_purchased_medication</t>
  </si>
  <si>
    <t>min_I_5_2_infrequently_purchased_medication</t>
  </si>
  <si>
    <t>max_I_5_2_infrequently_purchased_medication</t>
  </si>
  <si>
    <t>num_samples_I_5_3_clothing_shoes</t>
  </si>
  <si>
    <t>mean_I_5_3_clothing_shoes</t>
  </si>
  <si>
    <t>median_I_5_3_clothing_shoes</t>
  </si>
  <si>
    <t>min_I_5_3_clothing_shoes</t>
  </si>
  <si>
    <t>max_I_5_3_clothing_shoes</t>
  </si>
  <si>
    <t>num_samples_I_5_6_educationrelated_expenditures_school_fees_supplies_uniforms_etc</t>
  </si>
  <si>
    <t>mean_I_5_6_educationrelated_expenditures_school_fees_supplies_uniforms_etc</t>
  </si>
  <si>
    <t>median_I_5_6_educationrelated_expenditures_school_fees_supplies_uniforms_etc</t>
  </si>
  <si>
    <t>min_I_5_6_educationrelated_expenditures_school_fees_supplies_uniforms_etc</t>
  </si>
  <si>
    <t>max_I_5_6_educationrelated_expenditures_school_fees_supplies_uniforms_etc</t>
  </si>
  <si>
    <t>num_samples_I_5_7_debt_repayment</t>
  </si>
  <si>
    <t>mean_I_5_7_debt_repayment</t>
  </si>
  <si>
    <t>median_I_5_7_debt_repayment</t>
  </si>
  <si>
    <t>min_I_5_7_debt_repayment</t>
  </si>
  <si>
    <t>max_I_5_7_debt_repayment</t>
  </si>
  <si>
    <t>num_samples_I_5_8_remittances</t>
  </si>
  <si>
    <t>mean_I_5_8_remittances</t>
  </si>
  <si>
    <t>median_I_5_8_remittances</t>
  </si>
  <si>
    <t>min_I_5_8_remittances</t>
  </si>
  <si>
    <t>max_I_5_8_remittances</t>
  </si>
  <si>
    <t>num_samples_I_5_9_savings_ie_money_set_aside_for_the_longterm</t>
  </si>
  <si>
    <t>mean_I_5_9_savings_ie_money_set_aside_for_the_longterm</t>
  </si>
  <si>
    <t>median_I_5_9_savings_ie_money_set_aside_for_the_longterm</t>
  </si>
  <si>
    <t>min_I_5_9_savings_ie_money_set_aside_for_the_longterm</t>
  </si>
  <si>
    <t>max_I_5_9_savings_ie_money_set_aside_for_the_longterm</t>
  </si>
  <si>
    <t>num_samples_I_5_10_all_other_infrequent_expenditures_please_specify</t>
  </si>
  <si>
    <t>mean_I_5_10_all_other_infrequent_expenditures_please_specify</t>
  </si>
  <si>
    <t>median_I_5_10_all_other_infrequent_expenditures_please_specify</t>
  </si>
  <si>
    <t>min_I_5_10_all_other_infrequent_expenditures_please_specify</t>
  </si>
  <si>
    <t>max_I_5_10_all_other_infrequent_expenditures_please_specify</t>
  </si>
  <si>
    <t>Estimated Household's Domestic Expenditure Over the Last 6 Months rural or urban</t>
  </si>
  <si>
    <t>Estimated Household's Domestic Expenditure Over the Last 6 Months by displacement status</t>
  </si>
  <si>
    <t>Estimated Household's Domestic Expenditure Over the Last 6 Months by HoHH sex</t>
  </si>
  <si>
    <t>Estimated Household's Domestic Expenditure Over the Last 6 Months by HHs with a member with a disability</t>
  </si>
  <si>
    <t>LCSI Living Coping Strategies (LCSI) Index Score overall</t>
  </si>
  <si>
    <t>Crisis</t>
  </si>
  <si>
    <t>Emergency</t>
  </si>
  <si>
    <t>No coping</t>
  </si>
  <si>
    <t>Stress</t>
  </si>
  <si>
    <t>LCSI Living Coping Strategies (LCSI) Index Score by HHs with a member with a disability</t>
  </si>
  <si>
    <t>LCSI Living Coping Strategies (LCSI) Index Score by displacement status</t>
  </si>
  <si>
    <t>LCSI Living Coping Strategies (LCSI) Index Score by HoHH sex</t>
  </si>
  <si>
    <t>LCSI Living Coping Strategies (LCSI) Index Score by rural or urban</t>
  </si>
  <si>
    <t>Households Reportedly Adopting Livelihood Coping Strategies by overall</t>
  </si>
  <si>
    <t>num_samples_I_8_1_lcs_sell_hh_assets</t>
  </si>
  <si>
    <t>No, had no need to use this coping strategy_I_8_1_lcs_sell_hh_assets</t>
  </si>
  <si>
    <t>No, have already exhausted this coping strategy and cannot use it again_I_8_1_lcs_sell_hh_assets</t>
  </si>
  <si>
    <t>Not applicable / This coping strategy is not available to me_I_8_1_lcs_sell_hh_assets</t>
  </si>
  <si>
    <t>Prefer not to answer_I_8_1_lcs_sell_hh_assets</t>
  </si>
  <si>
    <t>Yes_I_8_1_lcs_sell_hh_assets</t>
  </si>
  <si>
    <t>num_samples_I_8_2_lcs_spent_savings</t>
  </si>
  <si>
    <t>No, had no need to use this coping strategy_I_8_2_lcs_spent_savings</t>
  </si>
  <si>
    <t>No, have already exhausted this coping strategy and cannot use it again_I_8_2_lcs_spent_savings</t>
  </si>
  <si>
    <t>Not applicable / This coping strategy is not available to me_I_8_2_lcs_spent_savings</t>
  </si>
  <si>
    <t>Prefer not to answer_I_8_2_lcs_spent_savings</t>
  </si>
  <si>
    <t>Yes_I_8_2_lcs_spent_savings</t>
  </si>
  <si>
    <t>num_samples_I_8_3_lcs_forrowed_food</t>
  </si>
  <si>
    <t>No, had no need to use this coping strategy_I_8_3_lcs_forrowed_food</t>
  </si>
  <si>
    <t>No, have already exhausted this coping strategy and cannot use it again_I_8_3_lcs_forrowed_food</t>
  </si>
  <si>
    <t>Not applicable / This coping strategy is not available to me_I_8_3_lcs_forrowed_food</t>
  </si>
  <si>
    <t>Prefer not to answer_I_8_3_lcs_forrowed_food</t>
  </si>
  <si>
    <t>Yes_I_8_3_lcs_forrowed_food</t>
  </si>
  <si>
    <t>num_samples_I_8_4_lcs_eat_elsewhere</t>
  </si>
  <si>
    <t>No, had no need to use this coping strategy_I_8_4_lcs_eat_elsewhere</t>
  </si>
  <si>
    <t>No, have already exhausted this coping strategy and cannot use it again_I_8_4_lcs_eat_elsewhere</t>
  </si>
  <si>
    <t>Not applicable / This coping strategy is not available to me_I_8_4_lcs_eat_elsewhere</t>
  </si>
  <si>
    <t>Yes_I_8_4_lcs_eat_elsewhere</t>
  </si>
  <si>
    <t>Prefer not to answer_I_8_4_lcs_eat_elsewhere</t>
  </si>
  <si>
    <t>num_samples_I_8_6_lcs_reduce_health_expenditures</t>
  </si>
  <si>
    <t>No, had no need to use this coping strategy_I_8_6_lcs_reduce_health_expenditures</t>
  </si>
  <si>
    <t>No, have already exhausted this coping strategy and cannot use it again_I_8_6_lcs_reduce_health_expenditures</t>
  </si>
  <si>
    <t>Not applicable / This coping strategy is not available to me_I_8_6_lcs_reduce_health_expenditures</t>
  </si>
  <si>
    <t>Prefer not to answer_I_8_6_lcs_reduce_health_expenditures</t>
  </si>
  <si>
    <t>Yes_I_8_6_lcs_reduce_health_expenditures</t>
  </si>
  <si>
    <t>num_samples_I_8_7_lcs_reduce_education_expenditures</t>
  </si>
  <si>
    <t>No, had no need to use this coping strategy_I_8_7_lcs_reduce_education_expenditures</t>
  </si>
  <si>
    <t>No, have already exhausted this coping strategy and cannot use it again_I_8_7_lcs_reduce_education_expenditures</t>
  </si>
  <si>
    <t>Not applicable / This coping strategy is not available to me_I_8_7_lcs_reduce_education_expenditures</t>
  </si>
  <si>
    <t>Prefer not to answer_I_8_7_lcs_reduce_education_expenditures</t>
  </si>
  <si>
    <t>Yes_I_8_7_lcs_reduce_education_expenditures</t>
  </si>
  <si>
    <t>num_samples_I_8_8_lcs_sell_house</t>
  </si>
  <si>
    <t>No, had no need to use this coping strategy_I_8_8_lcs_sell_house</t>
  </si>
  <si>
    <t>No, have already exhausted this coping strategy and cannot use it again_I_8_8_lcs_sell_house</t>
  </si>
  <si>
    <t>Not applicable / This coping strategy is not available to me_I_8_8_lcs_sell_house</t>
  </si>
  <si>
    <t>Yes_I_8_8_lcs_sell_house</t>
  </si>
  <si>
    <t>Prefer not to answer_I_8_8_lcs_sell_house</t>
  </si>
  <si>
    <t>num_samples_I_8_9_lcs_move_elsewhere</t>
  </si>
  <si>
    <t>No, had no need to use this coping strategy_I_8_9_lcs_move_elsewhere</t>
  </si>
  <si>
    <t>No, have already exhausted this coping strategy and cannot use it again_I_8_9_lcs_move_elsewhere</t>
  </si>
  <si>
    <t>Not applicable / This coping strategy is not available to me_I_8_9_lcs_move_elsewhere</t>
  </si>
  <si>
    <t>Prefer not to answer_I_8_9_lcs_move_elsewhere</t>
  </si>
  <si>
    <t>Yes_I_8_9_lcs_move_elsewhere</t>
  </si>
  <si>
    <t>num_samples_I_8_10_lcs_degrading_income_source</t>
  </si>
  <si>
    <t>No, had no need to use this coping strategy_I_8_10_lcs_degrading_income_source</t>
  </si>
  <si>
    <t>No, have already exhausted this coping strategy and cannot use it again_I_8_10_lcs_degrading_income_source</t>
  </si>
  <si>
    <t>Not applicable / This coping strategy is not available to me_I_8_10_lcs_degrading_income_source</t>
  </si>
  <si>
    <t>Prefer not to answer_I_8_10_lcs_degrading_income_source</t>
  </si>
  <si>
    <t>Yes_I_8_10_lcs_degrading_income_source</t>
  </si>
  <si>
    <t>num_samples_I_8_5_lcs_sell_productive_assets</t>
  </si>
  <si>
    <t>No, had no need to use this coping strategy_I_8_5_lcs_sell_productive_assets</t>
  </si>
  <si>
    <t>No, have already exhausted this coping strategy and cannot use it again_I_8_5_lcs_sell_productive_assets</t>
  </si>
  <si>
    <t>Not applicable / This coping strategy is not available to me_I_8_5_lcs_sell_productive_assets</t>
  </si>
  <si>
    <t>Yes_I_8_5_lcs_sell_productive_assets</t>
  </si>
  <si>
    <t>Prefer not to answer_I_8_5_lcs_sell_productive_assets</t>
  </si>
  <si>
    <t>num_samples_I_8_12_lcs_additional_job</t>
  </si>
  <si>
    <t>No, had no need to use this coping strategy_I_8_12_lcs_additional_job</t>
  </si>
  <si>
    <t>No, have already exhausted this coping strategy and cannot use it again_I_8_12_lcs_additional_job</t>
  </si>
  <si>
    <t>Not applicable / This coping strategy is not available to me_I_8_12_lcs_additional_job</t>
  </si>
  <si>
    <t>Yes_I_8_12_lcs_additional_job</t>
  </si>
  <si>
    <t>Prefer not to answer_I_8_12_lcs_additional_job</t>
  </si>
  <si>
    <t>num_samples_I_8_13_lcs_ask_stranger</t>
  </si>
  <si>
    <t>No, had no need to use this coping strategy_I_8_13_lcs_ask_stranger</t>
  </si>
  <si>
    <t>No, have already exhausted this coping strategy and cannot use it again_I_8_13_lcs_ask_stranger</t>
  </si>
  <si>
    <t>Not applicable / This coping strategy is not available to me_I_8_13_lcs_ask_stranger</t>
  </si>
  <si>
    <t>Yes_I_8_13_lcs_ask_stranger</t>
  </si>
  <si>
    <t>Prefer not to answer_I_8_13_lcs_ask_stranger</t>
  </si>
  <si>
    <t>Households Reportedly Adopting Livelihood Coping Strategies by HHs with a member with a disability</t>
  </si>
  <si>
    <t>Households Reportedly Adopting Livelihood Coping Strategies by rural or urban</t>
  </si>
  <si>
    <t>Households Reportedly Adopting Livelihood Coping Strategies by displacement status</t>
  </si>
  <si>
    <t>70.5%</t>
  </si>
  <si>
    <t>Households Reportedly Adopting Livelihood Coping Strategies by HoHH sex</t>
  </si>
  <si>
    <t>I_8_14 Main Reasons Households Reported for Using Livelihood Coping Strategies overall</t>
  </si>
  <si>
    <t>To access or pay for food</t>
  </si>
  <si>
    <t>To access or pay for healthcare</t>
  </si>
  <si>
    <t>To access or pay for shelter</t>
  </si>
  <si>
    <t>To access or pay for education</t>
  </si>
  <si>
    <t>I_8_14 Main Reasons Households Reported for Using Livelihood Coping Strategies by HH size</t>
  </si>
  <si>
    <t>I_8_14 Main Reasons Households Reported for Using Livelihood Coping Strategies by HH proximity to FRB</t>
  </si>
  <si>
    <t>I_8_14 Main Reasons Households Reported for Using Livelihood Coping Strategies by HHs with a member with a disability</t>
  </si>
  <si>
    <t>I_8_14 Main Reasons Households Reported for Using Livelihood Coping Strategies by displacement status</t>
  </si>
  <si>
    <t>J_1 Inds Reporting a Medical Problem that made them Consider Seeking HSs in the Last 3 Mths Prior to DC by overall</t>
  </si>
  <si>
    <t>J_1 Inds Reporting a Medical Problem that made them Consider Seeking HSs in the Last 3 Mths Prior to DC by sex and age</t>
  </si>
  <si>
    <t>individual_age_sex</t>
  </si>
  <si>
    <t>Boys 6-11 y.o.</t>
  </si>
  <si>
    <t>Boys &lt;6 y.o.</t>
  </si>
  <si>
    <t>Female 18-25 y.o.</t>
  </si>
  <si>
    <t>Female 26-50 y.o.</t>
  </si>
  <si>
    <t>Female 51-65 y.o.</t>
  </si>
  <si>
    <t>Female 66+ y.o.</t>
  </si>
  <si>
    <t>Girls 6-11 y.o.</t>
  </si>
  <si>
    <t>Girls &lt;6 y.o.</t>
  </si>
  <si>
    <t>Male 18-25 y.o.</t>
  </si>
  <si>
    <t>Male 26-50 y.o.</t>
  </si>
  <si>
    <t>Male 51-65 y.o.</t>
  </si>
  <si>
    <t>Male 66+ y.o.</t>
  </si>
  <si>
    <t>67.1%</t>
  </si>
  <si>
    <t>J_1 Inds Reporting a Medical Problem that made them Consider Seeking HSs in the Last 3 Mths Prior to DC by Inds with a disability</t>
  </si>
  <si>
    <t>ind_disability_level_3_4</t>
  </si>
  <si>
    <t>Individual with disability</t>
  </si>
  <si>
    <t>Individual without disability</t>
  </si>
  <si>
    <t>J_1 Inds Reporting a Medical Problem that made them Consider Seeking HSs in the Last 3 Mths Prior to DC by rural or urban</t>
  </si>
  <si>
    <t>J_1 Inds Reporting a Medical Problem that made them Consider Seeking HSs in the Last 3 Mths Prior to DC by HH with member employed</t>
  </si>
  <si>
    <t>J_1 Inds Reporting a Medical Problem that made them Consider Seeking HSs in the Last 3 Mths Prior to DC by type of drinking water sources</t>
  </si>
  <si>
    <t>J_1 Inds Reporting a Medical Problem that made them Consider Seeking HSs in the Last 3 Mths Prior to DC by HHs with an elderly member</t>
  </si>
  <si>
    <t>hh_elderly_member</t>
  </si>
  <si>
    <t>HHs with at least one elderly member</t>
  </si>
  <si>
    <t>HHs with no elderly member</t>
  </si>
  <si>
    <t>J_1 Inds Reporting a Medical Problem that made them Consider Seeking HSs in the Last 3 Mths Prior to DC by HHs with a member with a disability</t>
  </si>
  <si>
    <t>J_1 Inds Reporting a Medical Problem that made them Consider Seeking HSs in the Last 3 Mths Prior to DC by HH proximity to FRB</t>
  </si>
  <si>
    <t>J_3 HSs Sought by Inds who Reported Having a Medical Problem that made them Consider Seeking HSs in the Last 3 Mths Prior to DC by overall</t>
  </si>
  <si>
    <t>J_3 HSs Sought by Inds who Reported Having a Medical Problem that made them Consider Seeking HSs in the Last 3 Mths Prior to DC by sex and age</t>
  </si>
  <si>
    <t>J_3 HSs Sought by Inds who Reported Having a Medical Problem that made them Consider Seeking HSs in the Last 3 Mths Prior to DC by Inds with a disability</t>
  </si>
  <si>
    <t>J_3 HSs Sought by Inds who Reported Having a Medical Problem that made them Consider Seeking HSs in the Last 3 Mths Prior to DC by rural or urban</t>
  </si>
  <si>
    <t>J_3 HSs Sought by Inds who Reported Having a Medical Problem that made them Consider Seeking HSs in the Last 3 Mths Prior to DC by HH with member employed</t>
  </si>
  <si>
    <t>J_3 HSs Sought by Inds who Reported Having a Medical Problem that made them Consider Seeking HSs in the Last 3 Mths Prior to DC by HHs with an elderly member</t>
  </si>
  <si>
    <t>J_3 HSs Sought by Inds who Reported Having a Medical Problem that made them Consider Seeking HSs in the Last 3 Mths Prior to DC by HHs with a member with a disability</t>
  </si>
  <si>
    <t>J_3 HSs Sought by Inds who Reported Having a Medical Problem that made them Consider Seeking HSs in the Last 3 Mths Prior to DC by HH proximity to FRB</t>
  </si>
  <si>
    <t>J_3_1 Inds Reporting having sought healthcare services at a Public health care facility in the Last 3 Mths Prior to DC by overall</t>
  </si>
  <si>
    <t>J_3_1 Inds Reporting having sought healthcare services at a Public health care facility in the Last 3 Mths Prior to DC by sex and age</t>
  </si>
  <si>
    <t>J_3_1 Inds Reporting having sought healthcare services at a Public health care facility in the Last 3 Mths Prior to DC by Inds with a disability</t>
  </si>
  <si>
    <t>J_3_1 Inds Reporting having sought healthcare services at a Public health care facility in the Last 3 Mths Prior to DC by rural or urban</t>
  </si>
  <si>
    <t>J_3_1 Inds Reporting having sought healthcare services at a Public health care facility in the Last 3 Mths Prior to DC by HH with member employed</t>
  </si>
  <si>
    <t>J_3_1 Inds Reporting having sought healthcare services at a Public health care facility in the Last 3 Mths Prior to DC by HHs with an elderly member</t>
  </si>
  <si>
    <t>J_3_1 Inds Reporting having sought healthcare services at a Public health care facility in the Last 3 Mths Prior to DC by HHs with a member with a disability</t>
  </si>
  <si>
    <t>J_3_1 Inds Reporting having sought healthcare services at a Public health care facility in the Last 3 Mths Prior to DC by HH proximity to FRB</t>
  </si>
  <si>
    <t>J_9 Access to HSs Desired by Inds who Reported Having Sought HSs in the Last 3 Mths Prior to DC by overall</t>
  </si>
  <si>
    <t>J_9 Access to HSs Desired by Inds who Reported Having Sought HSs in the Last 3 Mths Prior to DC by sex and age</t>
  </si>
  <si>
    <t>J_9 Access to HSs Desired by Inds who Reported Having Sought HSs in the Last 3 Mths Prior to DC by Inds with a disability</t>
  </si>
  <si>
    <t>J_9 Access to HSs Desired by Inds who Reported Having Sought HSs in the Last 3 Mths Prior to DC by rural or urban</t>
  </si>
  <si>
    <t>J_9 Access to HSs Desired by Inds who Reported Having Sought HSs in the Last 3 Mths Prior to DC by HH with member employed</t>
  </si>
  <si>
    <t>J_9 Access to HSs Desired by Inds who Reported Having Sought HSs in the Last 3 Mths Prior to DC by HHs with an elderly member</t>
  </si>
  <si>
    <t>J_9 Access to HSs Desired by Inds who Reported Having Sought HSs in the Last 3 Mths Prior to DC by HHs with a member with a disability</t>
  </si>
  <si>
    <t>J_9 Access to HSs Desired by Inds who Reported Having Sought HSs in the Last 3 Mths Prior to DC by HH proximity to FRB</t>
  </si>
  <si>
    <t>J_9_1 Out-of-pocket payment to access to HSs desired by Inds who Reported Having Sought HSs in the Last 3 Mths Prior to DC by overall</t>
  </si>
  <si>
    <t>J_9_1 Out-of-pocket payment to access to HSs desired by Inds who Reported Having Sought HSs in the Last 3 Mths Prior to DC by sex and age</t>
  </si>
  <si>
    <t>J_9_1 Out-of-pocket payment to access to HSs desired by Inds who Reported Having Sought HSs in the Last 3 Mths Prior to DC by Inds with a disability</t>
  </si>
  <si>
    <t>J_9_1 Out-of-pocket payment to access to HSs desired by Inds who Reported Having Sought HSs in the Last 3 Mths Prior to DC by rural or urban</t>
  </si>
  <si>
    <t>J_9_1 Out-of-pocket payment to access to HSs desired by Inds who Reported Having Sought HSs in the Last 3 Mths Prior to DC by HH with member employed</t>
  </si>
  <si>
    <t>J_9_1 Out-of-pocket payment to access to HSs desired by Inds who Reported Having Sought HSs in the Last 3 Mths Prior to DC by HHs with an elderly member</t>
  </si>
  <si>
    <t>J_9_1 Out-of-pocket payment to access to HSs desired by Inds who Reported Having Sought HSs in the Last 3 Mths Prior to DC by HHs with a member with a disability</t>
  </si>
  <si>
    <t>J_9_1 Out-of-pocket payment to access to HSs desired by Inds who Reported Having Sought HSs in the Last 3 Mths Prior to DC by HH proximity to FRB</t>
  </si>
  <si>
    <t>J_10 Barriers Inds Reportedly Experienced that Prevented Access to HSs Desired in the Last 3 Mths Prior to DC overall</t>
  </si>
  <si>
    <t>No barriers experienced</t>
  </si>
  <si>
    <t>No functional health facility nearby</t>
  </si>
  <si>
    <t>Specific service sought unavailable</t>
  </si>
  <si>
    <t>Long waiting time for the service</t>
  </si>
  <si>
    <t>Could not afford cost of consultation/service</t>
  </si>
  <si>
    <t>No means of transport</t>
  </si>
  <si>
    <t>Could not afford transportation to health facility</t>
  </si>
  <si>
    <t>Disability prevents access to health facility</t>
  </si>
  <si>
    <t>Insecurity at health facility</t>
  </si>
  <si>
    <t>Insecurity while travelling to health facility</t>
  </si>
  <si>
    <t>Not enough or no appropriately trained staff at health facility</t>
  </si>
  <si>
    <t>Fear or distrust of health workers, examination or treatment</t>
  </si>
  <si>
    <t>Fear of stigma or prejudice</t>
  </si>
  <si>
    <t>J_10 Barriers Inds Reportedly Experienced that Prevented Access to HSs Desired in the Last 3 Mths Prior to DC by sex and age</t>
  </si>
  <si>
    <t>J_10 Barriers Inds Reportedly Experienced that Prevented Access to HSs Desired in the Last 3 Mths Prior to DC by Inds with a disability</t>
  </si>
  <si>
    <t>J_10 Barriers Inds Reportedly Experienced that Prevented Access to HSs Desired in the Last 3 Mths Prior to DC by rural or urban</t>
  </si>
  <si>
    <t>J_10 Barriers Inds Reportedly Experienced that Prevented Access to HSs Desired in the Last 3 Mths Prior to DC by HH with member employed</t>
  </si>
  <si>
    <t>J_10 Barriers Inds Reportedly Experienced that Prevented Access to HSs Desired in the Last 3 Mths Prior to DC by HHs with an elderly member</t>
  </si>
  <si>
    <t>J_10 Barriers Inds Reportedly Experienced that Prevented Access to HSs Desired in the Last 3 Mths Prior to DC by HHs with a member with a disability</t>
  </si>
  <si>
    <t>J_10 Barriers Inds Reportedly Experienced that Prevented Access to HSs Desired in the Last 3 Mths Prior to DC by HH proximity to FRB</t>
  </si>
  <si>
    <t>J_13 Inds who Reportedly Sought Medicine in the Last 3 Mths Prior to DC overall</t>
  </si>
  <si>
    <t>J_13 Inds who Reportedly Sought Medicine in the Last 3 Mths Prior to DC by sex and age</t>
  </si>
  <si>
    <t>J_13 Inds who Reportedly Sought Medicine in the Last 3 Mths Prior to DC by Inds with a disability</t>
  </si>
  <si>
    <t>J_13 Inds who Reportedly Sought Medicine in the Last 3 Mths Prior to DC by rural or urban</t>
  </si>
  <si>
    <t>J_13 Inds who Reportedly Sought Medicine in the Last 3 Mths Prior to DC by HH with member employed</t>
  </si>
  <si>
    <t>J_13 Households who Reportedly Sought Medicine in the Last 3 Mths Prior to DC by HHs with an elderly member</t>
  </si>
  <si>
    <t>J_13 Households who Reportedly Sought Medicine in the Last 3 Mths Prior to DC by HHs with a member with a disability</t>
  </si>
  <si>
    <t>J_13 Households who Reportedly Sought Medicine in the Last 3 Mths Prior to DC by HH proximity to FRB</t>
  </si>
  <si>
    <t>J_14 Barriers Inds Reportedly Experienced when Seeking Medicines in the Last 3 Mths Prior to DC overall</t>
  </si>
  <si>
    <t>No medicines sought in the last 3 months</t>
  </si>
  <si>
    <t>No barriers experienced when seeking medicines in the last 3 months</t>
  </si>
  <si>
    <t>Specific medicine sought unavailable</t>
  </si>
  <si>
    <t>Could not afford cost of medication</t>
  </si>
  <si>
    <t>Could not afford transportation to pharmacy</t>
  </si>
  <si>
    <t>Disability prevents access to pharmacy</t>
  </si>
  <si>
    <t>No means of transport to reach the closest pharmacy</t>
  </si>
  <si>
    <t>Not safe/insecurity at the pharmacy</t>
  </si>
  <si>
    <t>Not safe/insecurity while travelling to pharmacy</t>
  </si>
  <si>
    <t>Could not take time off work / from caring for children</t>
  </si>
  <si>
    <t>Lack of medicine in pharmacy</t>
  </si>
  <si>
    <t>Lack of necessary documents</t>
  </si>
  <si>
    <t>Specifiy other reason</t>
  </si>
  <si>
    <t>J_14 Barriers Inds Reportedly Experienced when Seeking Medicines in the Last 3 Mths Prior to DC by sex and age</t>
  </si>
  <si>
    <t>J_14 Barriers Inds Reportedly Experienced when Seeking Medicines in the Last 3 Mths Prior to DC by HHs with a member with a disability</t>
  </si>
  <si>
    <t>J_14 Barriers Inds Reportedly Experienced when Seeking Medicines in the Last 3 Mths Prior to DC by rural or urban</t>
  </si>
  <si>
    <t>J_14 Barriers Inds Reportedly Experienced when Seeking Medicines in the Last 3 Mths Prior to DC by HH with member employed</t>
  </si>
  <si>
    <t>J_14 Barriers Inds Reportedly Experienced when Seeking Medicines in the Last 3 Mths Prior to DC by HHs with an elderly member</t>
  </si>
  <si>
    <t>J_14 Barriers Inds Reportedly Experienced when Seeking Medicines in the Last 3 Mths Prior to DC by HH proximity to FRB</t>
  </si>
  <si>
    <t>J_14_1 Out-of-pocket payment to access medicines by Inds who Reportedly Sought Medicine in the Last 3 Mths Prior to DC overall</t>
  </si>
  <si>
    <t>J_14_1 Out-of-pocket payment to access medicines by Inds who Reportedly Sought Medicine in the Last 3 Mths Prior to DC by sex and age</t>
  </si>
  <si>
    <t>J_14_1 Out-of-pocket payment to access medicines by Inds who Reportedly Sought Medicine in the Last 3 Mths Prior to DC by Inds with a disability</t>
  </si>
  <si>
    <t>J_14_1 Out-of-pocket payment to access medicines by Inds who Reportedly Sought Medicine in the Last 3 Mths Prior to DC by rural or urban</t>
  </si>
  <si>
    <t>J_14_1 Out-of-pocket payment to access medicines by Inds who Reportedly Sought Medicine in the Last 3 Mths Prior to DC by HH with member employed</t>
  </si>
  <si>
    <t>J_14_1 Out-of-pocket payment to access medicines by Inds who Reportedly Sought Medicine in the Last 3 Mths Prior to DC by HHs with an elderly member</t>
  </si>
  <si>
    <t>J_14_1 Out-of-pocket payment to access medicines by Inds who Reportedly Sought Medicine in the Last 3 Mths Prior to DC by HHs with a member with a disability</t>
  </si>
  <si>
    <t>J_14_1 Out-of-pocket payment to access medicines by Inds who Reportedly Sought Medicine in the Last 3 Mths Prior to DC by HH proximity to FRB</t>
  </si>
  <si>
    <t>K_1 Households Reporting a Child Living Outside of their Home overall</t>
  </si>
  <si>
    <t>K_1 Households Reporting a Child Living Outside of their Home by HHs with a member with a disability</t>
  </si>
  <si>
    <t>K_1 Households Reporting a Child Living Outside of their Home by displacement status</t>
  </si>
  <si>
    <t>K_1 Households Reporting a Child Living Outside of their Home by HoHH sex</t>
  </si>
  <si>
    <t>K_1 Households Reporting a Child Living Outside of their Home by rural or urban</t>
  </si>
  <si>
    <t>K_1 Households Reporting a Child Living Outside of their Home by HHs with children</t>
  </si>
  <si>
    <t>K_1 Households Reporting a Child Living Outside of their Home by HHs that received assistance (Protection)</t>
  </si>
  <si>
    <t>assistance_received_protection</t>
  </si>
  <si>
    <t>HHs that did not receive protection assistance</t>
  </si>
  <si>
    <t>HHs that received protection assistance</t>
  </si>
  <si>
    <t>K_2 Number of Children Households Reported as Living Outside of their Home overall</t>
  </si>
  <si>
    <t>K_2 Number of Children Households Reported as Living Outside of their Home by HHs with a member with a disability</t>
  </si>
  <si>
    <t>K_2 Number of Children Households Reported as Living Outside of their Home by displacement status</t>
  </si>
  <si>
    <t>K_2 Number of Children Households Reported as Living Outside of their Home by HoHH sex</t>
  </si>
  <si>
    <t>K_2 Number of Children Households Reported as Living Outside of their Home by rural or urban</t>
  </si>
  <si>
    <t>K_2 Number of Children Households Reported as Living Outside of their Home by HHs with children</t>
  </si>
  <si>
    <t>K_3 Reasons Households Reported for Children Living Outside of their Home overall</t>
  </si>
  <si>
    <t>Married/with partner and left the house</t>
  </si>
  <si>
    <t>Left the house to seek employment</t>
  </si>
  <si>
    <t>Left the house to study</t>
  </si>
  <si>
    <t>Left the house to seek safety and security, protection</t>
  </si>
  <si>
    <t>Left the house to engage with the army or armed groups</t>
  </si>
  <si>
    <t>Kidnapped/abducted</t>
  </si>
  <si>
    <t>Missing (left and no news, forced transfers of children in institutions, )</t>
  </si>
  <si>
    <t>Arbitrarily detained</t>
  </si>
  <si>
    <t>Child in state care institutions</t>
  </si>
  <si>
    <t>Child with foster family or kinship family or friends</t>
  </si>
  <si>
    <t>K_3 Reasons Households Reported for Children Living Outside of their Home by HHs with a member with a disability</t>
  </si>
  <si>
    <t>K_3 Reasons Households Reported for Children Living Outside of their Home by displacement status</t>
  </si>
  <si>
    <t>K_3 Reasons Households Reported for Children Living Outside of their Home by HoHH sex</t>
  </si>
  <si>
    <t>K_3 Reasons Households Reported for Children Living Outside of their Home by rural or urban</t>
  </si>
  <si>
    <t>K_3 Reasons Households Reported for Children Living Outside of their Home by HHs with children</t>
  </si>
  <si>
    <t>K_4 Concerns in the Last 3 Mths Prior to DC that remain actual as of today that Households Reported in Relation to Property or Land overall</t>
  </si>
  <si>
    <t>Damaged housing</t>
  </si>
  <si>
    <t>Destroyed housing</t>
  </si>
  <si>
    <t>Damage or destroyed property other than residential real estate</t>
  </si>
  <si>
    <t>Looting of private property</t>
  </si>
  <si>
    <t>Land contaminated with mines/UXO</t>
  </si>
  <si>
    <t>Property is unlawfully occupied by others</t>
  </si>
  <si>
    <t>Housing and/or land is used for military purposes</t>
  </si>
  <si>
    <t>Property owners do not have an access to it due to the military restrictions, active hostilities, location in NGCA</t>
  </si>
  <si>
    <t>Lack of documents proving ownership of housing</t>
  </si>
  <si>
    <t>Mortgage payments for conflict-affected housing</t>
  </si>
  <si>
    <t>Rental disputes (landlord/tenant problems)</t>
  </si>
  <si>
    <t>Eviction from collective centers</t>
  </si>
  <si>
    <t>Inadequate living conditions in collective centers</t>
  </si>
  <si>
    <t>No social housing available in the area</t>
  </si>
  <si>
    <t>No affordable housing for rent available in the area</t>
  </si>
  <si>
    <t>Rules and processes on housing and land not clear or changing</t>
  </si>
  <si>
    <t>Eviction</t>
  </si>
  <si>
    <t>No concern</t>
  </si>
  <si>
    <t>K_4 Concerns in the Last 3 Mths Prior to DC that remain actual as of today that Households Reported in Relation to Property or Land by HHs with a member with a disability</t>
  </si>
  <si>
    <t>K_4 Concerns in the Last 3 Mths Prior to DC that remain actual as of today that Households Reported in Relation to Property or Land by displacement status</t>
  </si>
  <si>
    <t>K_4 Concerns in the Last 3 Mths Prior to DC that remain actual as of today that Households Reported in Relation to Property or Land by HoHH sex</t>
  </si>
  <si>
    <t>K_4 Concerns in the Last 3 Mths Prior to DC that remain actual as of today that Households Reported in Relation to Property or Land by rural or urban</t>
  </si>
  <si>
    <t>K_4 Concerns in the Last 3 Mths Prior to DC that remain actual as of today that Households Reported in Relation to Property or Land by HHs with children</t>
  </si>
  <si>
    <t>K_4 Concerns in the Last 3 Mths Prior to DC that remain actual as of today that Households Reported in Relation to Property or Land by HH proximity to FRB</t>
  </si>
  <si>
    <t>K_6 Safety and Security Incidents Households Reported as Experienced in the Last 3 Mths Prior to DC overall</t>
  </si>
  <si>
    <t>Armed violence/Shelling</t>
  </si>
  <si>
    <t>Presence of landmines/UXO</t>
  </si>
  <si>
    <t>Attacks on Civilian Facilities (schools, hospitals)</t>
  </si>
  <si>
    <t>Insecure environment due to crime</t>
  </si>
  <si>
    <t>Harassment to disclose information</t>
  </si>
  <si>
    <t>Abduction or forced disappearance</t>
  </si>
  <si>
    <t>Presence of military actors</t>
  </si>
  <si>
    <t>Arbitrary arrest and/or detention</t>
  </si>
  <si>
    <t>Social tension in the community</t>
  </si>
  <si>
    <t>No safety and security concern</t>
  </si>
  <si>
    <t>K_6 Safety and Security Incidents Households Reported as Experienced in the Last 3 Mths Prior to DC by HHs with a member with a disability</t>
  </si>
  <si>
    <t>K_6 Safety and Security Incidents Households Reported as Experienced in the Last 3 Mths Prior to DC by displacement status</t>
  </si>
  <si>
    <t>K_6 Safety and Security Incidents Households Reported as Experienced in the Last 3 Mths Prior to DC by HoHH sex</t>
  </si>
  <si>
    <t>K_6 Safety and Security Incidents Households Reported as Experienced in the Last 3 Mths Prior to DC by rural or urban</t>
  </si>
  <si>
    <t>K_6 Safety and Security Incidents Households Reported as Experienced in the Last 3 Mths Prior to DC by HHs with children</t>
  </si>
  <si>
    <t>K_6 Safety and Security Incidents Households Reported as Experienced in the Last 3 Mths Prior to DC by HH proximity to FRB</t>
  </si>
  <si>
    <t>K_11 Main Safety and Security Concerns for Women in the Area Reported by Households overall</t>
  </si>
  <si>
    <t>Being sent abroad to find work</t>
  </si>
  <si>
    <t>Being sent abroad for protection</t>
  </si>
  <si>
    <t>Being injured/killed by an explosive hazard (including mine / UXO)</t>
  </si>
  <si>
    <t>Being kidnapped</t>
  </si>
  <si>
    <t>Being robbed</t>
  </si>
  <si>
    <t>Suffering from physical harassment or violence (not sexual)</t>
  </si>
  <si>
    <t>Suffering from sexual harassment or violence</t>
  </si>
  <si>
    <t>Suffering from verbal harassment</t>
  </si>
  <si>
    <t>Suffering from economic violence</t>
  </si>
  <si>
    <t>Discrimination or persecution (because of ethnicity, status, etc.)</t>
  </si>
  <si>
    <t>Being killed</t>
  </si>
  <si>
    <t>Being injured</t>
  </si>
  <si>
    <t>Being detained</t>
  </si>
  <si>
    <t>Being exploited (i.e. being engaged in harmful forms of labor for economic gain of the exploiter)</t>
  </si>
  <si>
    <t>K_11 Main Safety and Security Concerns for Women in the Area Reported by Households by HHs with a member with a disability</t>
  </si>
  <si>
    <t>K_11 Main Safety and Security Concerns for Women in the Area Reported by Households by displacement status</t>
  </si>
  <si>
    <t>K_11 Main Safety and Security Concerns for Women in the Area Reported by Households by HoHH sex</t>
  </si>
  <si>
    <t>K_11 Main Safety and Security Concerns for Women in the Area Reported by Households by rural or urban</t>
  </si>
  <si>
    <t>K_11 Main Safety and Security Concerns for Women in the Area Reported by Households by HHs with children</t>
  </si>
  <si>
    <t>K_11 Main Safety and Security Concerns for Women in the Area Reported by Households by HH proximity to FRB</t>
  </si>
  <si>
    <t>K_13 Main Safety and Security Concerns for Children in the Area Reported by Households overall</t>
  </si>
  <si>
    <t>Being recruited by armed forces</t>
  </si>
  <si>
    <t>Being separated from their caregivers</t>
  </si>
  <si>
    <t>K_13 Main Safety and Security Concerns for Children in the Area Reported by Households by HHs with a member with a disability</t>
  </si>
  <si>
    <t>K_13 Main Safety and Security Concerns for Children in the Area Reported by Households by displacement status</t>
  </si>
  <si>
    <t>K_13 Main Safety and Security Concerns for Children in the Area Reported by Households by HoHH sex</t>
  </si>
  <si>
    <t>K_13 Main Safety and Security Concerns for Children in the Area Reported by Households by rural or urban</t>
  </si>
  <si>
    <t>K_13 Main Safety and Security Concerns for Children in the Area Reported by Households by HHs with children</t>
  </si>
  <si>
    <t>K_13 Main Safety and Security Concerns for Children in the Area Reported by Households by HH proximity to FRB</t>
  </si>
  <si>
    <t>K_12 Households Reporting Need to Access Social Services Provided by the Government in the Last 3 Mths Prior to DC overall</t>
  </si>
  <si>
    <t>K_12 Households Reporting Need to Access Social Services Provided by the Government in the Last 3 Mths Prior to DC by HHs with a member with a disability</t>
  </si>
  <si>
    <t>K_12 Households Reporting Need to Access Social Services Provided by the Government in the Last 3 Mths Prior to DC by displacement status</t>
  </si>
  <si>
    <t>K_12 Households Reporting Need to Access Social Services Provided by the Government in the Last 3 Mths Prior to DC by HoHH sex</t>
  </si>
  <si>
    <t>K_12 Households Reporting Need to Access Social Services Provided by the Government in the Last 3 Mths Prior to DC by HH proximity to FRB</t>
  </si>
  <si>
    <t>K_12 Households Reporting Need to Access Social Services Provided by the Government in the Last 3 Mths Prior to DC by rural or urban</t>
  </si>
  <si>
    <t>K_12_1 Main barriers for Households to Access Social Services Provided by the Government in the Last 3 Mths Prior to DC overall</t>
  </si>
  <si>
    <t>No services available</t>
  </si>
  <si>
    <t>No information on availability of the services</t>
  </si>
  <si>
    <t>Social/administrative services workers from State institutions do not visit settlement often</t>
  </si>
  <si>
    <t>Lack of social/administrative services staff</t>
  </si>
  <si>
    <t>Distance from place of residence to social service centers (TSNAPs, Departments of Social Protection, etc.)</t>
  </si>
  <si>
    <t>Financial constraints</t>
  </si>
  <si>
    <t>Transportation/distance constraints</t>
  </si>
  <si>
    <t>Lack of civil documentation</t>
  </si>
  <si>
    <t>Lack of access to individual counselling or legal assistance</t>
  </si>
  <si>
    <t>Discrimination</t>
  </si>
  <si>
    <t>Fear of conscription</t>
  </si>
  <si>
    <t>K_12_1 Main barriers for Households to Access Social Services Provided by the Government in the Last 3 Mths Prior to D by HHs with a member with a disability</t>
  </si>
  <si>
    <t>K_12_1 Main barriers for Households to Access Social Services Provided by the Government in the Last 3 Mths Prior to D by displacement status</t>
  </si>
  <si>
    <t>K_12_1 Main barriers for Households to Access Social Services Provided by the Government in the Last 3 Mths Prior to D by HoHH sex</t>
  </si>
  <si>
    <t>K_12_1 Main barriers for Households to Access Social Services Provided by the Government in the Last 3 Mths Prior to D by HH proximity to FRB</t>
  </si>
  <si>
    <t>K_12_1 Main barriers for Households to Access Social Services Provided by the Government in the Last 3 Mths Prior to D by rural or urban</t>
  </si>
  <si>
    <t>K_13 Households Reporting Need for Legal Assistance overall</t>
  </si>
  <si>
    <t>No,</t>
  </si>
  <si>
    <t>Don’t know,</t>
  </si>
  <si>
    <t>Yes - to obtain identity documents</t>
  </si>
  <si>
    <t>Yes - to obtain civil documents (birth, death, marriage, divorce)</t>
  </si>
  <si>
    <t>Yes - to obtain property documentation</t>
  </si>
  <si>
    <t>Yes - to apply for compensation for damaged or destroyed property</t>
  </si>
  <si>
    <t>Yes - to access pensions</t>
  </si>
  <si>
    <t>Yes - to access social benefits</t>
  </si>
  <si>
    <t>Yes - to apply for subsidies</t>
  </si>
  <si>
    <t>Yes - other reason (please specify)</t>
  </si>
  <si>
    <t>Refuse to answer</t>
  </si>
  <si>
    <t>K_13 Households Reporting Need for Legal Assistance by HHs with a member with a disability</t>
  </si>
  <si>
    <t>K_13 Households Reporting Need for Legal Assistance by displacement status</t>
  </si>
  <si>
    <t>K_13 Households Reporting Need for Legal Assistance by HoHH sex</t>
  </si>
  <si>
    <t>K_13 Households Reporting Need for Legal Assistance by HH proximity to FRB</t>
  </si>
  <si>
    <t>K_13 Households Reporting Need for Legal Assistance by rural or urban</t>
  </si>
  <si>
    <t>K_14 GBV Response Services Households Reported being Aware as Available in their Community overall</t>
  </si>
  <si>
    <t>Violence against women hotline</t>
  </si>
  <si>
    <t>Safe shelter, crisis room, day care center or relief center for survivors of violence against women;</t>
  </si>
  <si>
    <t>Psychosocial support for women and girls</t>
  </si>
  <si>
    <t>Psychosocial support for men and boys</t>
  </si>
  <si>
    <t>Recreational activities organized for women and girls at Women and Girls Safe Spaces</t>
  </si>
  <si>
    <t>Reproductive health services for women and girls</t>
  </si>
  <si>
    <t>Other services offered for women and girls, men and boys if they experience some form of violence (sexual, physical, economic)</t>
  </si>
  <si>
    <t>Legal Services</t>
  </si>
  <si>
    <t>None of these services are available</t>
  </si>
  <si>
    <t>K_14 GBV Response Services Households Reported being Aware as Available in their Community by HHs with a member with a disability</t>
  </si>
  <si>
    <t>K_14 GBV Response Services Households Reported being Aware as Available in their Community by displacement status</t>
  </si>
  <si>
    <t>K_14 GBV Response Services Households Reported being Aware as Available in their Community by HoHH sex</t>
  </si>
  <si>
    <t>K_14 GBV Response Services Households Reported being Aware as Available in their Community by rural or urban</t>
  </si>
  <si>
    <t>K_14 GBV Response Services Households Reported being Aware as Available in their Community by HHs with children</t>
  </si>
  <si>
    <t>K_15 Barriers Households Reported in Accessing GBV Response Services overall</t>
  </si>
  <si>
    <t>Don't know of any barriers</t>
  </si>
  <si>
    <t>Don’t know how to access these services</t>
  </si>
  <si>
    <t>Women and girls are too busy with household chores to access these services</t>
  </si>
  <si>
    <t>Travel to these services is difficult</t>
  </si>
  <si>
    <t>Travel to these services is unsafe</t>
  </si>
  <si>
    <t>Individuals feel social stigma while accessing these services</t>
  </si>
  <si>
    <t>There are financial constraints to access these services</t>
  </si>
  <si>
    <t>Parents do not allow girls to access these services</t>
  </si>
  <si>
    <t>These services are too busy, with long waiting times</t>
  </si>
  <si>
    <t>The quality of services is not good</t>
  </si>
  <si>
    <t>Services are not always functional</t>
  </si>
  <si>
    <t>K_15 Barriers Households Reported in Accessing GBV Response Services by HHs with a member with a disability</t>
  </si>
  <si>
    <t>K_15 Barriers Households Reported in Accessing GBV Response Services by displacement status</t>
  </si>
  <si>
    <t>K_15 Barriers Households Reported in Accessing GBV Response Services by HoHH sex</t>
  </si>
  <si>
    <t>K_15 Barriers Households Reported in Accessing GBV Response Services by rural or urban</t>
  </si>
  <si>
    <t>K_15 Barriers Households Reported in Accessing GBV Response Services by HH sex composition</t>
  </si>
  <si>
    <t>hh_composition_sex</t>
  </si>
  <si>
    <t>HHs with Female members only</t>
  </si>
  <si>
    <t>HHs with Male and Female members</t>
  </si>
  <si>
    <t>HHs with Male members only</t>
  </si>
  <si>
    <t>K_16 Child Well-being Services Households Reporting being Aware as Available in their Community overall</t>
  </si>
  <si>
    <t>Mental health and psychosocial support services for girls and boys</t>
  </si>
  <si>
    <t>Social services for girls and boys</t>
  </si>
  <si>
    <t>supportive group activities</t>
  </si>
  <si>
    <t>None of these services are available here</t>
  </si>
  <si>
    <t>K_16 Child Well-being Services Households Reporting being Aware as Available in their Community by HHs with a member with a disability</t>
  </si>
  <si>
    <t>K_16 Child Well-being Services Households Reporting being Aware as Available in their Community by displacement status</t>
  </si>
  <si>
    <t>K_16 Child Well-being Services Households Reporting being Aware as Available in their Community by HoHH sex</t>
  </si>
  <si>
    <t>K_16 Child Well-being Services Households Reporting being Aware as Available in their Community by rural or urban</t>
  </si>
  <si>
    <t>K_16 Child Well-being Services Households Reporting being Aware as Available in their Community by HHs with children</t>
  </si>
  <si>
    <t>K_16 Child Well-being Services Households Reporting being Aware as Available in their Community by HHs with boys and or or girls</t>
  </si>
  <si>
    <t>hh_children_composition</t>
  </si>
  <si>
    <t>HHs with boys</t>
  </si>
  <si>
    <t>HHs with girls</t>
  </si>
  <si>
    <t>HHs with girls and boys</t>
  </si>
  <si>
    <t>HHs without children</t>
  </si>
  <si>
    <t>K_17 Barriers Households Reported in Accessing Child Well-being Services overall</t>
  </si>
  <si>
    <t>No barriers</t>
  </si>
  <si>
    <t>Parents do not allow them</t>
  </si>
  <si>
    <t>They are busy with HH chore,</t>
  </si>
  <si>
    <t>Social workers from State institutions do not visit settlement often</t>
  </si>
  <si>
    <t>Difficulties to reach</t>
  </si>
  <si>
    <t>Always too many people/too long to wait</t>
  </si>
  <si>
    <t>Services are not accessible to children with disabilities/ UASCs</t>
  </si>
  <si>
    <t>Feel discriminated against</t>
  </si>
  <si>
    <t>Safety and security concerns (on the road)</t>
  </si>
  <si>
    <t>Safety and security concerns (fear of reprisals)</t>
  </si>
  <si>
    <t>Safety and privacy concern (do not trust the staff or trust that my information will be kept private)</t>
  </si>
  <si>
    <t>Lack of civil documentation to access these service</t>
  </si>
  <si>
    <t>Distance (lack of transportation/ cannot afford transportation)</t>
  </si>
  <si>
    <t>Services are not always functional (opened half of the day or some days a week)</t>
  </si>
  <si>
    <t>Lack of information on CP services (uncertain of what type of help is available and offered)</t>
  </si>
  <si>
    <t>K_17 Barriers Households Reported in Accessing Child Well-being Services by HHs with a member with a disability</t>
  </si>
  <si>
    <t>K_17 Barriers Households Reported in Accessing Child Well-being Services by displacement status</t>
  </si>
  <si>
    <t>K_17 Barriers Households Reported in Accessing Child Well-being Services by HoHH sex</t>
  </si>
  <si>
    <t>K_17 Barriers Households Reported in Accessing Child Well-being Services by rural or urban</t>
  </si>
  <si>
    <t>K_17 Barriers Households Reported in Accessing Child Well-being Services by HHs with children</t>
  </si>
  <si>
    <t>K_17 Barriers Households Reported in Accessing Child Well-being Services by HHs with boys and or or girls</t>
  </si>
  <si>
    <t>K_18 Households reporting limited or no access to natural and physical assets overall</t>
  </si>
  <si>
    <t>K_18 Households reporting limited or no access to natural and physical assets by HHs with a member with a disability</t>
  </si>
  <si>
    <t>K_18 Households reporting limited or no access to natural and physical assets by displacement status</t>
  </si>
  <si>
    <t>K_18 Households reporting limited or no access to natural and physical assets by HoHH sex</t>
  </si>
  <si>
    <t>K_18 Households reporting limited or no access to natural and physical assets by rural or urban</t>
  </si>
  <si>
    <t>K_18 Households reporting limited or no access to natural and physical assets by HH proximity to FRB</t>
  </si>
  <si>
    <t>K_18 Households reporting limited or no access to natural and physical assets by HHs with children</t>
  </si>
  <si>
    <t>K_19 Households reporting having to leave from mine affected settlements for employment or safety overall</t>
  </si>
  <si>
    <t>K_19 Households reporting having to leave from mine affected settlements for employment or safety by HHs with a member with a disability</t>
  </si>
  <si>
    <t>K_19 Households reporting having to leave from mine affected settlements for employment or safety by displacement status</t>
  </si>
  <si>
    <t>K_19 Households reporting having to leave from mine affected settlements for employment or safety by HoHH sex</t>
  </si>
  <si>
    <t>K_19 Households reporting having to leave from mine affected settlements for employment or safety by rural or urban</t>
  </si>
  <si>
    <t>K_19 Households reporting having to leave from mine affected settlements for employment or safety by HH proximity to FRB</t>
  </si>
  <si>
    <t>K_19 Households reporting having to leave from mine affected settlements for employment or safety by HHs with children</t>
  </si>
  <si>
    <t>K_20 Households that reported having to leave from mine affected settlements for employment or safety and not planning to return overall</t>
  </si>
  <si>
    <t>K_20 Households that reported having to leave from mine affected settlements for employment or safety and not planning to return by HHs with a member with a disability</t>
  </si>
  <si>
    <t>K_20 Households that reported having to leave from mine affected settlements for employment or safety and not planning to return by displacement status</t>
  </si>
  <si>
    <t>K_20 Households that reported having to leave from mine affected settlements for employment or safety and not planning to return by HoHH sex</t>
  </si>
  <si>
    <t>K_20 Households that reported having to leave from mine affected settlements for employment or safety and not planning to return by rural or urban</t>
  </si>
  <si>
    <t>K_20 Households that reported having to leave from mine affected settlements for employment or safety and not planning to return by HH proximity to FRB</t>
  </si>
  <si>
    <t>K_20 Households that reported having to leave from mine affected settlements for employment or safety and not planning to return by HHs with children</t>
  </si>
  <si>
    <t>L_1 Top Five Priority Needs Reported by Households overall</t>
  </si>
  <si>
    <t>Drinking water</t>
  </si>
  <si>
    <t>Food</t>
  </si>
  <si>
    <t>Baby products and/or baby food</t>
  </si>
  <si>
    <t>Provide accommodation</t>
  </si>
  <si>
    <t>Rent support</t>
  </si>
  <si>
    <t>Repair of inadequate/damaged accommodation</t>
  </si>
  <si>
    <t>Healthcare</t>
  </si>
  <si>
    <t>Provision of medicines</t>
  </si>
  <si>
    <t>Hygiene NFIs</t>
  </si>
  <si>
    <t>Wash facilities (repair / installment of bathing, shower, toilet including hot water)</t>
  </si>
  <si>
    <t>Cooking facilities</t>
  </si>
  <si>
    <t>Clothing (including winter clothes, coats, boots)</t>
  </si>
  <si>
    <t>Bedding / blankets</t>
  </si>
  <si>
    <t>Fuel for heating</t>
  </si>
  <si>
    <t>Livelihoods support / employment</t>
  </si>
  <si>
    <t>Financial assistance to repay debt</t>
  </si>
  <si>
    <t>Education for children under 18</t>
  </si>
  <si>
    <t>Psychosocial support</t>
  </si>
  <si>
    <t>Support for survivors of GBV</t>
  </si>
  <si>
    <t>Legal services</t>
  </si>
  <si>
    <t>Assistive devices for persons with disabilities</t>
  </si>
  <si>
    <t>Home based care for older people or people with limited mobility</t>
  </si>
  <si>
    <t>Explosive Ordnance Risk Education to prevent mine injuries</t>
  </si>
  <si>
    <t>Child care services</t>
  </si>
  <si>
    <t>Assistance for evacuation</t>
  </si>
  <si>
    <t>L_1 Top Five Priority Needs Reported by Households by HHs with a member with a disability</t>
  </si>
  <si>
    <t>L_1 Top Five Priority Needs Reported by Households by displacement status</t>
  </si>
  <si>
    <t>L_1 Top Five Priority Needs Reported by Households by HoHH sex</t>
  </si>
  <si>
    <t>L_1 Top Five Priority Needs Reported by Households by rural or urban</t>
  </si>
  <si>
    <t>L_1 Top Five Priority Needs Reported by Households by assistance received</t>
  </si>
  <si>
    <t>L_1 Top Five Priority Needs Reported by Households by HH proximity to FRB</t>
  </si>
  <si>
    <t>L_1 Top Five Priority Needs Reported by Households by HH that adopted or not adopted livelihood coping strategies</t>
  </si>
  <si>
    <t>livelihood_coping_strategy</t>
  </si>
  <si>
    <t>HHs using at least one 'crisis' strategy</t>
  </si>
  <si>
    <t>HHs using at least one 'emergency' strategy</t>
  </si>
  <si>
    <t>HHs using at least one 'stress' strategy</t>
  </si>
  <si>
    <t>HHs using no coping strategies</t>
  </si>
  <si>
    <t>L_2 Preferences to Receive Future Humanitarian Assistance Reported by Households overall</t>
  </si>
  <si>
    <t>Do not want to receive humanitarian assistance</t>
  </si>
  <si>
    <t>In-kind</t>
  </si>
  <si>
    <t>Cash assistance (for basic needs)</t>
  </si>
  <si>
    <t>Services</t>
  </si>
  <si>
    <t>L_2 Preferences to Receive Future Humanitarian Assistance Reported by Households by HHs with a member with a disability</t>
  </si>
  <si>
    <t>L_2 Preferences to Receive Future Humanitarian Assistance Reported by Households by displacement status</t>
  </si>
  <si>
    <t>L_2 Preferences to Receive Future Humanitarian Assistance Reported by Households by HoHH sex</t>
  </si>
  <si>
    <t>L_2 Preferences to Receive Future Humanitarian Assistance Reported by Households by rural or urban</t>
  </si>
  <si>
    <t>L_2 Preferences to Receive Future Humanitarian Assistance Reported by Households by assistance received</t>
  </si>
  <si>
    <t>L_2 Preferences to Receive Future Humanitarian Assistance Reported by Households by HH proximity to FRB</t>
  </si>
  <si>
    <t>L_4 Households Reported to have Received Humanitarian Assistance in the Last 3 Mths Prior to DC overall</t>
  </si>
  <si>
    <t>L_4 Households Reported to have Received Humanitarian Assistance in the Last 3 Mths Prior to DC by HHs with a member with a disability</t>
  </si>
  <si>
    <t>L_4 Households Reported to have Received Humanitarian Assistance in the Last 3 Mths Prior to DC by displacement status</t>
  </si>
  <si>
    <t>L_4 Households Reported to have Received Humanitarian Assistance in the Last 3 Mths Prior to DC by HoHH sex</t>
  </si>
  <si>
    <t>L_4 Households Reported to have Received Humanitarian Assistance in the Last 3 Mths Prior to DC by rural or urban</t>
  </si>
  <si>
    <t>L_4 Households Reported to have Received Humanitarian Assistance in the Last 3 Mths Prior to DC by HH proximity to FRB</t>
  </si>
  <si>
    <t>L_7 Barriers Households Faced in Accessing Humanitarian Assistance in the Last 3 Mths Prior to DC overall</t>
  </si>
  <si>
    <t>Yes, do not have enough information on how to register for assistance</t>
  </si>
  <si>
    <t>Yes, do not have enough information on where humanitarian assistance is provided</t>
  </si>
  <si>
    <t>Yes, do not have necessary documents</t>
  </si>
  <si>
    <t>Yes, registration process is too long/complicated</t>
  </si>
  <si>
    <t>Yes, we were considered as not eligible</t>
  </si>
  <si>
    <t>Yes, did not have information on how it would be provided</t>
  </si>
  <si>
    <t>No, no barriers</t>
  </si>
  <si>
    <t>L_7 Barriers Households Faced in Accessing Humanitarian Assistance in the Last 3 Mths Prior to DC by HHs with a member with a disability</t>
  </si>
  <si>
    <t>L_7 Barriers Households Faced in Accessing Humanitarian Assistance in the Last 3 Mths Prior to DC by displacement status</t>
  </si>
  <si>
    <t>L_7 Barriers Households Faced in Accessing Humanitarian Assistance in the Last 3 Mths Prior to DC by HoHH sex</t>
  </si>
  <si>
    <t>L_7 Barriers Households Faced in Accessing Humanitarian Assistance in the Last 3 Mths Prior to DC by rural or urban</t>
  </si>
  <si>
    <t>L_7 Barriers Households Faced in Accessing Humanitarian Assistance in the Last 3 Mths Prior to DC by HH proximity to FRB</t>
  </si>
  <si>
    <t>L_8 Top Three Types of Information Households Would Like to Receive from Humanitarian Assistance Providers overall</t>
  </si>
  <si>
    <t>News on what is happening in other parts of Ukraine</t>
  </si>
  <si>
    <t>News on what is happening in area of origin</t>
  </si>
  <si>
    <t>Finding missing people</t>
  </si>
  <si>
    <t>The security situation here</t>
  </si>
  <si>
    <t>How to register for aid from the Ukraine government or humanitarian agencies</t>
  </si>
  <si>
    <t>How to stay safe in the event of missile / rocket / artillery / nuclear attacks</t>
  </si>
  <si>
    <t>How to get food assistance (food items)</t>
  </si>
  <si>
    <t>How to get shelter assistance (repairs, NFIs, winterization kits)</t>
  </si>
  <si>
    <t>How to get health assistance (cash for healthcare, medicine, treatments, services)</t>
  </si>
  <si>
    <t>How to ge WASH assistance (personal hygiene items, water, cleaning, shelter repairs)</t>
  </si>
  <si>
    <t>How to get protection assistance</t>
  </si>
  <si>
    <t>How to get cash assistance (multi-purpose cash for basic needs, including food)</t>
  </si>
  <si>
    <t>How to access Government's social benefits and assistance</t>
  </si>
  <si>
    <t>Info about relocation or evacuation</t>
  </si>
  <si>
    <t>Info about the aid agencies they are receiving aid from</t>
  </si>
  <si>
    <t>How to complain about the humanitarian assistance you are receiving</t>
  </si>
  <si>
    <t>How to complain about bad behaviour of aid workers</t>
  </si>
  <si>
    <t>L_8 Top Three Types of Information Households Would Like to Receive from Humanitarian Assistance Providers by HHs with a member with a disability</t>
  </si>
  <si>
    <t>L_8 Top Three Types of Information Households Would Like to Receive from Humanitarian Assistance Providers by displacement status</t>
  </si>
  <si>
    <t>L_8 Top Three Types of Information Households Would Like to Receive from Humanitarian Assistance Providers by HoHH sex</t>
  </si>
  <si>
    <t>L_8 Top Three Types of Information Households Would Like to Receive from Humanitarian Assistance Providers by rural or urban</t>
  </si>
  <si>
    <t>L_8 Top Three Types of Information Households Would Like to Receive from Humanitarian Assistance Providers by HH proximity to FRB</t>
  </si>
  <si>
    <t>L_8 Top Three Types of Information Households Would Like to Receive from Humanitarian Assistance Providersby HH with or without children</t>
  </si>
  <si>
    <t>L_8 Top Three Types of Information Households Would Like to Receive from Humanitarian Assistance Providersby HH that adopted or not adopted livelihood coping strategies</t>
  </si>
  <si>
    <t>L_9 Preferences Households Reported for Communication with Humanitarian Assistance Providers overall</t>
  </si>
  <si>
    <t>Face to face (at home) with aid worker</t>
  </si>
  <si>
    <t>Face to face (in office/other venue) with aid worker</t>
  </si>
  <si>
    <t>Face to face with member of the community</t>
  </si>
  <si>
    <t>Phone call</t>
  </si>
  <si>
    <t>SMS</t>
  </si>
  <si>
    <t>Messenger apps (WhatsApp, Telegram, Viber, Signal)</t>
  </si>
  <si>
    <t>Social media (Instagram, Facebook, Twitter)</t>
  </si>
  <si>
    <t>Letter</t>
  </si>
  <si>
    <t>TV</t>
  </si>
  <si>
    <t>Newspaper, magazines</t>
  </si>
  <si>
    <t>Billboard, posters</t>
  </si>
  <si>
    <t>Leaflets</t>
  </si>
  <si>
    <t>E-Mail</t>
  </si>
  <si>
    <t>Complaint &amp; Suggestion Box</t>
  </si>
  <si>
    <t>Do not want to provide feedback</t>
  </si>
  <si>
    <t>L_9 Preferences Households Reported for Communication with Humanitarian Assistance Providers by HHs with a member with a disability</t>
  </si>
  <si>
    <t>L_9 Preferences Households Reported for Communication with Humanitarian Assistance Providers by displacement status</t>
  </si>
  <si>
    <t>L_9 Preferences Households Reported for Communication with Humanitarian Assistance Providers by HoHH sex</t>
  </si>
  <si>
    <t>L_9 Preferences Households Reported for Communication with Humanitarian Assistance Providers by rural or urban</t>
  </si>
  <si>
    <t>L_9 Preferences Households Reported for Communication with Humanitarian Assistance Providers by HH proximity to FRB</t>
  </si>
  <si>
    <t>L_4 Household Reportedly Receiving Assistance by Types of Assistance in the Last 3 Months by overall</t>
  </si>
  <si>
    <t>num_samples_L_4_1_assistance_received_food</t>
  </si>
  <si>
    <t>No_L_4_1_assistance_received_food</t>
  </si>
  <si>
    <t>Yes_L_4_1_assistance_received_food</t>
  </si>
  <si>
    <t>num_samples_L_4_2_assistance_received_shelter</t>
  </si>
  <si>
    <t>No_L_4_2_assistance_received_shelter</t>
  </si>
  <si>
    <t>Yes_L_4_2_assistance_received_shelter</t>
  </si>
  <si>
    <t>num_samples_L_4_3_assistance_received_health</t>
  </si>
  <si>
    <t>No_L_4_3_assistance_received_health</t>
  </si>
  <si>
    <t>Yes_L_4_3_assistance_received_health</t>
  </si>
  <si>
    <t>Dont know_L_4_3_assistance_received_health</t>
  </si>
  <si>
    <t>num_samples_L_4_4_assistance_received_wash</t>
  </si>
  <si>
    <t>No_L_4_4_assistance_received_wash</t>
  </si>
  <si>
    <t>Yes_L_4_4_assistance_received_wash</t>
  </si>
  <si>
    <t>num_samples_L_4_5_assistance_received_protection</t>
  </si>
  <si>
    <t>No_L_4_5_assistance_received_protection</t>
  </si>
  <si>
    <t>Yes_L_4_5_assistance_received_protection</t>
  </si>
  <si>
    <t>Dont know_L_4_5_assistance_received_protection</t>
  </si>
  <si>
    <t>num_samples_L_4_6_assistance_received_cash</t>
  </si>
  <si>
    <t>No_L_4_6_assistance_received_cash</t>
  </si>
  <si>
    <t>Yes_L_4_6_assistance_received_cash</t>
  </si>
  <si>
    <t>Dont know_L_4_6_assistance_received_cash</t>
  </si>
  <si>
    <t>num_samples_L_4_7_assistance_received_other_assistance</t>
  </si>
  <si>
    <t>No_L_4_7_assistance_received_other_assistance</t>
  </si>
  <si>
    <t>Yes_L_4_7_assistance_received_other_assistance</t>
  </si>
  <si>
    <t>Dont know_L_4_7_assistance_received_other_assistance</t>
  </si>
  <si>
    <t>L_4 Household Reportedly Receiving Assistance by Types of Assistance in the Last 3 Months by HoHH sex</t>
  </si>
  <si>
    <t>L_4 Household Reportedly Receiving Assistance by Types of Assistance in the Last 3 Months by rural or urban</t>
  </si>
  <si>
    <t>L_4 Household Reportedly Receiving Assistance by Types of Assistance in the Last 3 Months by displacement status</t>
  </si>
  <si>
    <t>L_5 Household Satisfaction with the Food Assistance Received in the Last 3 Mths by overall</t>
  </si>
  <si>
    <t>Dissatisfied</t>
  </si>
  <si>
    <t>Neither satisfied nor dissatisfied</t>
  </si>
  <si>
    <t>Satisfied</t>
  </si>
  <si>
    <t>Very satisfied</t>
  </si>
  <si>
    <t>Very Dissatisfied</t>
  </si>
  <si>
    <t>L_5 Household Satisfaction with the Shelter Assistance Received in the Last 3 Mths by overall</t>
  </si>
  <si>
    <t>L_5 Household Satisfaction with the Health Assistance Received in the Last 3 Mths by overall</t>
  </si>
  <si>
    <t>L_5 Household Satisfaction with the WASH Assistance Received in the Last 3 Mthsby overall</t>
  </si>
  <si>
    <t>L_5 Household Satisfaction with the Protection Assistance Received in the Last 3 Mths by overall</t>
  </si>
  <si>
    <t>L_5 Household Satisfaction with the Cash Assistance Received in the Last 3 Mths by overall</t>
  </si>
  <si>
    <t>L_5 Household Satisfaction with the Other Assistance Received in the Last 3 Mths by overall</t>
  </si>
  <si>
    <t>L_5 Household Satisfaction with the Food Assistance Received in the Last 3 Mths by head of household sex</t>
  </si>
  <si>
    <t>L_5 Household Satisfaction with the Shelter Assistance Received in the Last 3 Mths by head of household sex</t>
  </si>
  <si>
    <t>L_5 Household Satisfaction with the Health Assistance Received in the Last 3 Mths by head of household sex</t>
  </si>
  <si>
    <t>L_5 Household Satisfaction with the WASH Assistance Received in the Last 3 Mths by head of household sex</t>
  </si>
  <si>
    <t>L_5 Household Satisfaction with the Protection Assistance Received in the Last 3 Mths by head of household sex</t>
  </si>
  <si>
    <t>L_5 Household Satisfaction with the Cash Assistance Received in the Last 3 Mths by head of household sex</t>
  </si>
  <si>
    <t>L_5 Household Satisfaction with the Other Assistance Received in the Last 3 Mths by head of household sex</t>
  </si>
  <si>
    <t>L_5 Household Satisfaction with the Food Assistance Received in the Last 3 Mths by rural or urban</t>
  </si>
  <si>
    <t>L_5 Household Satisfaction with the Shelter Assistance Received in the Last 3 Mths by rural or urban</t>
  </si>
  <si>
    <t>L_5 Household Satisfaction with the Health Assistance Received in the Last 3 Mths by rural or urban</t>
  </si>
  <si>
    <t>L_5 Household Satisfaction with the WASH Assistance Received in the Last 3 Mths by rural or urban</t>
  </si>
  <si>
    <t>L_5 Household Satisfaction with the Protection Assistance Received in the Last 3 Mths by rural or urban</t>
  </si>
  <si>
    <t>L_5 Household Satisfaction with the Cash Assistance Received in the Last 3 Mths by rural or urban</t>
  </si>
  <si>
    <t>L_5 Household Satisfaction with the Other Assistance Received in the Last 3 Mths by rural or urban</t>
  </si>
  <si>
    <t>L_5 Household Satisfaction with the Food Assistance Received in the Last 3 Mths by displacement status</t>
  </si>
  <si>
    <t>L_5 Household Satisfaction with the Shelter Assistance Received in the Last 3 Mths by displacement status</t>
  </si>
  <si>
    <t>L_5 Household Satisfaction with the Health Assistance Received in the Last 3 Mths by displacement status</t>
  </si>
  <si>
    <t>L_5 Household Satisfaction with the WASH Assistance Received in the Last 3 Mths by displacement status</t>
  </si>
  <si>
    <t>L_5 Household Satisfaction with the Protection Assistance Received in the Last 3 Mths by displacement status</t>
  </si>
  <si>
    <t>L_5 Household Satisfaction with the Cash Assistance Received in the Last 3 Mths by displacement status</t>
  </si>
  <si>
    <t>L_5 Household Satisfaction with the Other Assistance Received in the Last 3 Mths by displacement status</t>
  </si>
  <si>
    <t>L_6 Reasons for Household Satisfaction with the Food Assistance Received in the Last 3 Mths by overall</t>
  </si>
  <si>
    <t>Quality was not good enough</t>
  </si>
  <si>
    <t>Quantity was not good enough</t>
  </si>
  <si>
    <t>Inconsistent / irregular assistance</t>
  </si>
  <si>
    <t>Did not receive the aid on time/ Delays in delivery of aid</t>
  </si>
  <si>
    <t>Type of assistance was not appropriate/needed</t>
  </si>
  <si>
    <t>Assistance was not delivered in a fair, impartial manner</t>
  </si>
  <si>
    <t>Inappropriate behavior of aid workers</t>
  </si>
  <si>
    <t>Difficult to access distribution point (long way, expensive transport)</t>
  </si>
  <si>
    <t>Difficult to access aid for certain population groups (elderly, persons with disabilities, women, children, pregnant and lactacting women, LGBTQ, chronically ill)</t>
  </si>
  <si>
    <t>The communication about time, location, and requirement of assistance was unclear</t>
  </si>
  <si>
    <t>L_6 Reasons for Household Satisfaction with the Shelter Assistance Received in the Last 3 Mths by overall</t>
  </si>
  <si>
    <t>L_6 Reasons for Household Satisfaction with the Health Assistance Received in the Last 3 Mths by overall</t>
  </si>
  <si>
    <t>L_6 Reasons for Household Satisfaction with the WASH Assistance Received in the Last 3 Mthsby overall</t>
  </si>
  <si>
    <t>L_6 Reasons for Household Satisfaction with the Protection Assistance Received in the Last 3 Mths by overall</t>
  </si>
  <si>
    <t>L_6 Reasons for Household Satisfaction with the Cash Assistance Received in the Last 3 Mths by overall</t>
  </si>
  <si>
    <t>L_6 Reasons for Household Satisfaction with the Other Assistance Received in the Last 3 Mths by overall</t>
  </si>
  <si>
    <t>L_6 Reasons for Household Satisfaction with the Food Assistance Received in the Last 3 Mths by head of household sex</t>
  </si>
  <si>
    <t>L_6 Reasons for Household Satisfaction with the Shelter Assistance Received in the Last 3 Mths by head of household sex</t>
  </si>
  <si>
    <t>L_6 Reasons for Household Satisfaction with the Health Assistance Received in the Last 3 Mths by head of household sex</t>
  </si>
  <si>
    <t>L_6 Reasons for Household Satisfaction with the WASH Assistance Received in the Last 3 Mths by head of household sex</t>
  </si>
  <si>
    <t>L_6 Reasons for Household Satisfaction with the Protection Assistance Received in the Last 3 Mths by head of household sex</t>
  </si>
  <si>
    <t>L_6 Reasons for Household Satisfaction with the Cash Assistance Received in the Last 3 Mths by head of household sex</t>
  </si>
  <si>
    <t>L_6 Reasons for Household Satisfaction with the Other Assistance Received in the Last 3 Mths by head of household sex</t>
  </si>
  <si>
    <t>L_6 Reasons for Household Satisfaction with the Food Assistance Received in the Last 3 Mths by rural or urban</t>
  </si>
  <si>
    <t>L_6 Reasons for Household Satisfaction with the Shelter Assistance Received in the Last 3 Mths by rural or urban</t>
  </si>
  <si>
    <t>L_6 Reasons for Household Satisfaction with the Health Assistance Received in the Last 3 Mths by rural or urban</t>
  </si>
  <si>
    <t>L_6 Reasons for Household Satisfaction with the WASH Assistance Received in the Last 3 Mths by rural or urban</t>
  </si>
  <si>
    <t>L_6 Reasons for Household Satisfaction with the Protection Assistance Received in the Last 3 Mths by rural or urban</t>
  </si>
  <si>
    <t>L_6 Reasons for Household Satisfaction with the Cash Assistance Received in the Last 3 Mths by rural or urban</t>
  </si>
  <si>
    <t>L_6 Reasons for Household Satisfaction with the Other Assistance Received in the Last 3 Mths by rural or urban</t>
  </si>
  <si>
    <t>L_6 Reasons for Household Satisfaction with the Food Assistance Received in the Last 3 Mths by displacement status</t>
  </si>
  <si>
    <t>L_6 Reasons for Household Satisfaction with the Shelter Assistance Received in the Last 3 Mths by displacement status</t>
  </si>
  <si>
    <t>L_6 Reasons for Household Satisfaction with the Health Assistance Received in the Last 3 Mths by displacement status</t>
  </si>
  <si>
    <t>L_6 Reasons for Household Satisfaction with the WASH Assistance Received in the Last 3 Mths by displacement status</t>
  </si>
  <si>
    <t>L_6 Reasons for Household Satisfaction with the Protection Assistance Received in the Last 3 Mths by displacement status</t>
  </si>
  <si>
    <t>L_6 Reasons for Household Satisfaction with the Cash Assistance Received in the Last 3 Mths by displacement status</t>
  </si>
  <si>
    <t>L_6 Reasons for Household Satisfaction with the Other Assistance Received in the Last 3 Mths by displacement status</t>
  </si>
  <si>
    <t>C_3 School Aged Children Reportedly Attending Schools In-Person during the 2023-2024 school year by child sex and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</si>
</sst>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scheme val="minor"/>
    </font>
    <font>
      <sz val="11"/>
      <color theme="1"/>
      <name val="Calibri"/>
      <family val="2"/>
      <scheme val="minor"/>
    </font>
    <font>
      <u/>
      <sz val="11"/>
      <color theme="10"/>
      <name val="Calibri"/>
      <family val="2"/>
    </font>
    <font>
      <b/>
      <sz val="20"/>
      <color rgb="FF000000"/>
      <name val="Arial Narrow"/>
      <family val="2"/>
    </font>
    <font>
      <b/>
      <sz val="28"/>
      <color rgb="FF000000"/>
      <name val="Arial Narrow"/>
      <family val="2"/>
    </font>
    <font>
      <b/>
      <sz val="11"/>
      <color rgb="FFFFFFFF"/>
      <name val="Segoe UI"/>
      <family val="2"/>
    </font>
    <font>
      <b/>
      <sz val="10"/>
      <name val="Segoe UI"/>
      <family val="2"/>
    </font>
    <font>
      <sz val="10"/>
      <color rgb="FF000000"/>
      <name val="Segoe UI"/>
      <family val="2"/>
    </font>
    <font>
      <b/>
      <sz val="10"/>
      <color rgb="FF000000"/>
      <name val="Segoe UI"/>
      <family val="2"/>
    </font>
    <font>
      <u/>
      <sz val="11"/>
      <color theme="10"/>
      <name val="Calibri"/>
      <family val="2"/>
      <scheme val="minor"/>
    </font>
  </fonts>
  <fills count="8">
    <fill>
      <patternFill patternType="none"/>
    </fill>
    <fill>
      <patternFill patternType="gray125"/>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theme="0" tint="-0.14999847407452621"/>
        <bgColor rgb="FFF8CBAD"/>
      </patternFill>
    </fill>
    <fill>
      <patternFill patternType="solid">
        <fgColor theme="0" tint="-0.14999847407452621"/>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000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diagonal/>
    </border>
    <border>
      <left style="medium">
        <color rgb="FF000000"/>
      </left>
      <right style="thin">
        <color theme="0"/>
      </right>
      <top/>
      <bottom/>
      <diagonal/>
    </border>
    <border>
      <left style="medium">
        <color rgb="FF000000"/>
      </left>
      <right style="medium">
        <color rgb="FFFFFFFF"/>
      </right>
      <top style="medium">
        <color rgb="FF000000"/>
      </top>
      <bottom style="medium">
        <color rgb="FFFFFFFF"/>
      </bottom>
      <diagonal/>
    </border>
    <border>
      <left/>
      <right style="medium">
        <color rgb="FF000000"/>
      </right>
      <top style="medium">
        <color rgb="FF000000"/>
      </top>
      <bottom style="medium">
        <color rgb="FFFFFFFF"/>
      </bottom>
      <diagonal/>
    </border>
    <border>
      <left style="medium">
        <color rgb="FF000000"/>
      </left>
      <right style="medium">
        <color rgb="FFFFFFFF"/>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0" fontId="9" fillId="0" borderId="0" applyNumberFormat="0" applyFill="0" applyBorder="0" applyAlignment="0" applyProtection="0"/>
  </cellStyleXfs>
  <cellXfs count="18">
    <xf numFmtId="0" fontId="0" fillId="0" borderId="0" xfId="0"/>
    <xf numFmtId="0" fontId="2" fillId="0" borderId="0" xfId="0" applyFont="1"/>
    <xf numFmtId="0" fontId="1" fillId="0" borderId="0" xfId="1"/>
    <xf numFmtId="0" fontId="5" fillId="2" borderId="2" xfId="1" applyFont="1" applyFill="1" applyBorder="1"/>
    <xf numFmtId="0" fontId="5" fillId="2" borderId="3" xfId="1" applyFont="1" applyFill="1" applyBorder="1"/>
    <xf numFmtId="0" fontId="6" fillId="3" borderId="4" xfId="1" applyFont="1" applyFill="1" applyBorder="1" applyAlignment="1">
      <alignment horizontal="left" vertical="center"/>
    </xf>
    <xf numFmtId="0" fontId="7" fillId="4" borderId="3" xfId="1" applyFont="1" applyFill="1" applyBorder="1" applyAlignment="1">
      <alignment vertical="center" wrapText="1"/>
    </xf>
    <xf numFmtId="0" fontId="6" fillId="5" borderId="2" xfId="1" applyFont="1" applyFill="1" applyBorder="1" applyAlignment="1">
      <alignment wrapText="1"/>
    </xf>
    <xf numFmtId="0" fontId="7" fillId="5" borderId="3" xfId="1" applyFont="1" applyFill="1" applyBorder="1" applyAlignment="1">
      <alignment wrapText="1"/>
    </xf>
    <xf numFmtId="0" fontId="5" fillId="2" borderId="6" xfId="1" applyFont="1" applyFill="1" applyBorder="1"/>
    <xf numFmtId="0" fontId="5" fillId="2" borderId="7" xfId="1" applyFont="1" applyFill="1" applyBorder="1"/>
    <xf numFmtId="0" fontId="6" fillId="6" borderId="8" xfId="1" applyFont="1" applyFill="1" applyBorder="1" applyAlignment="1">
      <alignment horizontal="left" vertical="center"/>
    </xf>
    <xf numFmtId="0" fontId="7" fillId="7" borderId="9" xfId="1" applyFont="1" applyFill="1" applyBorder="1" applyAlignment="1">
      <alignment horizontal="left" vertical="center" wrapText="1"/>
    </xf>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6" fillId="5" borderId="4" xfId="1" applyFont="1" applyFill="1" applyBorder="1" applyAlignment="1">
      <alignment horizontal="left" vertical="center" wrapText="1"/>
    </xf>
    <xf numFmtId="0" fontId="6" fillId="5" borderId="5" xfId="1" applyFont="1" applyFill="1" applyBorder="1" applyAlignment="1">
      <alignment horizontal="left" vertical="center" wrapText="1"/>
    </xf>
    <xf numFmtId="0" fontId="9" fillId="0" borderId="0" xfId="2"/>
  </cellXfs>
  <cellStyles count="3">
    <cellStyle name="Hyperlink" xfId="2" builtinId="8"/>
    <cellStyle name="Normal" xfId="0" builtinId="0"/>
    <cellStyle name="Normal 2 3" xfId="1" xr:uid="{89CF3BD6-F940-4513-BBEB-2539EE95C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13607</xdr:colOff>
      <xdr:row>2</xdr:row>
      <xdr:rowOff>748393</xdr:rowOff>
    </xdr:from>
    <xdr:to>
      <xdr:col>7</xdr:col>
      <xdr:colOff>315232</xdr:colOff>
      <xdr:row>2</xdr:row>
      <xdr:rowOff>1399268</xdr:rowOff>
    </xdr:to>
    <xdr:pic>
      <xdr:nvPicPr>
        <xdr:cNvPr id="3" name="Picture 2">
          <a:extLst>
            <a:ext uri="{FF2B5EF4-FFF2-40B4-BE49-F238E27FC236}">
              <a16:creationId xmlns:a16="http://schemas.microsoft.com/office/drawing/2014/main" id="{C7CA747F-3F16-2D83-A68D-DC28950F6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4714" y="1401536"/>
          <a:ext cx="2744561"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DFC3-11A6-4414-AF7A-D2968D623FBA}">
  <dimension ref="A1:F16"/>
  <sheetViews>
    <sheetView zoomScale="70" zoomScaleNormal="70" workbookViewId="0">
      <selection activeCell="A6" sqref="A6"/>
    </sheetView>
  </sheetViews>
  <sheetFormatPr defaultColWidth="8.7265625" defaultRowHeight="14.5" x14ac:dyDescent="0.35"/>
  <cols>
    <col min="1" max="1" width="45.81640625" style="2" customWidth="1"/>
    <col min="2" max="2" width="150.1796875" style="2" customWidth="1"/>
    <col min="3" max="16384" width="8.7265625" style="2"/>
  </cols>
  <sheetData>
    <row r="1" spans="1:6" ht="35" x14ac:dyDescent="0.35">
      <c r="A1" s="13" t="s">
        <v>0</v>
      </c>
      <c r="B1" s="14"/>
    </row>
    <row r="2" spans="1:6" ht="16.5" x14ac:dyDescent="0.45">
      <c r="A2" s="3" t="s">
        <v>1</v>
      </c>
      <c r="B2" s="4" t="s">
        <v>2</v>
      </c>
    </row>
    <row r="3" spans="1:6" ht="176" x14ac:dyDescent="0.35">
      <c r="A3" s="5" t="s">
        <v>3</v>
      </c>
      <c r="B3" s="6" t="s">
        <v>4</v>
      </c>
    </row>
    <row r="4" spans="1:6" ht="16" x14ac:dyDescent="0.45">
      <c r="A4" s="7" t="s">
        <v>5</v>
      </c>
      <c r="B4" s="8" t="s">
        <v>6</v>
      </c>
    </row>
    <row r="5" spans="1:6" ht="16" x14ac:dyDescent="0.35">
      <c r="A5" s="5" t="s">
        <v>7</v>
      </c>
      <c r="B5" s="6" t="s">
        <v>8</v>
      </c>
    </row>
    <row r="6" spans="1:6" ht="160" x14ac:dyDescent="0.45">
      <c r="A6" s="7" t="s">
        <v>9</v>
      </c>
      <c r="B6" s="8" t="s">
        <v>10</v>
      </c>
      <c r="F6"/>
    </row>
    <row r="7" spans="1:6" ht="16" x14ac:dyDescent="0.35">
      <c r="A7" s="5" t="s">
        <v>11</v>
      </c>
      <c r="B7" s="6" t="s">
        <v>12</v>
      </c>
    </row>
    <row r="8" spans="1:6" ht="409.5" x14ac:dyDescent="0.45">
      <c r="A8" s="7" t="s">
        <v>13</v>
      </c>
      <c r="B8" s="8" t="s">
        <v>14</v>
      </c>
    </row>
    <row r="9" spans="1:6" ht="16" x14ac:dyDescent="0.35">
      <c r="A9" s="5" t="s">
        <v>15</v>
      </c>
      <c r="B9" s="6" t="s">
        <v>16</v>
      </c>
    </row>
    <row r="10" spans="1:6" ht="16" x14ac:dyDescent="0.45">
      <c r="A10" s="15" t="s">
        <v>17</v>
      </c>
      <c r="B10" s="8" t="s">
        <v>18</v>
      </c>
    </row>
    <row r="11" spans="1:6" ht="16" x14ac:dyDescent="0.45">
      <c r="A11" s="16"/>
      <c r="B11" s="8" t="s">
        <v>19</v>
      </c>
    </row>
    <row r="12" spans="1:6" ht="15" thickBot="1" x14ac:dyDescent="0.4"/>
    <row r="13" spans="1:6" ht="17" thickBot="1" x14ac:dyDescent="0.5">
      <c r="A13" s="9" t="s">
        <v>20</v>
      </c>
      <c r="B13" s="10" t="s">
        <v>2</v>
      </c>
    </row>
    <row r="14" spans="1:6" ht="16.5" thickBot="1" x14ac:dyDescent="0.4">
      <c r="A14" s="11" t="s">
        <v>21</v>
      </c>
      <c r="B14" s="12" t="s">
        <v>22</v>
      </c>
    </row>
    <row r="15" spans="1:6" ht="16.5" thickBot="1" x14ac:dyDescent="0.4">
      <c r="A15" s="11" t="s">
        <v>23</v>
      </c>
      <c r="B15" s="12" t="s">
        <v>24</v>
      </c>
    </row>
    <row r="16" spans="1:6" ht="16.5" thickBot="1" x14ac:dyDescent="0.4">
      <c r="A16" s="11" t="s">
        <v>25</v>
      </c>
      <c r="B16" s="12" t="s">
        <v>26</v>
      </c>
    </row>
  </sheetData>
  <mergeCells count="2">
    <mergeCell ref="A1:B1"/>
    <mergeCell ref="A10:A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80"/>
  <sheetViews>
    <sheetView tabSelected="1" topLeftCell="A53" workbookViewId="0">
      <selection activeCell="A61" sqref="A61"/>
    </sheetView>
  </sheetViews>
  <sheetFormatPr defaultColWidth="10.81640625" defaultRowHeight="14.5" x14ac:dyDescent="0.35"/>
  <sheetData>
    <row r="1" spans="1:1" x14ac:dyDescent="0.35">
      <c r="A1" t="s">
        <v>27</v>
      </c>
    </row>
    <row r="2" spans="1:1" x14ac:dyDescent="0.35">
      <c r="A2" s="1" t="str">
        <f>HYPERLINK("#'Data'!A1", "A_1  Respondent Age overall")</f>
        <v>A_1  Respondent Age overall</v>
      </c>
    </row>
    <row r="3" spans="1:1" x14ac:dyDescent="0.35">
      <c r="A3" s="1" t="str">
        <f>HYPERLINK("#'Data'!A10", "A_2 Respondent Sex overall")</f>
        <v>A_2 Respondent Sex overall</v>
      </c>
    </row>
    <row r="4" spans="1:1" x14ac:dyDescent="0.35">
      <c r="A4" s="1" t="str">
        <f>HYPERLINK("#'Data'!A19", "A_3 Respondents Reportedly Head of the Household overall")</f>
        <v>A_3 Respondents Reportedly Head of the Household overall</v>
      </c>
    </row>
    <row r="5" spans="1:1" x14ac:dyDescent="0.35">
      <c r="A5" s="1" t="str">
        <f>HYPERLINK("#'Data'!A28", "A_8 Number of Household Members overall")</f>
        <v>A_8 Number of Household Members overall</v>
      </c>
    </row>
    <row r="6" spans="1:1" x14ac:dyDescent="0.35">
      <c r="A6" s="1" t="str">
        <f>HYPERLINK("#'Data'!A37", "A_16 Household Members distribution by age and sex")</f>
        <v>A_16 Household Members distribution by age and sex</v>
      </c>
    </row>
    <row r="7" spans="1:1" x14ac:dyDescent="0.35">
      <c r="A7" s="1" t="str">
        <f>HYPERLINK("#'Data'!A608", "A_17 Employment Situation of Household Members overall")</f>
        <v>A_17 Employment Situation of Household Members overall</v>
      </c>
    </row>
    <row r="8" spans="1:1" x14ac:dyDescent="0.35">
      <c r="A8" s="1" t="str">
        <f>HYPERLINK("#'Data'!A617", "A_9_1 Household Members with Money Spending Decision-Making Authority overall")</f>
        <v>A_9_1 Household Members with Money Spending Decision-Making Authority overall</v>
      </c>
    </row>
    <row r="9" spans="1:1" x14ac:dyDescent="0.35">
      <c r="A9" s="1" t="str">
        <f>HYPERLINK("#'Data'!A626", "A_9_2 Household Members with Healthcare and Education of Children Decision-Making Authority overall")</f>
        <v>A_9_2 Household Members with Healthcare and Education of Children Decision-Making Authority overall</v>
      </c>
    </row>
    <row r="10" spans="1:1" x14ac:dyDescent="0.35">
      <c r="A10" s="1" t="str">
        <f>HYPERLINK("#'Data'!A635", "A_9_3 Household Members with Migration Decision-Making Authority overall")</f>
        <v>A_9_3 Household Members with Migration Decision-Making Authority overall</v>
      </c>
    </row>
    <row r="11" spans="1:1" x14ac:dyDescent="0.35">
      <c r="A11" s="1" t="str">
        <f>HYPERLINK("#'Data'!A644", "A_19 Household Members with Difficulty Seeing, Even When Wearing Glasses overall")</f>
        <v>A_19 Household Members with Difficulty Seeing, Even When Wearing Glasses overall</v>
      </c>
    </row>
    <row r="12" spans="1:1" x14ac:dyDescent="0.35">
      <c r="A12" s="1" t="str">
        <f>HYPERLINK("#'Data'!A653", "A_20 Household Members with Difficulty Heating, Even When Using Hearing Aids overall")</f>
        <v>A_20 Household Members with Difficulty Heating, Even When Using Hearing Aids overall</v>
      </c>
    </row>
    <row r="13" spans="1:1" x14ac:dyDescent="0.35">
      <c r="A13" s="1" t="str">
        <f>HYPERLINK("#'Data'!A662", "A_21 Household Members with Difficulty Walking or Climbing Steps overall")</f>
        <v>A_21 Household Members with Difficulty Walking or Climbing Steps overall</v>
      </c>
    </row>
    <row r="14" spans="1:1" x14ac:dyDescent="0.35">
      <c r="A14" s="1" t="str">
        <f>HYPERLINK("#'Data'!A671", "A_22 Household Members with Difficulty Remembering or Concentrating overall")</f>
        <v>A_22 Household Members with Difficulty Remembering or Concentrating overall</v>
      </c>
    </row>
    <row r="15" spans="1:1" x14ac:dyDescent="0.35">
      <c r="A15" s="1" t="str">
        <f>HYPERLINK("#'Data'!A680", "A_23 Household Members with Difficulty with Self-Care overall")</f>
        <v>A_23 Household Members with Difficulty with Self-Care overall</v>
      </c>
    </row>
    <row r="16" spans="1:1" x14ac:dyDescent="0.35">
      <c r="A16" s="1" t="str">
        <f>HYPERLINK("#'Data'!A689", "A_24 Household Members with Difficulty Communicating when using Usual Language overall")</f>
        <v>A_24 Household Members with Difficulty Communicating when using Usual Language overall</v>
      </c>
    </row>
    <row r="17" spans="1:1" x14ac:dyDescent="0.35">
      <c r="A17" s="1" t="str">
        <f>HYPERLINK("#'Data'!A698", "WG-SS Household Members with Washington Group Severity Score 3 or 4 overall")</f>
        <v>WG-SS Household Members with Washington Group Severity Score 3 or 4 overall</v>
      </c>
    </row>
    <row r="18" spans="1:1" x14ac:dyDescent="0.35">
      <c r="A18" s="1" t="str">
        <f>HYPERLINK("#'Data'!A707", "Household displacement status (overall)")</f>
        <v>Household displacement status (overall)</v>
      </c>
    </row>
    <row r="19" spans="1:1" x14ac:dyDescent="0.35">
      <c r="A19" s="1" t="str">
        <f>HYPERLINK("#'Data'!A716", "B_1 Households Reporting this is their Habitual Place of Residence overall")</f>
        <v>B_1 Households Reporting this is their Habitual Place of Residence overall</v>
      </c>
    </row>
    <row r="20" spans="1:1" x14ac:dyDescent="0.35">
      <c r="A20" s="1" t="str">
        <f>HYPERLINK("#'Data'!A725", "B_1 Households Reporting this is their Habitual Place of Residence by HHs with a member with a disability")</f>
        <v>B_1 Households Reporting this is their Habitual Place of Residence by HHs with a member with a disability</v>
      </c>
    </row>
    <row r="21" spans="1:1" x14ac:dyDescent="0.35">
      <c r="A21" s="1" t="str">
        <f>HYPERLINK("#'Data'!A746", "B_1 Households Reporting this is their Habitual Place of Residence by displacement status")</f>
        <v>B_1 Households Reporting this is their Habitual Place of Residence by displacement status</v>
      </c>
    </row>
    <row r="22" spans="1:1" x14ac:dyDescent="0.35">
      <c r="A22" s="1" t="str">
        <f>HYPERLINK("#'Data'!A767", "B_1 Households Reporting this is their Habitual Place of Residence by HoHH sex")</f>
        <v>B_1 Households Reporting this is their Habitual Place of Residence by HoHH sex</v>
      </c>
    </row>
    <row r="23" spans="1:1" x14ac:dyDescent="0.35">
      <c r="A23" s="1" t="str">
        <f>HYPERLINK("#'Data'!A788", "B_1 Households Reporting this is their Habitual Place of Residence by rural or urban")</f>
        <v>B_1 Households Reporting this is their Habitual Place of Residence by rural or urban</v>
      </c>
    </row>
    <row r="24" spans="1:1" x14ac:dyDescent="0.35">
      <c r="A24" s="1" t="str">
        <f>HYPERLINK("#'Data'!A803", "B_1 Households Reporting this is their Habitual Place of Residence by HH proximity to FRB")</f>
        <v>B_1 Households Reporting this is their Habitual Place of Residence by HH proximity to FRB</v>
      </c>
    </row>
    <row r="25" spans="1:1" x14ac:dyDescent="0.35">
      <c r="A25" s="1" t="str">
        <f>HYPERLINK("#'Data'!A816", "B_4 Households Left their Place of Habitual Residence for 14+ days as a Result of the Escalation of the War since 24th Feb 2022 overall")</f>
        <v>B_4 Households Left their Place of Habitual Residence for 14+ days as a Result of the Escalation of the War since 24th Feb 2022 overall</v>
      </c>
    </row>
    <row r="26" spans="1:1" x14ac:dyDescent="0.35">
      <c r="A26" s="1" t="str">
        <f>HYPERLINK("#'Data'!A825", "B_4 Households Left their Place of Habitual Residence for 14+ days as a Result of the Escalation of the War since 24th Feb 2022 by HHs with a member with a disability")</f>
        <v>B_4 Households Left their Place of Habitual Residence for 14+ days as a Result of the Escalation of the War since 24th Feb 2022 by HHs with a member with a disability</v>
      </c>
    </row>
    <row r="27" spans="1:1" x14ac:dyDescent="0.35">
      <c r="A27" s="1" t="str">
        <f>HYPERLINK("#'Data'!A846", "B_4 Households Left their Place of Habitual Residence for 14+ days as a Result of the Escalation of the War since 24th Feb 2022 by displacement status")</f>
        <v>B_4 Households Left their Place of Habitual Residence for 14+ days as a Result of the Escalation of the War since 24th Feb 2022 by displacement status</v>
      </c>
    </row>
    <row r="28" spans="1:1" x14ac:dyDescent="0.35">
      <c r="A28" s="1" t="str">
        <f>HYPERLINK("#'Data'!A861", "B_4 Households Left their Place of Habitual Residence for 14+ days as a Result of the Escalation of the War since 24th Feb 2022 by HoHH sex")</f>
        <v>B_4 Households Left their Place of Habitual Residence for 14+ days as a Result of the Escalation of the War since 24th Feb 2022 by HoHH sex</v>
      </c>
    </row>
    <row r="29" spans="1:1" x14ac:dyDescent="0.35">
      <c r="A29" s="1" t="str">
        <f>HYPERLINK("#'Data'!A882", "B_4 Households Left their Place of Habitual Residence for 14+ days as a Result of the Escalation of the War since 24th Feb 2022 by rural or urban")</f>
        <v>B_4 Households Left their Place of Habitual Residence for 14+ days as a Result of the Escalation of the War since 24th Feb 2022 by rural or urban</v>
      </c>
    </row>
    <row r="30" spans="1:1" x14ac:dyDescent="0.35">
      <c r="A30" s="1" t="str">
        <f>HYPERLINK("#'Data'!A897", "B_4 Households Left their Place of Habitual Residence for 14+ days as a Result of the Escalation of the War since 24th Feb 2022 by HH proximity to FRB")</f>
        <v>B_4 Households Left their Place of Habitual Residence for 14+ days as a Result of the Escalation of the War since 24th Feb 2022 by HH proximity to FRB</v>
      </c>
    </row>
    <row r="31" spans="1:1" x14ac:dyDescent="0.35">
      <c r="A31" s="1" t="str">
        <f>HYPERLINK("#'Data'!A910", "B_5 Households Reporting they had to Leave their Habitual Place of Residence as a Result of theEscalation of the War on 24 Feb 2022 overall")</f>
        <v>B_5 Households Reporting they had to Leave their Habitual Place of Residence as a Result of theEscalation of the War on 24 Feb 2022 overall</v>
      </c>
    </row>
    <row r="32" spans="1:1" x14ac:dyDescent="0.35">
      <c r="A32" s="1" t="str">
        <f>HYPERLINK("#'Data'!A919", "B_5 Households Reporting they had to Leave their Habitual Place of Residence as a Result of theEscalation of the War on 24 Feb 2022 by HHs with a member with a disability")</f>
        <v>B_5 Households Reporting they had to Leave their Habitual Place of Residence as a Result of theEscalation of the War on 24 Feb 2022 by HHs with a member with a disability</v>
      </c>
    </row>
    <row r="33" spans="1:1" x14ac:dyDescent="0.35">
      <c r="A33" s="1" t="str">
        <f>HYPERLINK("#'Data'!A940", "B_5 Households Reporting they had to Leave their Habitual Place of Residence as a Result of theEscalation of the War on 24 Feb 2022 by displacement status")</f>
        <v>B_5 Households Reporting they had to Leave their Habitual Place of Residence as a Result of theEscalation of the War on 24 Feb 2022 by displacement status</v>
      </c>
    </row>
    <row r="34" spans="1:1" x14ac:dyDescent="0.35">
      <c r="A34" s="1" t="str">
        <f>HYPERLINK("#'Data'!A955", "B_5 Households Reporting they had to Leave their Habitual Place of Residence as a Result of theEscalation of the War on 24 Feb 2022 by HoHH sex")</f>
        <v>B_5 Households Reporting they had to Leave their Habitual Place of Residence as a Result of theEscalation of the War on 24 Feb 2022 by HoHH sex</v>
      </c>
    </row>
    <row r="35" spans="1:1" x14ac:dyDescent="0.35">
      <c r="A35" s="1" t="str">
        <f>HYPERLINK("#'Data'!A976", "B_5 Households Reporting they had to Leave their Habitual Place of Residence as a Result of theEscalation of the War on 24 Feb 2022 by rural or urban")</f>
        <v>B_5 Households Reporting they had to Leave their Habitual Place of Residence as a Result of theEscalation of the War on 24 Feb 2022 by rural or urban</v>
      </c>
    </row>
    <row r="36" spans="1:1" x14ac:dyDescent="0.35">
      <c r="A36" s="1" t="str">
        <f>HYPERLINK("#'Data'!A991", "B_5 Households Reporting they had to Leave their Habitual Place of Residence as a Result of theEscalation of the War on 24 Feb 2022 by HH proximity to FRB")</f>
        <v>B_5 Households Reporting they had to Leave their Habitual Place of Residence as a Result of theEscalation of the War on 24 Feb 2022 by HH proximity to FRB</v>
      </c>
    </row>
    <row r="37" spans="1:1" x14ac:dyDescent="0.35">
      <c r="A37" s="1" t="str">
        <f>HYPERLINK("#'Data'!A1004", "B_6 Households Reporting they are hosting people displace as a result of the conflict as part of their household overall")</f>
        <v>B_6 Households Reporting they are hosting people displace as a result of the conflict as part of their household overall</v>
      </c>
    </row>
    <row r="38" spans="1:1" x14ac:dyDescent="0.35">
      <c r="A38" s="1" t="str">
        <f>HYPERLINK("#'Data'!A1013", "B_6 Households Reporting they are hosting people displace as a result of the conflict as part of their household by HHs with a member with a disability")</f>
        <v>B_6 Households Reporting they are hosting people displace as a result of the conflict as part of their household by HHs with a member with a disability</v>
      </c>
    </row>
    <row r="39" spans="1:1" x14ac:dyDescent="0.35">
      <c r="A39" s="1" t="str">
        <f>HYPERLINK("#'Data'!A1034", "B_6 Households Reporting they are hosting people displace as a result of the conflict as part of their household by displacement status")</f>
        <v>B_6 Households Reporting they are hosting people displace as a result of the conflict as part of their household by displacement status</v>
      </c>
    </row>
    <row r="40" spans="1:1" x14ac:dyDescent="0.35">
      <c r="A40" s="1" t="str">
        <f>HYPERLINK("#'Data'!A1049", "B_6 Households Reporting they are hosting people displace as a result of the conflict as part of their household by HoHH sex")</f>
        <v>B_6 Households Reporting they are hosting people displace as a result of the conflict as part of their household by HoHH sex</v>
      </c>
    </row>
    <row r="41" spans="1:1" x14ac:dyDescent="0.35">
      <c r="A41" s="1" t="str">
        <f>HYPERLINK("#'Data'!A1070", "B_6 Households Reporting they are hosting people displace as a result of the conflict as part of their household by rural or urban")</f>
        <v>B_6 Households Reporting they are hosting people displace as a result of the conflict as part of their household by rural or urban</v>
      </c>
    </row>
    <row r="42" spans="1:1" x14ac:dyDescent="0.35">
      <c r="A42" s="1" t="str">
        <f>HYPERLINK("#'Data'!A1085", "B_6 Households Reporting they are hosting people displace as a result of the conflict as part of their household by HH proximity to FRB")</f>
        <v>B_6 Households Reporting they are hosting people displace as a result of the conflict as part of their household by HH proximity to FRB</v>
      </c>
    </row>
    <row r="43" spans="1:1" x14ac:dyDescent="0.35">
      <c r="A43" s="1" t="str">
        <f>HYPERLINK("#'Data'!A1098", "C_1 School Aged Children Reportedly Enrolled in Formal School during the 2023-2024 school year overall")</f>
        <v>C_1 School Aged Children Reportedly Enrolled in Formal School during the 2023-2024 school year overall</v>
      </c>
    </row>
    <row r="44" spans="1:1" x14ac:dyDescent="0.35">
      <c r="A44" s="1" t="str">
        <f>HYPERLINK("#'Data'!A1107", "C_1 School Aged Children Reportedly Enrolled in Formal School during the 2023-2024 school year by child sex and age")</f>
        <v>C_1 School Aged Children Reportedly Enrolled in Formal School during the 2023-2024 school year by child sex and age</v>
      </c>
    </row>
    <row r="45" spans="1:1" x14ac:dyDescent="0.35">
      <c r="A45" s="1" t="str">
        <f>HYPERLINK("#'Data'!A1139", "C_1 School Aged Children Reportedly Enrolled in Formal School during the 2023-2024 school year by child with a disability")</f>
        <v>C_1 School Aged Children Reportedly Enrolled in Formal School during the 2023-2024 school year by child with a disability</v>
      </c>
    </row>
    <row r="46" spans="1:1" x14ac:dyDescent="0.35">
      <c r="A46" s="1" t="str">
        <f>HYPERLINK("#'Data'!A1172", "C_1 School Aged Children Reportedly Enrolled in Formal School during the 2023-2024 school year by rural or urban")</f>
        <v>C_1 School Aged Children Reportedly Enrolled in Formal School during the 2023-2024 school year by rural or urban</v>
      </c>
    </row>
    <row r="47" spans="1:1" x14ac:dyDescent="0.35">
      <c r="A47" s="1" t="str">
        <f>HYPERLINK("#'Data'!A1187", "C_1 School Aged Children Reportedly Enrolled in Formal School during the 2023-2024 school year by displacement status")</f>
        <v>C_1 School Aged Children Reportedly Enrolled in Formal School during the 2023-2024 school year by displacement status</v>
      </c>
    </row>
    <row r="48" spans="1:1" x14ac:dyDescent="0.35">
      <c r="A48" s="1" t="str">
        <f>HYPERLINK("#'Data'!A1208", "C_1 School Aged Children Reportedly Enrolled in Formal School during the 2023-2024 school year by HoHH sex")</f>
        <v>C_1 School Aged Children Reportedly Enrolled in Formal School during the 2023-2024 school year by HoHH sex</v>
      </c>
    </row>
    <row r="49" spans="1:1" x14ac:dyDescent="0.35">
      <c r="A49" s="1" t="str">
        <f>HYPERLINK("#'Data'!A1229", "C_1 School Aged Children Reportedly Enrolled in Formal School during the 2023-2024 school year by HH with a member employed")</f>
        <v>C_1 School Aged Children Reportedly Enrolled in Formal School during the 2023-2024 school year by HH with a member employed</v>
      </c>
    </row>
    <row r="50" spans="1:1" x14ac:dyDescent="0.35">
      <c r="A50" s="1" t="str">
        <f>HYPERLINK("#'Data'!A1246", "C_1 School Aged Children Reportedly Enrolled in Formal School during the 2023-2024 school year by HH proximity to FRB")</f>
        <v>C_1 School Aged Children Reportedly Enrolled in Formal School during the 2023-2024 school year by HH proximity to FRB</v>
      </c>
    </row>
    <row r="51" spans="1:1" x14ac:dyDescent="0.35">
      <c r="A51" s="1" t="str">
        <f>HYPERLINK("#'Data'!A1259", "C_2 School Aged Children Reportedly Enrolled in Learning Modalities during the 2023-2024 school year overall")</f>
        <v>C_2 School Aged Children Reportedly Enrolled in Learning Modalities during the 2023-2024 school year overall</v>
      </c>
    </row>
    <row r="52" spans="1:1" x14ac:dyDescent="0.35">
      <c r="A52" s="1" t="str">
        <f>HYPERLINK("#'Data'!A1268", "C_2 School Aged Children Reportedly Enrolled in Learning Modalities during the 2023-2024 school year by child sex and age")</f>
        <v>C_2 School Aged Children Reportedly Enrolled in Learning Modalities during the 2023-2024 school year by child sex and age</v>
      </c>
    </row>
    <row r="53" spans="1:1" x14ac:dyDescent="0.35">
      <c r="A53" s="1" t="str">
        <f>HYPERLINK("#'Data'!A1300", "C_2 School Aged Children Reportedly Enrolled in Learning Modalities during the 2023-2024 school year by child with a disability")</f>
        <v>C_2 School Aged Children Reportedly Enrolled in Learning Modalities during the 2023-2024 school year by child with a disability</v>
      </c>
    </row>
    <row r="54" spans="1:1" x14ac:dyDescent="0.35">
      <c r="A54" s="1" t="str">
        <f>HYPERLINK("#'Data'!A1333", "C_2 School Aged Children Reportedly Enrolled in Learning Modalities during the 2023-2024 school year by rural or urban")</f>
        <v>C_2 School Aged Children Reportedly Enrolled in Learning Modalities during the 2023-2024 school year by rural or urban</v>
      </c>
    </row>
    <row r="55" spans="1:1" x14ac:dyDescent="0.35">
      <c r="A55" s="1" t="str">
        <f>HYPERLINK("#'Data'!A1348", "C_2 School Aged Children Reportedly Enrolled in Learning Modalities during the 2023-2024 school year by displacement status")</f>
        <v>C_2 School Aged Children Reportedly Enrolled in Learning Modalities during the 2023-2024 school year by displacement status</v>
      </c>
    </row>
    <row r="56" spans="1:1" x14ac:dyDescent="0.35">
      <c r="A56" s="1" t="str">
        <f>HYPERLINK("#'Data'!A1369", "C_2 School Aged Children Reportedly Enrolled in Learning Modalities during the 2023-2024 school year by HoHH sex")</f>
        <v>C_2 School Aged Children Reportedly Enrolled in Learning Modalities during the 2023-2024 school year by HoHH sex</v>
      </c>
    </row>
    <row r="57" spans="1:1" x14ac:dyDescent="0.35">
      <c r="A57" s="1" t="str">
        <f>HYPERLINK("#'Data'!A1390", "C_2 School Aged Children Reportedly Enrolled in Learning Modalities during the 2023-2024 school year by HH with member employed")</f>
        <v>C_2 School Aged Children Reportedly Enrolled in Learning Modalities during the 2023-2024 school year by HH with member employed</v>
      </c>
    </row>
    <row r="58" spans="1:1" x14ac:dyDescent="0.35">
      <c r="A58" s="1" t="str">
        <f>HYPERLINK("#'Data'!A1407", "C_2 School Aged Children Reportedly Enrolled in Learning Modalities during the 2023-2024 school year by HH proximity to FRB")</f>
        <v>C_2 School Aged Children Reportedly Enrolled in Learning Modalities during the 2023-2024 school year by HH proximity to FRB</v>
      </c>
    </row>
    <row r="59" spans="1:1" x14ac:dyDescent="0.35">
      <c r="A59" s="1" t="str">
        <f>HYPERLINK("#'Data'!A1420", "C_3 School Aged Children Reportedly Attending Schools In-Person during the 2023-2024 school year overall")</f>
        <v>C_3 School Aged Children Reportedly Attending Schools In-Person during the 2023-2024 school year overall</v>
      </c>
    </row>
    <row r="60" spans="1:1" x14ac:dyDescent="0.35">
      <c r="A60" s="17" t="str">
        <f ca="1">HYPERLINK("#'Data'!A1429", "C_3 School Aged Children Reportedly Attending Schools In-Person during the 2023-2024 school year by child sex and age")</f>
        <v>C_3 School Aged Children Reportedly Attending Schools In-Person during the 2023-2024 school year by child sex and age</v>
      </c>
    </row>
    <row r="61" spans="1:1" x14ac:dyDescent="0.35">
      <c r="A61" s="1" t="str">
        <f>HYPERLINK("#'Data'!A1460", "C_3 School Aged Children Reportedly Attending Schools In-Person during the 2023-2024 school year by child with a disability")</f>
        <v>C_3 School Aged Children Reportedly Attending Schools In-Person during the 2023-2024 school year by child with a disability</v>
      </c>
    </row>
    <row r="62" spans="1:1" x14ac:dyDescent="0.35">
      <c r="A62" s="1" t="str">
        <f>HYPERLINK("#'Data'!A1488", "C_3 School Aged Children Reportedly Attending Schools In-Person during the 2023-2024 school year by rural or urban")</f>
        <v>C_3 School Aged Children Reportedly Attending Schools In-Person during the 2023-2024 school year by rural or urban</v>
      </c>
    </row>
    <row r="63" spans="1:1" x14ac:dyDescent="0.35">
      <c r="A63" s="1" t="str">
        <f>HYPERLINK("#'Data'!A1503", "C_3 School Aged Children Reportedly Attending Schools In-Person during the 2023-2024 school year by displacement status")</f>
        <v>C_3 School Aged Children Reportedly Attending Schools In-Person during the 2023-2024 school year by displacement status</v>
      </c>
    </row>
    <row r="64" spans="1:1" x14ac:dyDescent="0.35">
      <c r="A64" s="1" t="str">
        <f>HYPERLINK("#'Data'!A1524", "C_3 School Aged Children Reportedly Attending Schools In-Person during the 2023-2024 school year by HoHH sex")</f>
        <v>C_3 School Aged Children Reportedly Attending Schools In-Person during the 2023-2024 school year by HoHH sex</v>
      </c>
    </row>
    <row r="65" spans="1:1" x14ac:dyDescent="0.35">
      <c r="A65" s="1" t="str">
        <f>HYPERLINK("#'Data'!A1544", "C_3 School Aged Children Reportedly Attending Schools In-Person during the 2023-2024 school year by HH with member employed")</f>
        <v>C_3 School Aged Children Reportedly Attending Schools In-Person during the 2023-2024 school year by HH with member employed</v>
      </c>
    </row>
    <row r="66" spans="1:1" x14ac:dyDescent="0.35">
      <c r="A66" s="1" t="str">
        <f>HYPERLINK("#'Data'!A1559", "C_3 School Aged Children Reportedly Attending Schools In-Person during the 2023-2024 school year by HH proximity to FRB")</f>
        <v>C_3 School Aged Children Reportedly Attending Schools In-Person during the 2023-2024 school year by HH proximity to FRB</v>
      </c>
    </row>
    <row r="67" spans="1:1" x14ac:dyDescent="0.35">
      <c r="A67" s="1" t="str">
        <f>HYPERLINK("#'Data'!A1571", "C_4 School Aged Children Reportedly Attending Schools Remotely during the 2023-2024 school year overall")</f>
        <v>C_4 School Aged Children Reportedly Attending Schools Remotely during the 2023-2024 school year overall</v>
      </c>
    </row>
    <row r="68" spans="1:1" x14ac:dyDescent="0.35">
      <c r="A68" s="1" t="str">
        <f>HYPERLINK("#'Data'!A1580", "C_4 School Aged Children Reportedly Attending Schools Remotely during the 2023-2024 school year by child sex and age")</f>
        <v>C_4 School Aged Children Reportedly Attending Schools Remotely during the 2023-2024 school year by child sex and age</v>
      </c>
    </row>
    <row r="69" spans="1:1" x14ac:dyDescent="0.35">
      <c r="A69" s="1" t="str">
        <f>HYPERLINK("#'Data'!A1609", "C_4 School Aged Children Reportedly Attending Schools Remotely during the 2023-2024 school year by child with a disability")</f>
        <v>C_4 School Aged Children Reportedly Attending Schools Remotely during the 2023-2024 school year by child with a disability</v>
      </c>
    </row>
    <row r="70" spans="1:1" x14ac:dyDescent="0.35">
      <c r="A70" s="1" t="str">
        <f>HYPERLINK("#'Data'!A1640", "C_4 School Aged Children Reportedly Attending Schools Remotely during the 2023-2024 school year by rural or urban")</f>
        <v>C_4 School Aged Children Reportedly Attending Schools Remotely during the 2023-2024 school year by rural or urban</v>
      </c>
    </row>
    <row r="71" spans="1:1" x14ac:dyDescent="0.35">
      <c r="A71" s="1" t="str">
        <f>HYPERLINK("#'Data'!A1655", "C_4 School Aged Children Reportedly Attending Schools Remotely during the 2023-2024 school year by displacement status")</f>
        <v>C_4 School Aged Children Reportedly Attending Schools Remotely during the 2023-2024 school year by displacement status</v>
      </c>
    </row>
    <row r="72" spans="1:1" x14ac:dyDescent="0.35">
      <c r="A72" s="1" t="str">
        <f>HYPERLINK("#'Data'!A1676", "C_4 School Aged Children Reportedly Attending Schools Remotely during the 2023-2024 school year by HoHH sex")</f>
        <v>C_4 School Aged Children Reportedly Attending Schools Remotely during the 2023-2024 school year by HoHH sex</v>
      </c>
    </row>
    <row r="73" spans="1:1" x14ac:dyDescent="0.35">
      <c r="A73" s="1" t="str">
        <f>HYPERLINK("#'Data'!A1697", "C_4 School Aged Children Reportedly Attending Schools Remotely during the 2023-2024 school year by HH with member employed")</f>
        <v>C_4 School Aged Children Reportedly Attending Schools Remotely during the 2023-2024 school year by HH with member employed</v>
      </c>
    </row>
    <row r="74" spans="1:1" x14ac:dyDescent="0.35">
      <c r="A74" s="1" t="str">
        <f>HYPERLINK("#'Data'!A1714", "C_4 School Aged Children Reportedly Attending Schools Remotely during the 2023-2024 school year by HH proximity to FRB")</f>
        <v>C_4 School Aged Children Reportedly Attending Schools Remotely during the 2023-2024 school year by HH proximity to FRB</v>
      </c>
    </row>
    <row r="75" spans="1:1" x14ac:dyDescent="0.35">
      <c r="A75" s="1" t="str">
        <f>HYPERLINK("#'Data'!A1727", "C_4 School Aged Children Reportedly Attending Schools In-Person and Remotely (Blended Learning) during the 2023-2024 school year overall")</f>
        <v>C_4 School Aged Children Reportedly Attending Schools In-Person and Remotely (Blended Learning) during the 2023-2024 school year overall</v>
      </c>
    </row>
    <row r="76" spans="1:1" x14ac:dyDescent="0.35">
      <c r="A76" s="1" t="str">
        <f>HYPERLINK("#'Data'!A1736", "C_4 School Aged Children Reportedly Attending Schools In-Person and Remotely (Blended Learning) during the 2023-2024 school year by child with a disability")</f>
        <v>C_4 School Aged Children Reportedly Attending Schools In-Person and Remotely (Blended Learning) during the 2023-2024 school year by child with a disability</v>
      </c>
    </row>
    <row r="77" spans="1:1" x14ac:dyDescent="0.35">
      <c r="A77" s="1" t="str">
        <f>HYPERLINK("#'Data'!A1765", "C_4 School Aged Children Reportedly Attending Schools In-Person and Remotely (Blended Learning) during the 2023-2024 school year by child sex and age")</f>
        <v>C_4 School Aged Children Reportedly Attending Schools In-Person and Remotely (Blended Learning) during the 2023-2024 school year by child sex and age</v>
      </c>
    </row>
    <row r="78" spans="1:1" x14ac:dyDescent="0.35">
      <c r="A78" s="1" t="str">
        <f>HYPERLINK("#'Data'!A1796", "C_4 School Aged Children Reportedly Attending Schools In-Person and Remotely (Blended Learning) during the 2023-2024 school year by rural or urban")</f>
        <v>C_4 School Aged Children Reportedly Attending Schools In-Person and Remotely (Blended Learning) during the 2023-2024 school year by rural or urban</v>
      </c>
    </row>
    <row r="79" spans="1:1" x14ac:dyDescent="0.35">
      <c r="A79" s="1" t="str">
        <f>HYPERLINK("#'Data'!A1811", "C_4 School Aged Children Reportedly Attending Schools In-Person and Remotely (Blended Learning) during the 2023-2024 school year by displacement status")</f>
        <v>C_4 School Aged Children Reportedly Attending Schools In-Person and Remotely (Blended Learning) during the 2023-2024 school year by displacement status</v>
      </c>
    </row>
    <row r="80" spans="1:1" x14ac:dyDescent="0.35">
      <c r="A80" s="1" t="str">
        <f>HYPERLINK("#'Data'!A1832", "C_4 School Aged Children Reportedly Attending Schools In-Person and Remotely (Blended Learning) during the 2023-2024 school year by HoHH sex")</f>
        <v>C_4 School Aged Children Reportedly Attending Schools In-Person and Remotely (Blended Learning) during the 2023-2024 school year by HoHH sex</v>
      </c>
    </row>
    <row r="81" spans="1:1" x14ac:dyDescent="0.35">
      <c r="A81" s="1" t="str">
        <f>HYPERLINK("#'Data'!A1853", "C_4 School Aged Children Reportedly Attending Schools In-Person and Remotely (Blended Learning) during the 2023-2024 school year by HH with member employed")</f>
        <v>C_4 School Aged Children Reportedly Attending Schools In-Person and Remotely (Blended Learning) during the 2023-2024 school year by HH with member employed</v>
      </c>
    </row>
    <row r="82" spans="1:1" x14ac:dyDescent="0.35">
      <c r="A82" s="1" t="str">
        <f>HYPERLINK("#'Data'!A1870", "C_4 School Aged Children Reportedly Attending Schools In-Person and Remotely (Blended Learning) during the 2023-2024 school year by HH proximity to FRB")</f>
        <v>C_4 School Aged Children Reportedly Attending Schools In-Person and Remotely (Blended Learning) during the 2023-2024 school year by HH proximity to FRB</v>
      </c>
    </row>
    <row r="83" spans="1:1" x14ac:dyDescent="0.35">
      <c r="A83" s="1" t="str">
        <f>HYPERLINK("#'Data'!A1883", "C_6 Main Reason School Aged Children Reportedly Did Not Access Formal School during the 2023-2024 school year overall")</f>
        <v>C_6 Main Reason School Aged Children Reportedly Did Not Access Formal School during the 2023-2024 school year overall</v>
      </c>
    </row>
    <row r="84" spans="1:1" x14ac:dyDescent="0.35">
      <c r="A84" s="1" t="str">
        <f>HYPERLINK("#'Data'!A1892", "C_6 Main Reason School Aged Children Reportedly Did Not Access Formal School during the 2023-2024 school year by child with a disability")</f>
        <v>C_6 Main Reason School Aged Children Reportedly Did Not Access Formal School during the 2023-2024 school year by child with a disability</v>
      </c>
    </row>
    <row r="85" spans="1:1" x14ac:dyDescent="0.35">
      <c r="A85" s="1" t="str">
        <f>HYPERLINK("#'Data'!A1921", "C_6 Main Reason School Aged Children Reportedly Did Not Access Formal School during the 2023-2024 school year by child sex and age")</f>
        <v>C_6 Main Reason School Aged Children Reportedly Did Not Access Formal School during the 2023-2024 school year by child sex and age</v>
      </c>
    </row>
    <row r="86" spans="1:1" x14ac:dyDescent="0.35">
      <c r="A86" s="1" t="str">
        <f>HYPERLINK("#'Data'!A1951", "C_6 Main Reason School Aged Children Reportedly Did Not Access Formal School during the 2023-2024 school year by rural or urban")</f>
        <v>C_6 Main Reason School Aged Children Reportedly Did Not Access Formal School during the 2023-2024 school year by rural or urban</v>
      </c>
    </row>
    <row r="87" spans="1:1" x14ac:dyDescent="0.35">
      <c r="A87" s="1" t="str">
        <f>HYPERLINK("#'Data'!A1966", "C_6 Main Reason School Aged Children Reportedly Did Not Access Formal School during the 2023-2024 school year by displacement status")</f>
        <v>C_6 Main Reason School Aged Children Reportedly Did Not Access Formal School during the 2023-2024 school year by displacement status</v>
      </c>
    </row>
    <row r="88" spans="1:1" x14ac:dyDescent="0.35">
      <c r="A88" s="1" t="str">
        <f>HYPERLINK("#'Data'!A1987", "C_6 Main Reason School Aged Children Reportedly Did Not Access Formal School during the 2023-2024 school year by HoHH sex")</f>
        <v>C_6 Main Reason School Aged Children Reportedly Did Not Access Formal School during the 2023-2024 school year by HoHH sex</v>
      </c>
    </row>
    <row r="89" spans="1:1" x14ac:dyDescent="0.35">
      <c r="A89" s="1" t="str">
        <f>HYPERLINK("#'Data'!A2008", "C_6 Main Reason School Aged Children Reportedly Did Not Access Formal School during the 2023-2024 school year by HH with member employed")</f>
        <v>C_6 Main Reason School Aged Children Reportedly Did Not Access Formal School during the 2023-2024 school year by HH with member employed</v>
      </c>
    </row>
    <row r="90" spans="1:1" x14ac:dyDescent="0.35">
      <c r="A90" s="1" t="str">
        <f>HYPERLINK("#'Data'!A2023", "C_6 Main Reason School Aged Children Reportedly Did Not Access Formal School during the 2023-2024 school year by HH proximity to FRB")</f>
        <v>C_6 Main Reason School Aged Children Reportedly Did Not Access Formal School during the 2023-2024 school year by HH proximity to FRB</v>
      </c>
    </row>
    <row r="91" spans="1:1" x14ac:dyDescent="0.35">
      <c r="A91" s="1" t="str">
        <f>HYPERLINK("#'Data'!A2036", "C_7 School Aged Children Reportedly Able to Travel Safely and Learn in Safe Conditions at School During the 2023-2024 school year overall")</f>
        <v>C_7 School Aged Children Reportedly Able to Travel Safely and Learn in Safe Conditions at School During the 2023-2024 school year overall</v>
      </c>
    </row>
    <row r="92" spans="1:1" x14ac:dyDescent="0.35">
      <c r="A92" s="1" t="str">
        <f>HYPERLINK("#'Data'!A2045", "C_7 School Aged Children Reportedly Able to Travel Safely and Learn in Safe Conditions at School During the 2023-2024 school year by child with a disability")</f>
        <v>C_7 School Aged Children Reportedly Able to Travel Safely and Learn in Safe Conditions at School During the 2023-2024 school year by child with a disability</v>
      </c>
    </row>
    <row r="93" spans="1:1" x14ac:dyDescent="0.35">
      <c r="A93" s="1" t="str">
        <f>HYPERLINK("#'Data'!A2078", "C_7 School Aged Children Reportedly Able to Travel Safely and Learn in Safe Conditions at School During the 2023-2024 school year by rural or urban")</f>
        <v>C_7 School Aged Children Reportedly Able to Travel Safely and Learn in Safe Conditions at School During the 2023-2024 school year by rural or urban</v>
      </c>
    </row>
    <row r="94" spans="1:1" x14ac:dyDescent="0.35">
      <c r="A94" s="1" t="str">
        <f>HYPERLINK("#'Data'!A2093", "C_7 School Aged Children Reportedly Able to Travel Safely and Learn in Safe Conditions at School During the 2023-2024 school year by child sex and age")</f>
        <v>C_7 School Aged Children Reportedly Able to Travel Safely and Learn in Safe Conditions at School During the 2023-2024 school year by child sex and age</v>
      </c>
    </row>
    <row r="95" spans="1:1" x14ac:dyDescent="0.35">
      <c r="A95" s="1" t="str">
        <f>HYPERLINK("#'Data'!A2124", "C_7 School Aged Children Reportedly Able to Travel Safely and Learn in Safe Conditions at School During the 2023-2024 school year by displacement status")</f>
        <v>C_7 School Aged Children Reportedly Able to Travel Safely and Learn in Safe Conditions at School During the 2023-2024 school year by displacement status</v>
      </c>
    </row>
    <row r="96" spans="1:1" x14ac:dyDescent="0.35">
      <c r="A96" s="1" t="str">
        <f>HYPERLINK("#'Data'!A2145", "C_7 School Aged Children Reportedly Able to Travel Safely and Learn in Safe Conditions at School During the 2023-2024 school year by HoHH sex")</f>
        <v>C_7 School Aged Children Reportedly Able to Travel Safely and Learn in Safe Conditions at School During the 2023-2024 school year by HoHH sex</v>
      </c>
    </row>
    <row r="97" spans="1:1" x14ac:dyDescent="0.35">
      <c r="A97" s="1" t="str">
        <f>HYPERLINK("#'Data'!A2166", "C_7 School Aged Children Reportedly Able to Travel Safely and Learn in Safe Conditions at School During the 2023-2024 school year by HH with member employed")</f>
        <v>C_7 School Aged Children Reportedly Able to Travel Safely and Learn in Safe Conditions at School During the 2023-2024 school year by HH with member employed</v>
      </c>
    </row>
    <row r="98" spans="1:1" x14ac:dyDescent="0.35">
      <c r="A98" s="1" t="str">
        <f>HYPERLINK("#'Data'!A2183", "C_7 School Aged Children Reportedly Able to Travel Safely and Learn in Safe Conditions at School During the 2023-2024 school year by HH proximity to FRB")</f>
        <v>C_7 School Aged Children Reportedly Able to Travel Safely and Learn in Safe Conditions at School During the 2023-2024 school year by HH proximity to FRB</v>
      </c>
    </row>
    <row r="99" spans="1:1" x14ac:dyDescent="0.35">
      <c r="A99" s="1" t="str">
        <f>HYPERLINK("#'Data'!A2196", "C_8 Main Barriers School Aged Children Reportedly Faced to Travel and Learn Safely at School During the 2023-2024 school year overall")</f>
        <v>C_8 Main Barriers School Aged Children Reportedly Faced to Travel and Learn Safely at School During the 2023-2024 school year overall</v>
      </c>
    </row>
    <row r="100" spans="1:1" x14ac:dyDescent="0.35">
      <c r="A100" s="1" t="str">
        <f>HYPERLINK("#'Data'!A2205", "C_8 Main Barriers School Aged Children Reportedly Faced to Travel and Learn Safely at School During the 2023-2024 school year by child with a disability")</f>
        <v>C_8 Main Barriers School Aged Children Reportedly Faced to Travel and Learn Safely at School During the 2023-2024 school year by child with a disability</v>
      </c>
    </row>
    <row r="101" spans="1:1" x14ac:dyDescent="0.35">
      <c r="A101" s="1" t="str">
        <f>HYPERLINK("#'Data'!A2220", "C_8 Main Barriers School Aged Children Reportedly Faced to Travel and Learn Safely at School During the 2023-2024 school year by child sex and age")</f>
        <v>C_8 Main Barriers School Aged Children Reportedly Faced to Travel and Learn Safely at School During the 2023-2024 school year by child sex and age</v>
      </c>
    </row>
    <row r="102" spans="1:1" x14ac:dyDescent="0.35">
      <c r="A102" s="1" t="str">
        <f>HYPERLINK("#'Data'!A2246", "C_8 Main Barriers School Aged Children Reportedly Faced to Travel and Learn Safely at School During the 2023-2024 school year by rural or urban")</f>
        <v>C_8 Main Barriers School Aged Children Reportedly Faced to Travel and Learn Safely at School During the 2023-2024 school year by rural or urban</v>
      </c>
    </row>
    <row r="103" spans="1:1" x14ac:dyDescent="0.35">
      <c r="A103" s="1" t="str">
        <f>HYPERLINK("#'Data'!A2260", "C_8 Main Barriers School Aged Children Reportedly Faced to Travel and Learn Safely at School During the 2023-2024 school year by displacement status")</f>
        <v>C_8 Main Barriers School Aged Children Reportedly Faced to Travel and Learn Safely at School During the 2023-2024 school year by displacement status</v>
      </c>
    </row>
    <row r="104" spans="1:1" x14ac:dyDescent="0.35">
      <c r="A104" s="1" t="str">
        <f>HYPERLINK("#'Data'!A2279", "C_8 Main Barriers School Aged Children Reportedly Faced to Travel and Learn Safely at School During the 2023-2024 school year by HoHH sex")</f>
        <v>C_8 Main Barriers School Aged Children Reportedly Faced to Travel and Learn Safely at School During the 2023-2024 school year by HoHH sex</v>
      </c>
    </row>
    <row r="105" spans="1:1" x14ac:dyDescent="0.35">
      <c r="A105" s="1" t="str">
        <f>HYPERLINK("#'Data'!A2294", "C_8 Main Barriers School Aged Children Reportedly Faced to Travel and Learn Safely at School During the 2023-2024 school year by HH with member employed")</f>
        <v>C_8 Main Barriers School Aged Children Reportedly Faced to Travel and Learn Safely at School During the 2023-2024 school year by HH with member employed</v>
      </c>
    </row>
    <row r="106" spans="1:1" x14ac:dyDescent="0.35">
      <c r="A106" s="1" t="str">
        <f>HYPERLINK("#'Data'!A2311", "C_8 Main Barriers School Aged Children Reportedly Faced to Travel and Learn Safely at School During the 2023-2024 school year by HH proximity to FRB")</f>
        <v>C_8 Main Barriers School Aged Children Reportedly Faced to Travel and Learn Safely at School During the 2023-2024 school year by HH proximity to FRB</v>
      </c>
    </row>
    <row r="107" spans="1:1" x14ac:dyDescent="0.35">
      <c r="A107" s="1" t="str">
        <f>HYPERLINK("#'Data'!A2324", "C_9 School Aged Children Reportedly Able to Learn in Acceptable Conditions at School During the 2023-2024 school year overall")</f>
        <v>C_9 School Aged Children Reportedly Able to Learn in Acceptable Conditions at School During the 2023-2024 school year overall</v>
      </c>
    </row>
    <row r="108" spans="1:1" x14ac:dyDescent="0.35">
      <c r="A108" s="1" t="str">
        <f>HYPERLINK("#'Data'!A2333", "C_9 School Aged Children Reportedly Able to Learn in Acceptable Conditions at School During the 2023-2024 school year by child sex and age")</f>
        <v>C_9 School Aged Children Reportedly Able to Learn in Acceptable Conditions at School During the 2023-2024 school year by child sex and age</v>
      </c>
    </row>
    <row r="109" spans="1:1" x14ac:dyDescent="0.35">
      <c r="A109" s="1" t="str">
        <f>HYPERLINK("#'Data'!A2364", "C_9 School Aged Children Reportedly Able to Learn in Acceptable Conditions at School During the 2023-2024 school year by child with a disability")</f>
        <v>C_9 School Aged Children Reportedly Able to Learn in Acceptable Conditions at School During the 2023-2024 school year by child with a disability</v>
      </c>
    </row>
    <row r="110" spans="1:1" x14ac:dyDescent="0.35">
      <c r="A110" s="1" t="str">
        <f>HYPERLINK("#'Data'!A2397", "C_9 School Aged Children Reportedly Able to Learn in Acceptable Conditions at School During the 2023-2024 school year by rural or urban")</f>
        <v>C_9 School Aged Children Reportedly Able to Learn in Acceptable Conditions at School During the 2023-2024 school year by rural or urban</v>
      </c>
    </row>
    <row r="111" spans="1:1" x14ac:dyDescent="0.35">
      <c r="A111" s="1" t="str">
        <f>HYPERLINK("#'Data'!A2412", "C_9 School Aged Children Reportedly Able to Learn in Acceptable Conditions at School During the 2023-2024 school year by displacement status")</f>
        <v>C_9 School Aged Children Reportedly Able to Learn in Acceptable Conditions at School During the 2023-2024 school year by displacement status</v>
      </c>
    </row>
    <row r="112" spans="1:1" x14ac:dyDescent="0.35">
      <c r="A112" s="1" t="str">
        <f>HYPERLINK("#'Data'!A2433", "C_9 School Aged Children Reportedly Able to Learn in Acceptable Conditions at School During the 2023-2024 school year by HoHH sex")</f>
        <v>C_9 School Aged Children Reportedly Able to Learn in Acceptable Conditions at School During the 2023-2024 school year by HoHH sex</v>
      </c>
    </row>
    <row r="113" spans="1:1" x14ac:dyDescent="0.35">
      <c r="A113" s="1" t="str">
        <f>HYPERLINK("#'Data'!A2454", "C_9 School Aged Children Reportedly Able to Learn in Acceptable Conditions at School During the 2023-2024 school year by HH with member employed")</f>
        <v>C_9 School Aged Children Reportedly Able to Learn in Acceptable Conditions at School During the 2023-2024 school year by HH with member employed</v>
      </c>
    </row>
    <row r="114" spans="1:1" x14ac:dyDescent="0.35">
      <c r="A114" s="1" t="str">
        <f>HYPERLINK("#'Data'!A2471", "C_9 School Aged Children Reportedly Able to Learn in Acceptable Conditions at School During the 2023-2024 school year by HH proximity to FRB")</f>
        <v>C_9 School Aged Children Reportedly Able to Learn in Acceptable Conditions at School During the 2023-2024 school year by HH proximity to FRB</v>
      </c>
    </row>
    <row r="115" spans="1:1" x14ac:dyDescent="0.35">
      <c r="A115" s="1" t="str">
        <f>HYPERLINK("#'Data'!A2484", "C_10 Main Barriers School Aged Children Reportedly Faced to Learn in Acceptable Conditions at School During the 2023-2024 school year overall")</f>
        <v>C_10 Main Barriers School Aged Children Reportedly Faced to Learn in Acceptable Conditions at School During the 2023-2024 school year overall</v>
      </c>
    </row>
    <row r="116" spans="1:1" x14ac:dyDescent="0.35">
      <c r="A116" s="1" t="str">
        <f>HYPERLINK("#'Data'!A2493", "C_10 Main Barriers School Aged Children Reportedly Faced to Learn in Acceptable Conditions at School During the 2023-2024 school year by child with a disability")</f>
        <v>C_10 Main Barriers School Aged Children Reportedly Faced to Learn in Acceptable Conditions at School During the 2023-2024 school year by child with a disability</v>
      </c>
    </row>
    <row r="117" spans="1:1" x14ac:dyDescent="0.35">
      <c r="A117" s="1" t="str">
        <f>HYPERLINK("#'Data'!A2508", "C_10 Main Barriers School Aged Children Reportedly Faced to Learn in Acceptable Conditions at School During the 2023-2024 school year by rural or urban")</f>
        <v>C_10 Main Barriers School Aged Children Reportedly Faced to Learn in Acceptable Conditions at School During the 2023-2024 school year by rural or urban</v>
      </c>
    </row>
    <row r="118" spans="1:1" x14ac:dyDescent="0.35">
      <c r="A118" s="1" t="str">
        <f>HYPERLINK("#'Data'!A2522", "C_10 Main Barriers School Aged Children Reportedly Faced to Learn in Acceptable Conditions at School During the 2023-2024 school year by child sex and age")</f>
        <v>C_10 Main Barriers School Aged Children Reportedly Faced to Learn in Acceptable Conditions at School During the 2023-2024 school year by child sex and age</v>
      </c>
    </row>
    <row r="119" spans="1:1" x14ac:dyDescent="0.35">
      <c r="A119" s="1" t="str">
        <f>HYPERLINK("#'Data'!A2545", "C_10 Main Barriers School Aged Children Reportedly Faced to Learn in Acceptable Conditions at School During the 2023-2024 school year by displacement status")</f>
        <v>C_10 Main Barriers School Aged Children Reportedly Faced to Learn in Acceptable Conditions at School During the 2023-2024 school year by displacement status</v>
      </c>
    </row>
    <row r="120" spans="1:1" x14ac:dyDescent="0.35">
      <c r="A120" s="1" t="str">
        <f>HYPERLINK("#'Data'!A2563", "C_10 Main Barriers School Aged Children Reportedly Faced to Learn in Acceptable Conditions at School During the 2023-2024 school year by HoHH sex")</f>
        <v>C_10 Main Barriers School Aged Children Reportedly Faced to Learn in Acceptable Conditions at School During the 2023-2024 school year by HoHH sex</v>
      </c>
    </row>
    <row r="121" spans="1:1" x14ac:dyDescent="0.35">
      <c r="A121" s="1" t="str">
        <f>HYPERLINK("#'Data'!A2579", "C_10 Main Barriers School Aged Children Reportedly Faced to Learn in Acceptable Conditions at School During the 2023-2024 school year by HH with member employed")</f>
        <v>C_10 Main Barriers School Aged Children Reportedly Faced to Learn in Acceptable Conditions at School During the 2023-2024 school year by HH with member employed</v>
      </c>
    </row>
    <row r="122" spans="1:1" x14ac:dyDescent="0.35">
      <c r="A122" s="1" t="str">
        <f>HYPERLINK("#'Data'!A2593", "C_10 Main Barriers School Aged Children Reportedly Faced to Learn in Acceptable Conditions at School During the 2023-2024 school year by HH proximity to FRB")</f>
        <v>C_10 Main Barriers School Aged Children Reportedly Faced to Learn in Acceptable Conditions at School During the 2023-2024 school year by HH proximity to FRB</v>
      </c>
    </row>
    <row r="123" spans="1:1" x14ac:dyDescent="0.35">
      <c r="A123" s="1" t="str">
        <f>HYPERLINK("#'Data'!A2605", "D_1 Households by Type of Shelter Reported overall")</f>
        <v>D_1 Households by Type of Shelter Reported overall</v>
      </c>
    </row>
    <row r="124" spans="1:1" x14ac:dyDescent="0.35">
      <c r="A124" s="1" t="str">
        <f>HYPERLINK("#'Data'!A2614", "D_1 Households by Type of Shelter Reported by HHs with a member with a disability")</f>
        <v>D_1 Households by Type of Shelter Reported by HHs with a member with a disability</v>
      </c>
    </row>
    <row r="125" spans="1:1" x14ac:dyDescent="0.35">
      <c r="A125" s="1" t="str">
        <f>HYPERLINK("#'Data'!A2635", "D_1 Households by Type of Shelter Reported by displacement status")</f>
        <v>D_1 Households by Type of Shelter Reported by displacement status</v>
      </c>
    </row>
    <row r="126" spans="1:1" x14ac:dyDescent="0.35">
      <c r="A126" s="1" t="str">
        <f>HYPERLINK("#'Data'!A2656", "D_1 Households by Type of Shelter Reported by HoHH sex")</f>
        <v>D_1 Households by Type of Shelter Reported by HoHH sex</v>
      </c>
    </row>
    <row r="127" spans="1:1" x14ac:dyDescent="0.35">
      <c r="A127" s="1" t="str">
        <f>HYPERLINK("#'Data'!A2677", "D_1 Households by Type of Shelter Reported by rural or urban")</f>
        <v>D_1 Households by Type of Shelter Reported by rural or urban</v>
      </c>
    </row>
    <row r="128" spans="1:1" x14ac:dyDescent="0.35">
      <c r="A128" s="1" t="str">
        <f>HYPERLINK("#'Data'!A2692", "D_1 Households by Type of Shelter Reported by HH with unimproved drinking water source")</f>
        <v>D_1 Households by Type of Shelter Reported by HH with unimproved drinking water source</v>
      </c>
    </row>
    <row r="129" spans="1:1" x14ac:dyDescent="0.35">
      <c r="A129" s="1" t="str">
        <f>HYPERLINK("#'Data'!A2719", "D_1 Households by Type of Shelter Reported by HH with unimproved sanitation facility")</f>
        <v>D_1 Households by Type of Shelter Reported by HH with unimproved sanitation facility</v>
      </c>
    </row>
    <row r="130" spans="1:1" x14ac:dyDescent="0.35">
      <c r="A130" s="1" t="str">
        <f>HYPERLINK("#'Data'!A2744", "D_1 Households by Type of Shelter Reported by HH with member employed")</f>
        <v>D_1 Households by Type of Shelter Reported by HH with member employed</v>
      </c>
    </row>
    <row r="131" spans="1:1" x14ac:dyDescent="0.35">
      <c r="A131" s="1" t="str">
        <f>HYPERLINK("#'Data'!A2765", "D_2 Households by Type of Conflict-Related Damages or Defects Reported overall")</f>
        <v>D_2 Households by Type of Conflict-Related Damages or Defects Reported overall</v>
      </c>
    </row>
    <row r="132" spans="1:1" x14ac:dyDescent="0.35">
      <c r="A132" s="1" t="str">
        <f>HYPERLINK("#'Data'!A2774", "D_2 Households by Type of Conflict-Related Damages or Defects Reported by HHs with a member with a disability")</f>
        <v>D_2 Households by Type of Conflict-Related Damages or Defects Reported by HHs with a member with a disability</v>
      </c>
    </row>
    <row r="133" spans="1:1" x14ac:dyDescent="0.35">
      <c r="A133" s="1" t="str">
        <f>HYPERLINK("#'Data'!A2795", "D_2 Households by Type of Conflict-Related Damages or Defects Reported by displacement status")</f>
        <v>D_2 Households by Type of Conflict-Related Damages or Defects Reported by displacement status</v>
      </c>
    </row>
    <row r="134" spans="1:1" x14ac:dyDescent="0.35">
      <c r="A134" s="1" t="str">
        <f>HYPERLINK("#'Data'!A2816", "D_2 Households by Type of Conflict-Related Damages or Defects Reported by HoHH sex")</f>
        <v>D_2 Households by Type of Conflict-Related Damages or Defects Reported by HoHH sex</v>
      </c>
    </row>
    <row r="135" spans="1:1" x14ac:dyDescent="0.35">
      <c r="A135" s="1" t="str">
        <f>HYPERLINK("#'Data'!A2837", "D_2 Households by Type of Conflict-Related Damages or Defects Reported by rural or urban")</f>
        <v>D_2 Households by Type of Conflict-Related Damages or Defects Reported by rural or urban</v>
      </c>
    </row>
    <row r="136" spans="1:1" x14ac:dyDescent="0.35">
      <c r="A136" s="1" t="str">
        <f>HYPERLINK("#'Data'!A2852", "D_2 Households by Type of Conflict-Related Damages or Defects Reported by HH proximity to FRB")</f>
        <v>D_2 Households by Type of Conflict-Related Damages or Defects Reported by HH proximity to FRB</v>
      </c>
    </row>
    <row r="137" spans="1:1" x14ac:dyDescent="0.35">
      <c r="A137" s="1" t="str">
        <f>HYPERLINK("#'Data'!A2865", "D_2 Households by Type of Conflict-Related Damages or Defects Reported by Shelter assistance received")</f>
        <v>D_2 Households by Type of Conflict-Related Damages or Defects Reported by Shelter assistance received</v>
      </c>
    </row>
    <row r="138" spans="1:1" x14ac:dyDescent="0.35">
      <c r="A138" s="1" t="str">
        <f>HYPERLINK("#'Data'!A2892", "D_3 Households by Shelter Living Condition Issues Reported overall")</f>
        <v>D_3 Households by Shelter Living Condition Issues Reported overall</v>
      </c>
    </row>
    <row r="139" spans="1:1" x14ac:dyDescent="0.35">
      <c r="A139" s="1" t="str">
        <f>HYPERLINK("#'Data'!A2901", "D_3 Households by Shelter Living Condition Issues Reported by displacement status")</f>
        <v>D_3 Households by Shelter Living Condition Issues Reported by displacement status</v>
      </c>
    </row>
    <row r="140" spans="1:1" x14ac:dyDescent="0.35">
      <c r="A140" s="1" t="str">
        <f>HYPERLINK("#'Data'!A2922", "D_3 Households by Shelter Living Condition Issues Reported by HoHH sex")</f>
        <v>D_3 Households by Shelter Living Condition Issues Reported by HoHH sex</v>
      </c>
    </row>
    <row r="141" spans="1:1" x14ac:dyDescent="0.35">
      <c r="A141" s="1" t="str">
        <f>HYPERLINK("#'Data'!A2943", "D_3 Households by Shelter Living Condition Issues Reported by rural or urban")</f>
        <v>D_3 Households by Shelter Living Condition Issues Reported by rural or urban</v>
      </c>
    </row>
    <row r="142" spans="1:1" x14ac:dyDescent="0.35">
      <c r="A142" s="1" t="str">
        <f>HYPERLINK("#'Data'!A2958", "D_3 Households by Shelter Living Condition Issues Reported by Shelter assistance received")</f>
        <v>D_3 Households by Shelter Living Condition Issues Reported by Shelter assistance received</v>
      </c>
    </row>
    <row r="143" spans="1:1" x14ac:dyDescent="0.35">
      <c r="A143" s="1" t="str">
        <f>HYPERLINK("#'Data'!A2985", "D_9 NFI Households Reported as Missing overall")</f>
        <v>D_9 NFI Households Reported as Missing overall</v>
      </c>
    </row>
    <row r="144" spans="1:1" x14ac:dyDescent="0.35">
      <c r="A144" s="1" t="str">
        <f>HYPERLINK("#'Data'!A2994", "D_9 NFI Households Reported as Missing by HHs with a member with a disability")</f>
        <v>D_9 NFI Households Reported as Missing by HHs with a member with a disability</v>
      </c>
    </row>
    <row r="145" spans="1:1" x14ac:dyDescent="0.35">
      <c r="A145" s="1" t="str">
        <f>HYPERLINK("#'Data'!A3015", "D_9 NFI Households Reported as Missing by displacement status")</f>
        <v>D_9 NFI Households Reported as Missing by displacement status</v>
      </c>
    </row>
    <row r="146" spans="1:1" x14ac:dyDescent="0.35">
      <c r="A146" s="1" t="str">
        <f>HYPERLINK("#'Data'!A3036", "D_9 NFI Households Reported as Missing by HoHH sex")</f>
        <v>D_9 NFI Households Reported as Missing by HoHH sex</v>
      </c>
    </row>
    <row r="147" spans="1:1" x14ac:dyDescent="0.35">
      <c r="A147" s="1" t="str">
        <f>HYPERLINK("#'Data'!A3057", "D_9 NFI Households Reported as Missing by rural or urban")</f>
        <v>D_9 NFI Households Reported as Missing by rural or urban</v>
      </c>
    </row>
    <row r="148" spans="1:1" x14ac:dyDescent="0.35">
      <c r="A148" s="1" t="str">
        <f>HYPERLINK("#'Data'!A3072", "D_9 NFI Households Reported as Missing by HH size")</f>
        <v>D_9 NFI Households Reported as Missing by HH size</v>
      </c>
    </row>
    <row r="149" spans="1:1" x14ac:dyDescent="0.35">
      <c r="A149" s="1" t="str">
        <f>HYPERLINK("#'Data'!A3093", "D_9 NFI Households Reported as Missing by HH with or without young children")</f>
        <v>D_9 NFI Households Reported as Missing by HH with or without young children</v>
      </c>
    </row>
    <row r="150" spans="1:1" x14ac:dyDescent="0.35">
      <c r="A150" s="1" t="str">
        <f>HYPERLINK("#'Data'!A3108", "D_9 NFI Households Reported as Missing by HH with or without infant children")</f>
        <v>D_9 NFI Households Reported as Missing by HH with or without infant children</v>
      </c>
    </row>
    <row r="151" spans="1:1" x14ac:dyDescent="0.35">
      <c r="A151" s="1" t="str">
        <f>HYPERLINK("#'Data'!A3129", "D_10 Shelter Occupancy Arranagement Reported by Households overall")</f>
        <v>D_10 Shelter Occupancy Arranagement Reported by Households overall</v>
      </c>
    </row>
    <row r="152" spans="1:1" x14ac:dyDescent="0.35">
      <c r="A152" s="1" t="str">
        <f>HYPERLINK("#'Data'!A3138", "D_10 Shelter Occupancy Arranagement Reported by Households by HHs with a member with a disability")</f>
        <v>D_10 Shelter Occupancy Arranagement Reported by Households by HHs with a member with a disability</v>
      </c>
    </row>
    <row r="153" spans="1:1" x14ac:dyDescent="0.35">
      <c r="A153" s="1" t="str">
        <f>HYPERLINK("#'Data'!A3159", "D_10 Shelter Occupancy Arranagement Reported by Households by displacement status")</f>
        <v>D_10 Shelter Occupancy Arranagement Reported by Households by displacement status</v>
      </c>
    </row>
    <row r="154" spans="1:1" x14ac:dyDescent="0.35">
      <c r="A154" s="1" t="str">
        <f>HYPERLINK("#'Data'!A3180", "D_10 Shelter Occupancy Arranagement Reported by Households by HoHH sex")</f>
        <v>D_10 Shelter Occupancy Arranagement Reported by Households by HoHH sex</v>
      </c>
    </row>
    <row r="155" spans="1:1" x14ac:dyDescent="0.35">
      <c r="A155" s="1" t="str">
        <f>HYPERLINK("#'Data'!A3201", "D_10 Shelter Occupancy Arranagement Reported by Households by rural or urban")</f>
        <v>D_10 Shelter Occupancy Arranagement Reported by Households by rural or urban</v>
      </c>
    </row>
    <row r="156" spans="1:1" x14ac:dyDescent="0.35">
      <c r="A156" s="1" t="str">
        <f>HYPERLINK("#'Data'!A3216", "D_14 Main Heating Source Reportedly Used by Households in their Accommodation during the last Winter Season overall")</f>
        <v>D_14 Main Heating Source Reportedly Used by Households in their Accommodation during the last Winter Season overall</v>
      </c>
    </row>
    <row r="157" spans="1:1" x14ac:dyDescent="0.35">
      <c r="A157" s="1" t="str">
        <f>HYPERLINK("#'Data'!A3225", "D_14 Main Heating Source Reportedly Used by Households in their Accommodation during the last Winter Season by HHs with a member with a disability")</f>
        <v>D_14 Main Heating Source Reportedly Used by Households in their Accommodation during the last Winter Season by HHs with a member with a disability</v>
      </c>
    </row>
    <row r="158" spans="1:1" x14ac:dyDescent="0.35">
      <c r="A158" s="1" t="str">
        <f>HYPERLINK("#'Data'!A3246", "D_14 Main Heating Source Reportedly Used by Households in their Accommodation during the last Winter Season by displacement status")</f>
        <v>D_14 Main Heating Source Reportedly Used by Households in their Accommodation during the last Winter Season by displacement status</v>
      </c>
    </row>
    <row r="159" spans="1:1" x14ac:dyDescent="0.35">
      <c r="A159" s="1" t="str">
        <f>HYPERLINK("#'Data'!A3267", "D_14 Main Heating Source Reportedly Used by Households in their Accommodation during the last Winter Season by HoHH sex")</f>
        <v>D_14 Main Heating Source Reportedly Used by Households in their Accommodation during the last Winter Season by HoHH sex</v>
      </c>
    </row>
    <row r="160" spans="1:1" x14ac:dyDescent="0.35">
      <c r="A160" s="1" t="str">
        <f>HYPERLINK("#'Data'!A3288", "D_14 Main Heating Source Reportedly Used by Households in their Accommodation during the last Winter Season by rural or urban")</f>
        <v>D_14 Main Heating Source Reportedly Used by Households in their Accommodation during the last Winter Season by rural or urban</v>
      </c>
    </row>
    <row r="161" spans="1:1" x14ac:dyDescent="0.35">
      <c r="A161" s="1" t="str">
        <f>HYPERLINK("#'Data'!A3303", "D_14 Main Heating Source Reportedly Used by Households in their Accommodation during the last Winter Season by HH proximity to FRB")</f>
        <v>D_14 Main Heating Source Reportedly Used by Households in their Accommodation during the last Winter Season by HH proximity to FRB</v>
      </c>
    </row>
    <row r="162" spans="1:1" x14ac:dyDescent="0.35">
      <c r="A162" s="1" t="str">
        <f>HYPERLINK("#'Data'!A3316", "D_14 Main Heating Source Reportedly Used by Households in their Accommodation during the last Winter Seasonby HHs reporting house damaged by conflict-related reasons")</f>
        <v>D_14 Main Heating Source Reportedly Used by Households in their Accommodation during the last Winter Seasonby HHs reporting house damaged by conflict-related reasons</v>
      </c>
    </row>
    <row r="163" spans="1:1" x14ac:dyDescent="0.35">
      <c r="A163" s="1" t="str">
        <f>HYPERLINK("#'Data'!A3337", "D_15 Households Reporting Interruption to Main Utility Services in their Current Accommodation over the Last 30 days Prior to DC overall")</f>
        <v>D_15 Households Reporting Interruption to Main Utility Services in their Current Accommodation over the Last 30 days Prior to DC overall</v>
      </c>
    </row>
    <row r="164" spans="1:1" x14ac:dyDescent="0.35">
      <c r="A164" s="1" t="str">
        <f>HYPERLINK("#'Data'!A3346", "D_15 Households Reporting Interruption to Main Utility Services in their Current Accommodation over the Last 30 days Prior to DC by HHs with a member with a disability")</f>
        <v>D_15 Households Reporting Interruption to Main Utility Services in their Current Accommodation over the Last 30 days Prior to DC by HHs with a member with a disability</v>
      </c>
    </row>
    <row r="165" spans="1:1" x14ac:dyDescent="0.35">
      <c r="A165" s="1" t="str">
        <f>HYPERLINK("#'Data'!A3367", "D_15 Households Reporting Interruption to Main Utility Services in their Current Accommodation over the Last 30 days Prior to DC by displacement status")</f>
        <v>D_15 Households Reporting Interruption to Main Utility Services in their Current Accommodation over the Last 30 days Prior to DC by displacement status</v>
      </c>
    </row>
    <row r="166" spans="1:1" x14ac:dyDescent="0.35">
      <c r="A166" s="1" t="str">
        <f>HYPERLINK("#'Data'!A3388", "D_15 Households Reporting Interruption to Main Utility Services in their Current Accommodation over the Last 30 days Prior to DC by HoHH sex")</f>
        <v>D_15 Households Reporting Interruption to Main Utility Services in their Current Accommodation over the Last 30 days Prior to DC by HoHH sex</v>
      </c>
    </row>
    <row r="167" spans="1:1" x14ac:dyDescent="0.35">
      <c r="A167" s="1" t="str">
        <f>HYPERLINK("#'Data'!A3409", "D_15 Households Reporting Interruption to Main Utility Services in their Current Accommodation over the Last 30 days Prior to DC by rural or urban")</f>
        <v>D_15 Households Reporting Interruption to Main Utility Services in their Current Accommodation over the Last 30 days Prior to DC by rural or urban</v>
      </c>
    </row>
    <row r="168" spans="1:1" x14ac:dyDescent="0.35">
      <c r="A168" s="1" t="str">
        <f>HYPERLINK("#'Data'!A3424", "D_15 Households Reporting Interruption to Main Utility Services in their Current Accommodation over the Last 30 days Prior to DC by HH proximity to FRB")</f>
        <v>D_15 Households Reporting Interruption to Main Utility Services in their Current Accommodation over the Last 30 days Prior to DC by HH proximity to FRB</v>
      </c>
    </row>
    <row r="169" spans="1:1" x14ac:dyDescent="0.35">
      <c r="A169" s="1" t="str">
        <f>HYPERLINK("#'Data'!A3437", "F_1 Main Sources of Water used for Drinking Reported by Households overall")</f>
        <v>F_1 Main Sources of Water used for Drinking Reported by Households overall</v>
      </c>
    </row>
    <row r="170" spans="1:1" x14ac:dyDescent="0.35">
      <c r="A170" s="1" t="str">
        <f>HYPERLINK("#'Data'!A3446", "F_1 Main Sources of Water used for Drinking Reported by Households by rural or urban")</f>
        <v>F_1 Main Sources of Water used for Drinking Reported by Households by rural or urban</v>
      </c>
    </row>
    <row r="171" spans="1:1" x14ac:dyDescent="0.35">
      <c r="A171" s="1" t="str">
        <f>HYPERLINK("#'Data'!A3461", "F_1 Main Sources of Water used for Drinking Reported by Households by HHs with a member with a disability")</f>
        <v>F_1 Main Sources of Water used for Drinking Reported by Households by HHs with a member with a disability</v>
      </c>
    </row>
    <row r="172" spans="1:1" x14ac:dyDescent="0.35">
      <c r="A172" s="1" t="str">
        <f>HYPERLINK("#'Data'!A3482", "F_1 Main Sources of Water used for Drinking Reported by Households by displacement status")</f>
        <v>F_1 Main Sources of Water used for Drinking Reported by Households by displacement status</v>
      </c>
    </row>
    <row r="173" spans="1:1" x14ac:dyDescent="0.35">
      <c r="A173" s="1" t="str">
        <f>HYPERLINK("#'Data'!A3503", "F_1 Main Sources of Water used for Drinking Reported by Households by HH with member employed")</f>
        <v>F_1 Main Sources of Water used for Drinking Reported by Households by HH with member employed</v>
      </c>
    </row>
    <row r="174" spans="1:1" x14ac:dyDescent="0.35">
      <c r="A174" s="1" t="str">
        <f>HYPERLINK("#'Data'!A3524", "F_1 Main Sources of Water used for Drinking Reported by Households by HoHH sex")</f>
        <v>F_1 Main Sources of Water used for Drinking Reported by Households by HoHH sex</v>
      </c>
    </row>
    <row r="175" spans="1:1" x14ac:dyDescent="0.35">
      <c r="A175" s="1" t="str">
        <f>HYPERLINK("#'Data'!A3545", "F_6 Time reported by Households to Fetch Water from Main Source of Water used for Drinking overall")</f>
        <v>F_6 Time reported by Households to Fetch Water from Main Source of Water used for Drinking overall</v>
      </c>
    </row>
    <row r="176" spans="1:1" x14ac:dyDescent="0.35">
      <c r="A176" s="1" t="str">
        <f>HYPERLINK("#'Data'!A3554", "F_6 Time reported by Households to Fetch Water from Main Source of Water used for Drinking by rural or urban")</f>
        <v>F_6 Time reported by Households to Fetch Water from Main Source of Water used for Drinking by rural or urban</v>
      </c>
    </row>
    <row r="177" spans="1:1" x14ac:dyDescent="0.35">
      <c r="A177" s="1" t="str">
        <f>HYPERLINK("#'Data'!A3569", "F_6 Time reported by Households to Fetch Water from Main Source of Water used for Drinking by HHs with a member with a disability")</f>
        <v>F_6 Time reported by Households to Fetch Water from Main Source of Water used for Drinking by HHs with a member with a disability</v>
      </c>
    </row>
    <row r="178" spans="1:1" x14ac:dyDescent="0.35">
      <c r="A178" s="1" t="str">
        <f>HYPERLINK("#'Data'!A3590", "F_6 Time reported by Households to Fetch Water from Main Source of Water used for Drinking by displacement status")</f>
        <v>F_6 Time reported by Households to Fetch Water from Main Source of Water used for Drinking by displacement status</v>
      </c>
    </row>
    <row r="179" spans="1:1" x14ac:dyDescent="0.35">
      <c r="A179" s="1" t="str">
        <f>HYPERLINK("#'Data'!A3611", "F_6 Time reported by Households to Fetch Water from Main Source of Water used for Drinking by HH with member employed")</f>
        <v>F_6 Time reported by Households to Fetch Water from Main Source of Water used for Drinking by HH with member employed</v>
      </c>
    </row>
    <row r="180" spans="1:1" x14ac:dyDescent="0.35">
      <c r="A180" s="1" t="str">
        <f>HYPERLINK("#'Data'!A3632", "F_6 Time reported by Households to Fetch Water from Main Source of Water used for Drinking by HoHH sex")</f>
        <v>F_6 Time reported by Households to Fetch Water from Main Source of Water used for Drinking by HoHH sex</v>
      </c>
    </row>
    <row r="181" spans="1:1" x14ac:dyDescent="0.35">
      <c r="A181" s="1" t="str">
        <f>HYPERLINK("#'Data'!A3653", "F_2 Household Considering Water from their Main sources Safe to Drink Without Treatment overall")</f>
        <v>F_2 Household Considering Water from their Main sources Safe to Drink Without Treatment overall</v>
      </c>
    </row>
    <row r="182" spans="1:1" x14ac:dyDescent="0.35">
      <c r="A182" s="1" t="str">
        <f>HYPERLINK("#'Data'!A3662", "F_2 Household Considering Water from their Main sources Safe to Drink Without Treatment by rural or urban")</f>
        <v>F_2 Household Considering Water from their Main sources Safe to Drink Without Treatment by rural or urban</v>
      </c>
    </row>
    <row r="183" spans="1:1" x14ac:dyDescent="0.35">
      <c r="A183" s="1" t="str">
        <f>HYPERLINK("#'Data'!A3677", "F_2 Household Considering Water from their Main sources Safe to Drink Without Treatment by HHs with a member with a disability")</f>
        <v>F_2 Household Considering Water from their Main sources Safe to Drink Without Treatment by HHs with a member with a disability</v>
      </c>
    </row>
    <row r="184" spans="1:1" x14ac:dyDescent="0.35">
      <c r="A184" s="1" t="str">
        <f>HYPERLINK("#'Data'!A3698", "F_2 Household Considering Water from their Main sources Safe to Drink Without Treatment by displacement status")</f>
        <v>F_2 Household Considering Water from their Main sources Safe to Drink Without Treatment by displacement status</v>
      </c>
    </row>
    <row r="185" spans="1:1" x14ac:dyDescent="0.35">
      <c r="A185" s="1" t="str">
        <f>HYPERLINK("#'Data'!A3719", "F_2 Household Considering Water from their Main sources Safe to Drink Without Treatment by HH with member employed")</f>
        <v>F_2 Household Considering Water from their Main sources Safe to Drink Without Treatment by HH with member employed</v>
      </c>
    </row>
    <row r="186" spans="1:1" x14ac:dyDescent="0.35">
      <c r="A186" s="1" t="str">
        <f>HYPERLINK("#'Data'!A3740", "F_2 Household Considering Water from their Main sources Safe to Drink Without Treatment by HoHH sex")</f>
        <v>F_2 Household Considering Water from their Main sources Safe to Drink Without Treatment by HoHH sex</v>
      </c>
    </row>
    <row r="187" spans="1:1" x14ac:dyDescent="0.35">
      <c r="A187" s="1" t="str">
        <f>HYPERLINK("#'Data'!A3761", "F_3 Households Treating Water from their Main sources Before Drinking overall")</f>
        <v>F_3 Households Treating Water from their Main sources Before Drinking overall</v>
      </c>
    </row>
    <row r="188" spans="1:1" x14ac:dyDescent="0.35">
      <c r="A188" s="1" t="str">
        <f>HYPERLINK("#'Data'!A3770", "F_3 Households Treating Water from their Main sources Before Drinking by rural or urban")</f>
        <v>F_3 Households Treating Water from their Main sources Before Drinking by rural or urban</v>
      </c>
    </row>
    <row r="189" spans="1:1" x14ac:dyDescent="0.35">
      <c r="A189" s="1" t="str">
        <f>HYPERLINK("#'Data'!A3785", "F_3 Households Treating Water from their Main sources Before Drinking by HHs with a member with a disability")</f>
        <v>F_3 Households Treating Water from their Main sources Before Drinking by HHs with a member with a disability</v>
      </c>
    </row>
    <row r="190" spans="1:1" x14ac:dyDescent="0.35">
      <c r="A190" s="1" t="str">
        <f>HYPERLINK("#'Data'!A3806", "F_3 Households Treating Water from their Main sources Before Drinking by displacement status")</f>
        <v>F_3 Households Treating Water from their Main sources Before Drinking by displacement status</v>
      </c>
    </row>
    <row r="191" spans="1:1" x14ac:dyDescent="0.35">
      <c r="A191" s="1" t="str">
        <f>HYPERLINK("#'Data'!A3827", "F_3 Households Treating Water from their Main sources Before Drinking by HH with member employed")</f>
        <v>F_3 Households Treating Water from their Main sources Before Drinking by HH with member employed</v>
      </c>
    </row>
    <row r="192" spans="1:1" x14ac:dyDescent="0.35">
      <c r="A192" s="1" t="str">
        <f>HYPERLINK("#'Data'!A3848", "F_3 Households Treating Water from their Main sources Before Drinking by HoHH sex")</f>
        <v>F_3 Households Treating Water from their Main sources Before Drinking by HoHH sex</v>
      </c>
    </row>
    <row r="193" spans="1:1" x14ac:dyDescent="0.35">
      <c r="A193" s="1" t="str">
        <f>HYPERLINK("#'Data'!A3869", "F_4 Households Reporting Insufficient Drinking Water overall")</f>
        <v>F_4 Households Reporting Insufficient Drinking Water overall</v>
      </c>
    </row>
    <row r="194" spans="1:1" x14ac:dyDescent="0.35">
      <c r="A194" s="1" t="str">
        <f>HYPERLINK("#'Data'!A3878", "F_4 Households Reporting Insufficient Drinking Water by rural or urban")</f>
        <v>F_4 Households Reporting Insufficient Drinking Water by rural or urban</v>
      </c>
    </row>
    <row r="195" spans="1:1" x14ac:dyDescent="0.35">
      <c r="A195" s="1" t="str">
        <f>HYPERLINK("#'Data'!A3893", "F_4 Households Reporting Insufficient Drinking Water by HHs with a member with a disability")</f>
        <v>F_4 Households Reporting Insufficient Drinking Water by HHs with a member with a disability</v>
      </c>
    </row>
    <row r="196" spans="1:1" x14ac:dyDescent="0.35">
      <c r="A196" s="1" t="str">
        <f>HYPERLINK("#'Data'!A3914", "F_4 Households Reporting Insufficient Drinking Water by displacement status")</f>
        <v>F_4 Households Reporting Insufficient Drinking Water by displacement status</v>
      </c>
    </row>
    <row r="197" spans="1:1" x14ac:dyDescent="0.35">
      <c r="A197" s="1" t="str">
        <f>HYPERLINK("#'Data'!A3935", "F_4 Households Reporting Insufficient Drinking Water by HH with member employed")</f>
        <v>F_4 Households Reporting Insufficient Drinking Water by HH with member employed</v>
      </c>
    </row>
    <row r="198" spans="1:1" x14ac:dyDescent="0.35">
      <c r="A198" s="1" t="str">
        <f>HYPERLINK("#'Data'!A3956", "F_8 Type of Sanitation Facility Reportedly Used by Household Members overall")</f>
        <v>F_8 Type of Sanitation Facility Reportedly Used by Household Members overall</v>
      </c>
    </row>
    <row r="199" spans="1:1" x14ac:dyDescent="0.35">
      <c r="A199" s="1" t="str">
        <f>HYPERLINK("#'Data'!A3965", "F_8 Type of Sanitation Facility Reportedly Used by Household Members by rural or urban")</f>
        <v>F_8 Type of Sanitation Facility Reportedly Used by Household Members by rural or urban</v>
      </c>
    </row>
    <row r="200" spans="1:1" x14ac:dyDescent="0.35">
      <c r="A200" s="1" t="str">
        <f>HYPERLINK("#'Data'!A3980", "F_8 Type of Sanitation Facility Reportedly Used by Household Members by HHs with a member with a disability")</f>
        <v>F_8 Type of Sanitation Facility Reportedly Used by Household Members by HHs with a member with a disability</v>
      </c>
    </row>
    <row r="201" spans="1:1" x14ac:dyDescent="0.35">
      <c r="A201" s="1" t="str">
        <f>HYPERLINK("#'Data'!A4001", "F_8 Type of Sanitation Facility Reportedly Used by Household Members by displacement status")</f>
        <v>F_8 Type of Sanitation Facility Reportedly Used by Household Members by displacement status</v>
      </c>
    </row>
    <row r="202" spans="1:1" x14ac:dyDescent="0.35">
      <c r="A202" s="1" t="str">
        <f>HYPERLINK("#'Data'!A4022", "F_8 Type of Sanitation Facility Reportedly Used by Household Members by HH with member employed")</f>
        <v>F_8 Type of Sanitation Facility Reportedly Used by Household Members by HH with member employed</v>
      </c>
    </row>
    <row r="203" spans="1:1" x14ac:dyDescent="0.35">
      <c r="A203" s="1" t="str">
        <f>HYPERLINK("#'Data'!A4043", "F_8 Type of Sanitation Facility Reportedly Used by Household Members by HoHH sex")</f>
        <v>F_8 Type of Sanitation Facility Reportedly Used by Household Members by HoHH sex</v>
      </c>
    </row>
    <row r="204" spans="1:1" x14ac:dyDescent="0.35">
      <c r="A204" s="1" t="str">
        <f>HYPERLINK("#'Data'!A4064", "F_9 Household Reporting to Share a Sanitation Facility with Another Household overall")</f>
        <v>F_9 Household Reporting to Share a Sanitation Facility with Another Household overall</v>
      </c>
    </row>
    <row r="205" spans="1:1" x14ac:dyDescent="0.35">
      <c r="A205" s="1" t="str">
        <f>HYPERLINK("#'Data'!A4073", "F_9 Household Reporting to Share a Sanitation Facility with Another Household by rural or urban")</f>
        <v>F_9 Household Reporting to Share a Sanitation Facility with Another Household by rural or urban</v>
      </c>
    </row>
    <row r="206" spans="1:1" x14ac:dyDescent="0.35">
      <c r="A206" s="1" t="str">
        <f>HYPERLINK("#'Data'!A4088", "F_9 Household Reporting to Share a Sanitation Facility with Another Household by HHs with a member with a disability")</f>
        <v>F_9 Household Reporting to Share a Sanitation Facility with Another Household by HHs with a member with a disability</v>
      </c>
    </row>
    <row r="207" spans="1:1" x14ac:dyDescent="0.35">
      <c r="A207" s="1" t="str">
        <f>HYPERLINK("#'Data'!A4109", "F_9 Household Reporting to Share a Sanitation Facility with Another Household by displacement status")</f>
        <v>F_9 Household Reporting to Share a Sanitation Facility with Another Household by displacement status</v>
      </c>
    </row>
    <row r="208" spans="1:1" x14ac:dyDescent="0.35">
      <c r="A208" s="1" t="str">
        <f>HYPERLINK("#'Data'!A4130", "F_9 Household Reporting to Share a Sanitation Facility with Another Household by HH with member employed")</f>
        <v>F_9 Household Reporting to Share a Sanitation Facility with Another Household by HH with member employed</v>
      </c>
    </row>
    <row r="209" spans="1:1" x14ac:dyDescent="0.35">
      <c r="A209" s="1" t="str">
        <f>HYPERLINK("#'Data'!A4151", "F_9 Household Reporting to Share a Sanitation Facility with Another Household by HoHH sex")</f>
        <v>F_9 Household Reporting to Share a Sanitation Facility with Another Household by HoHH sex</v>
      </c>
    </row>
    <row r="210" spans="1:1" x14ac:dyDescent="0.35">
      <c r="A210" s="1" t="str">
        <f>HYPERLINK("#'Data'!A4172", "F_10 Number of Households Sharing Sanitation Facility Reported overall")</f>
        <v>F_10 Number of Households Sharing Sanitation Facility Reported overall</v>
      </c>
    </row>
    <row r="211" spans="1:1" x14ac:dyDescent="0.35">
      <c r="A211" s="1" t="str">
        <f>HYPERLINK("#'Data'!A4181", "F_10 Number of Households Sharing Sanitation Facility Reported by rural or urban")</f>
        <v>F_10 Number of Households Sharing Sanitation Facility Reported by rural or urban</v>
      </c>
    </row>
    <row r="212" spans="1:1" x14ac:dyDescent="0.35">
      <c r="A212" s="1" t="str">
        <f>HYPERLINK("#'Data'!A4196", "F_10 Number of Households Sharing Sanitation Facility Reported by WASH assistance received")</f>
        <v>F_10 Number of Households Sharing Sanitation Facility Reported by WASH assistance received</v>
      </c>
    </row>
    <row r="213" spans="1:1" x14ac:dyDescent="0.35">
      <c r="A213" s="1" t="str">
        <f>HYPERLINK("#'Data'!A4217", "F_10 Number of Households Sharing Sanitation Facility Reported by HH with member employed")</f>
        <v>F_10 Number of Households Sharing Sanitation Facility Reported by HH with member employed</v>
      </c>
    </row>
    <row r="214" spans="1:1" x14ac:dyDescent="0.35">
      <c r="A214" s="1" t="str">
        <f>HYPERLINK("#'Data'!A4238", "F_10 Number of Households Sharing Sanitation Facility Reported by HHs with a member with a disability")</f>
        <v>F_10 Number of Households Sharing Sanitation Facility Reported by HHs with a member with a disability</v>
      </c>
    </row>
    <row r="215" spans="1:1" x14ac:dyDescent="0.35">
      <c r="A215" s="1" t="str">
        <f>HYPERLINK("#'Data'!A4257", "F_17 Household Reporting Access to Handwashing Facility with Water and Soap by overall")</f>
        <v>F_17 Household Reporting Access to Handwashing Facility with Water and Soap by overall</v>
      </c>
    </row>
    <row r="216" spans="1:1" x14ac:dyDescent="0.35">
      <c r="A216" s="1" t="str">
        <f>HYPERLINK("#'Data'!A4266", "F_17 Household Reporting Access to Handwashing Facility with Water and Soap by displacement status")</f>
        <v>F_17 Household Reporting Access to Handwashing Facility with Water and Soap by displacement status</v>
      </c>
    </row>
    <row r="217" spans="1:1" x14ac:dyDescent="0.35">
      <c r="A217" s="1" t="str">
        <f>HYPERLINK("#'Data'!A4287", "F_17 Household Reporting Access to Handwashing Facility with Water and Soap by HH with member employed")</f>
        <v>F_17 Household Reporting Access to Handwashing Facility with Water and Soap by HH with member employed</v>
      </c>
    </row>
    <row r="218" spans="1:1" x14ac:dyDescent="0.35">
      <c r="A218" s="1" t="str">
        <f>HYPERLINK("#'Data'!A4308", "F_17 Household Reporting Access to Handwashing Facility with Water and Soap by HoHH sex")</f>
        <v>F_17 Household Reporting Access to Handwashing Facility with Water and Soap by HoHH sex</v>
      </c>
    </row>
    <row r="219" spans="1:1" x14ac:dyDescent="0.35">
      <c r="A219" s="1" t="str">
        <f>HYPERLINK("#'Data'!A4329", "F_17 Household Reporting Access to Handwashing Facility with Water and Soap by HHs with a member with a disability")</f>
        <v>F_17 Household Reporting Access to Handwashing Facility with Water and Soap by HHs with a member with a disability</v>
      </c>
    </row>
    <row r="220" spans="1:1" x14ac:dyDescent="0.35">
      <c r="A220" s="1" t="str">
        <f>HYPERLINK("#'Data'!A4350", "RCSI Reduced Coping Strategies Score overall")</f>
        <v>RCSI Reduced Coping Strategies Score overall</v>
      </c>
    </row>
    <row r="221" spans="1:1" x14ac:dyDescent="0.35">
      <c r="A221" s="1" t="str">
        <f>HYPERLINK("#'Data'!A4359", "RCSI Reduced Coping Strategies Score by HHs with a member with a disability")</f>
        <v>RCSI Reduced Coping Strategies Score by HHs with a member with a disability</v>
      </c>
    </row>
    <row r="222" spans="1:1" x14ac:dyDescent="0.35">
      <c r="A222" s="1" t="str">
        <f>HYPERLINK("#'Data'!A4380", "RCSI Reduced Coping Strategies Score by displacement status")</f>
        <v>RCSI Reduced Coping Strategies Score by displacement status</v>
      </c>
    </row>
    <row r="223" spans="1:1" x14ac:dyDescent="0.35">
      <c r="A223" s="1" t="str">
        <f>HYPERLINK("#'Data'!A4401", "RCSI Reduced Coping Strategies Score by HoHH sex")</f>
        <v>RCSI Reduced Coping Strategies Score by HoHH sex</v>
      </c>
    </row>
    <row r="224" spans="1:1" x14ac:dyDescent="0.35">
      <c r="A224" s="1" t="str">
        <f>HYPERLINK("#'Data'!A4422", "RCSI Reduced Coping Strategies Score by rural or urban")</f>
        <v>RCSI Reduced Coping Strategies Score by rural or urban</v>
      </c>
    </row>
    <row r="225" spans="1:1" x14ac:dyDescent="0.35">
      <c r="A225" s="1" t="str">
        <f>HYPERLINK("#'Data'!A4437", "Households Reportedly Adopting Reduced Coping Strategies by overall")</f>
        <v>Households Reportedly Adopting Reduced Coping Strategies by overall</v>
      </c>
    </row>
    <row r="226" spans="1:1" x14ac:dyDescent="0.35">
      <c r="A226" s="1" t="str">
        <f>HYPERLINK("#'Data'!A4446", "Households Reportedly Adopting Reduced Coping Strategies by HHs with a member with a disability")</f>
        <v>Households Reportedly Adopting Reduced Coping Strategies by HHs with a member with a disability</v>
      </c>
    </row>
    <row r="227" spans="1:1" x14ac:dyDescent="0.35">
      <c r="A227" s="1" t="str">
        <f>HYPERLINK("#'Data'!A4467", "Households Reportedly Adopting Reduced Coping Strategies by displacement status")</f>
        <v>Households Reportedly Adopting Reduced Coping Strategies by displacement status</v>
      </c>
    </row>
    <row r="228" spans="1:1" x14ac:dyDescent="0.35">
      <c r="A228" s="1" t="str">
        <f>HYPERLINK("#'Data'!A4488", "Households Reportedly Adopting Reduced Coping Strategies by head of household sex")</f>
        <v>Households Reportedly Adopting Reduced Coping Strategies by head of household sex</v>
      </c>
    </row>
    <row r="229" spans="1:1" x14ac:dyDescent="0.35">
      <c r="A229" s="1" t="str">
        <f>HYPERLINK("#'Data'!A4509", "Households Reportedly Adopting Reduced Coping Strategies by rural or urban")</f>
        <v>Households Reportedly Adopting Reduced Coping Strategies by rural or urban</v>
      </c>
    </row>
    <row r="230" spans="1:1" x14ac:dyDescent="0.35">
      <c r="A230" s="1" t="str">
        <f>HYPERLINK("#'Data'!A4524", "Households Reportedly Adopting Reduced Coping Strategies by employment status")</f>
        <v>Households Reportedly Adopting Reduced Coping Strategies by employment status</v>
      </c>
    </row>
    <row r="231" spans="1:1" x14ac:dyDescent="0.35">
      <c r="A231" s="1" t="str">
        <f>HYPERLINK("#'Data'!A4545", "FCS Food Consumption Score overall")</f>
        <v>FCS Food Consumption Score overall</v>
      </c>
    </row>
    <row r="232" spans="1:1" x14ac:dyDescent="0.35">
      <c r="A232" s="1" t="str">
        <f>HYPERLINK("#'Data'!A4554", "FCS Food Consumption Score by HHs with a member with a disability")</f>
        <v>FCS Food Consumption Score by HHs with a member with a disability</v>
      </c>
    </row>
    <row r="233" spans="1:1" x14ac:dyDescent="0.35">
      <c r="A233" s="1" t="str">
        <f>HYPERLINK("#'Data'!A4575", "FCS Food Consumption Score by displacement status")</f>
        <v>FCS Food Consumption Score by displacement status</v>
      </c>
    </row>
    <row r="234" spans="1:1" x14ac:dyDescent="0.35">
      <c r="A234" s="1" t="str">
        <f>HYPERLINK("#'Data'!A4596", "FCS Food Consumption Score by HoHH sex")</f>
        <v>FCS Food Consumption Score by HoHH sex</v>
      </c>
    </row>
    <row r="235" spans="1:1" x14ac:dyDescent="0.35">
      <c r="A235" s="1" t="str">
        <f>HYPERLINK("#'Data'!A4617", "FCS Food Consumption Score by rural or urban")</f>
        <v>FCS Food Consumption Score by rural or urban</v>
      </c>
    </row>
    <row r="236" spans="1:1" x14ac:dyDescent="0.35">
      <c r="A236" s="1" t="str">
        <f>HYPERLINK("#'Data'!A4632", "FCS Food Consumption Score by HHs with children")</f>
        <v>FCS Food Consumption Score by HHs with children</v>
      </c>
    </row>
    <row r="237" spans="1:1" x14ac:dyDescent="0.35">
      <c r="A237" s="1" t="str">
        <f>HYPERLINK("#'Data'!A4647", "I_1 Primary Income Sources Reported by Households Over the Last 30 Days Prior to DC by overall")</f>
        <v>I_1 Primary Income Sources Reported by Households Over the Last 30 Days Prior to DC by overall</v>
      </c>
    </row>
    <row r="238" spans="1:1" x14ac:dyDescent="0.35">
      <c r="A238" s="1" t="str">
        <f>HYPERLINK("#'Data'!A4656", "I_1 Primary Income Sources Reported by Households Over the Last 30 Days Prior to DC by HHs with a member with a disability")</f>
        <v>I_1 Primary Income Sources Reported by Households Over the Last 30 Days Prior to DC by HHs with a member with a disability</v>
      </c>
    </row>
    <row r="239" spans="1:1" x14ac:dyDescent="0.35">
      <c r="A239" s="1" t="str">
        <f>HYPERLINK("#'Data'!A4677", "I_1 Primary Income Sources Reported by Households Over the Last 30 Days Prior to DC by displacement status")</f>
        <v>I_1 Primary Income Sources Reported by Households Over the Last 30 Days Prior to DC by displacement status</v>
      </c>
    </row>
    <row r="240" spans="1:1" x14ac:dyDescent="0.35">
      <c r="A240" s="1" t="str">
        <f>HYPERLINK("#'Data'!A4698", "I_1 Primary Income Sources Reported by Households Over the Last 30 Days Prior to DC by HoHH sex")</f>
        <v>I_1 Primary Income Sources Reported by Households Over the Last 30 Days Prior to DC by HoHH sex</v>
      </c>
    </row>
    <row r="241" spans="1:1" x14ac:dyDescent="0.35">
      <c r="A241" s="1" t="str">
        <f>HYPERLINK("#'Data'!A4719", "I_1 Primary Income Sources Reported by Households Over the Last 30 Days Prior to DC by rural or urban")</f>
        <v>I_1 Primary Income Sources Reported by Households Over the Last 30 Days Prior to DC by rural or urban</v>
      </c>
    </row>
    <row r="242" spans="1:1" x14ac:dyDescent="0.35">
      <c r="A242" s="1" t="str">
        <f>HYPERLINK("#'Data'!A4734", "I_1 Primary Income Sources Reported by Households Over the Last 30 Days Prior to DC by HH size")</f>
        <v>I_1 Primary Income Sources Reported by Households Over the Last 30 Days Prior to DC by HH size</v>
      </c>
    </row>
    <row r="243" spans="1:1" x14ac:dyDescent="0.35">
      <c r="A243" s="1" t="str">
        <f>HYPERLINK("#'Data'!A4755", "I_1 Primary Income Sources Reported by Households Over the Last 30 Days Prior to DC by HH with member employed")</f>
        <v>I_1 Primary Income Sources Reported by Households Over the Last 30 Days Prior to DC by HH with member employed</v>
      </c>
    </row>
    <row r="244" spans="1:1" x14ac:dyDescent="0.35">
      <c r="A244" s="1" t="str">
        <f>HYPERLINK("#'Data'!A4776", "I_1 Primary Income Sources Reported by Households Over the Last 30 Days Prior to DC by HH proximity to FRB")</f>
        <v>I_1 Primary Income Sources Reported by Households Over the Last 30 Days Prior to DC by HH proximity to FRB</v>
      </c>
    </row>
    <row r="245" spans="1:1" x14ac:dyDescent="0.35">
      <c r="A245" s="1" t="str">
        <f>HYPERLINK("#'Data'!A4789", "I_1 Primary Income Sources Reported by Households Over the Last 30 Days Prior to DC by Food assistance received")</f>
        <v>I_1 Primary Income Sources Reported by Households Over the Last 30 Days Prior to DC by Food assistance received</v>
      </c>
    </row>
    <row r="246" spans="1:1" x14ac:dyDescent="0.35">
      <c r="A246" s="1" t="str">
        <f>HYPERLINK("#'Data'!A4810", "Total Income Total Household Income from all Reported Primary Income Sources over the Last 30 days Prior to DC overall")</f>
        <v>Total Income Total Household Income from all Reported Primary Income Sources over the Last 30 days Prior to DC overall</v>
      </c>
    </row>
    <row r="247" spans="1:1" x14ac:dyDescent="0.35">
      <c r="A247" s="1" t="str">
        <f>HYPERLINK("#'Data'!A4819", "Total Income Total Household Income from all Reported Primary Income Sources over the Last 30 days Prior to DC by HHs with a member with a disability")</f>
        <v>Total Income Total Household Income from all Reported Primary Income Sources over the Last 30 days Prior to DC by HHs with a member with a disability</v>
      </c>
    </row>
    <row r="248" spans="1:1" x14ac:dyDescent="0.35">
      <c r="A248" s="1" t="str">
        <f>HYPERLINK("#'Data'!A4840", "Total Income Total Household Income from all Reported Primary Income Sources over the Last 30 days Prior to DC by displacement status")</f>
        <v>Total Income Total Household Income from all Reported Primary Income Sources over the Last 30 days Prior to DC by displacement status</v>
      </c>
    </row>
    <row r="249" spans="1:1" x14ac:dyDescent="0.35">
      <c r="A249" s="1" t="str">
        <f>HYPERLINK("#'Data'!A4861", "Total Income Total Household Income from all Reported Primary Income Sources over the Last 30 days Prior to DC by HoHH sex")</f>
        <v>Total Income Total Household Income from all Reported Primary Income Sources over the Last 30 days Prior to DC by HoHH sex</v>
      </c>
    </row>
    <row r="250" spans="1:1" x14ac:dyDescent="0.35">
      <c r="A250" s="1" t="str">
        <f>HYPERLINK("#'Data'!A4882", "Total Income Total Household Income from all Reported Primary Income Sources over the Last 30 days Prior to DC by rural or urban")</f>
        <v>Total Income Total Household Income from all Reported Primary Income Sources over the Last 30 days Prior to DC by rural or urban</v>
      </c>
    </row>
    <row r="251" spans="1:1" x14ac:dyDescent="0.35">
      <c r="A251" s="1" t="str">
        <f>HYPERLINK("#'Data'!A4897", "Total Income Total Household Income from all Reported Primary Income Sources over the Last 30 days Prior to DC by HH size")</f>
        <v>Total Income Total Household Income from all Reported Primary Income Sources over the Last 30 days Prior to DC by HH size</v>
      </c>
    </row>
    <row r="252" spans="1:1" x14ac:dyDescent="0.35">
      <c r="A252" s="1" t="str">
        <f>HYPERLINK("#'Data'!A4918", "Total Income Total Household Income from all Reported Primary Income Sources over the Last 30 days Prior to DC by HHs relying exclusively on humanitarian assistance")</f>
        <v>Total Income Total Household Income from all Reported Primary Income Sources over the Last 30 days Prior to DC by HHs relying exclusively on humanitarian assistance</v>
      </c>
    </row>
    <row r="253" spans="1:1" x14ac:dyDescent="0.35">
      <c r="A253" s="1" t="str">
        <f>HYPERLINK("#'Data'!A4931", "Total Income Total Household Income from all Reported Primary Income Sources over the Last 30 days Prior to DC by HH with member employed")</f>
        <v>Total Income Total Household Income from all Reported Primary Income Sources over the Last 30 days Prior to DC by HH with member employed</v>
      </c>
    </row>
    <row r="254" spans="1:1" x14ac:dyDescent="0.35">
      <c r="A254" s="1" t="str">
        <f>HYPERLINK("#'Data'!A4952", "Estimated Household's Income Over the Last 30 days by Types of Income Source overall")</f>
        <v>Estimated Household's Income Over the Last 30 days by Types of Income Source overall</v>
      </c>
    </row>
    <row r="255" spans="1:1" x14ac:dyDescent="0.35">
      <c r="A255" s="1" t="str">
        <f>HYPERLINK("#'Data'!A4961", "Estimated Household's Income Over the Last 30 days by Types of Income Source by rural or urban")</f>
        <v>Estimated Household's Income Over the Last 30 days by Types of Income Source by rural or urban</v>
      </c>
    </row>
    <row r="256" spans="1:1" x14ac:dyDescent="0.35">
      <c r="A256" s="1" t="str">
        <f>HYPERLINK("#'Data'!A4977", "Estimated Household's Income Over the Last 30 days by Types of Income Source by displacement status")</f>
        <v>Estimated Household's Income Over the Last 30 days by Types of Income Source by displacement status</v>
      </c>
    </row>
    <row r="257" spans="1:1" x14ac:dyDescent="0.35">
      <c r="A257" s="1" t="str">
        <f>HYPERLINK("#'Data'!A4999", "Estimated Household's Income Over the Last 30 days by Types of Income Source by HoHH sex")</f>
        <v>Estimated Household's Income Over the Last 30 days by Types of Income Source by HoHH sex</v>
      </c>
    </row>
    <row r="258" spans="1:1" x14ac:dyDescent="0.35">
      <c r="A258" s="1" t="str">
        <f>HYPERLINK("#'Data'!A5020", "Estimated Household's Income Over the Last 30 days by Types of Income Source by by HHs with a member with a disability")</f>
        <v>Estimated Household's Income Over the Last 30 days by Types of Income Source by by HHs with a member with a disability</v>
      </c>
    </row>
    <row r="259" spans="1:1" x14ac:dyDescent="0.35">
      <c r="A259" s="1" t="str">
        <f>HYPERLINK("#'Data'!A5041", "Total Monthly Expenditure Total Monthly Expenditure Reported by Households overall")</f>
        <v>Total Monthly Expenditure Total Monthly Expenditure Reported by Households overall</v>
      </c>
    </row>
    <row r="260" spans="1:1" x14ac:dyDescent="0.35">
      <c r="A260" s="1" t="str">
        <f>HYPERLINK("#'Data'!A5050", "Total Monthly Expenditure Total Monthly Expenditure Reported by Households by HHs with a member with a disability")</f>
        <v>Total Monthly Expenditure Total Monthly Expenditure Reported by Households by HHs with a member with a disability</v>
      </c>
    </row>
    <row r="261" spans="1:1" x14ac:dyDescent="0.35">
      <c r="A261" s="1" t="str">
        <f>HYPERLINK("#'Data'!A5071", "Total Monthly Expenditure Total Monthly Expenditure Reported by Households by displacement status")</f>
        <v>Total Monthly Expenditure Total Monthly Expenditure Reported by Households by displacement status</v>
      </c>
    </row>
    <row r="262" spans="1:1" x14ac:dyDescent="0.35">
      <c r="A262" s="1" t="str">
        <f>HYPERLINK("#'Data'!A5092", "Total Monthly Expenditure Total Monthly Expenditure Reported by Households by HoHH sex")</f>
        <v>Total Monthly Expenditure Total Monthly Expenditure Reported by Households by HoHH sex</v>
      </c>
    </row>
    <row r="263" spans="1:1" x14ac:dyDescent="0.35">
      <c r="A263" s="1" t="str">
        <f>HYPERLINK("#'Data'!A5113", "Total Monthly Expenditure Total Monthly Expenditure Reported by Households by rural or urban")</f>
        <v>Total Monthly Expenditure Total Monthly Expenditure Reported by Households by rural or urban</v>
      </c>
    </row>
    <row r="264" spans="1:1" x14ac:dyDescent="0.35">
      <c r="A264" s="1" t="str">
        <f>HYPERLINK("#'Data'!A5128", "Total Monthly Expenditure Total Monthly Expenditure Reported by Households by HH size")</f>
        <v>Total Monthly Expenditure Total Monthly Expenditure Reported by Households by HH size</v>
      </c>
    </row>
    <row r="265" spans="1:1" x14ac:dyDescent="0.35">
      <c r="A265" s="1" t="str">
        <f>HYPERLINK("#'Data'!A5149", "Total Monthly Expenditure Total Monthly Expenditure Reported by Households by HHs with only elderly members")</f>
        <v>Total Monthly Expenditure Total Monthly Expenditure Reported by Households by HHs with only elderly members</v>
      </c>
    </row>
    <row r="266" spans="1:1" x14ac:dyDescent="0.35">
      <c r="A266" s="1" t="str">
        <f>HYPERLINK("#'Data'!A5170", "Total Monthly Expenditure Total Monthly Expenditure Reported by Households by HHs relying exclusively on humanitarian assistance")</f>
        <v>Total Monthly Expenditure Total Monthly Expenditure Reported by Households by HHs relying exclusively on humanitarian assistance</v>
      </c>
    </row>
    <row r="267" spans="1:1" x14ac:dyDescent="0.35">
      <c r="A267" s="1" t="str">
        <f>HYPERLINK("#'Data'!A5191", "Total Monthly Expenditure Total Monthly Expenditure Reported by Households by HH proximity to FRB")</f>
        <v>Total Monthly Expenditure Total Monthly Expenditure Reported by Households by HH proximity to FRB</v>
      </c>
    </row>
    <row r="268" spans="1:1" x14ac:dyDescent="0.35">
      <c r="A268" s="1" t="str">
        <f>HYPERLINK("#'Data'!A5204", "Estimated Household's Domestic Expenditure Over the Last 30 days overall")</f>
        <v>Estimated Household's Domestic Expenditure Over the Last 30 days overall</v>
      </c>
    </row>
    <row r="269" spans="1:1" x14ac:dyDescent="0.35">
      <c r="A269" s="1" t="str">
        <f>HYPERLINK("#'Data'!A5213", "Estimated Household's Domestic Expenditure Over the Last 30 days by HHs with a member with a disability")</f>
        <v>Estimated Household's Domestic Expenditure Over the Last 30 days by HHs with a member with a disability</v>
      </c>
    </row>
    <row r="270" spans="1:1" x14ac:dyDescent="0.35">
      <c r="A270" s="1" t="str">
        <f>HYPERLINK("#'Data'!A5234", "Estimated Household's Domestic Expenditure Over the Last 30 days by displacement status")</f>
        <v>Estimated Household's Domestic Expenditure Over the Last 30 days by displacement status</v>
      </c>
    </row>
    <row r="271" spans="1:1" x14ac:dyDescent="0.35">
      <c r="A271" s="1" t="str">
        <f>HYPERLINK("#'Data'!A5255", "Estimated Household's Domestic Expenditure Over the Last 30 days by HoHH sex")</f>
        <v>Estimated Household's Domestic Expenditure Over the Last 30 days by HoHH sex</v>
      </c>
    </row>
    <row r="272" spans="1:1" x14ac:dyDescent="0.35">
      <c r="A272" s="1" t="str">
        <f>HYPERLINK("#'Data'!A5276", "Estimated Household's Domestic Expenditure Over the Last 30 days by rural or urban")</f>
        <v>Estimated Household's Domestic Expenditure Over the Last 30 days by rural or urban</v>
      </c>
    </row>
    <row r="273" spans="1:1" x14ac:dyDescent="0.35">
      <c r="A273" s="1" t="str">
        <f>HYPERLINK("#'Data'!A5291", "Estimated Household's Domestic Expenditure Over the Last 30 days by HH size")</f>
        <v>Estimated Household's Domestic Expenditure Over the Last 30 days by HH size</v>
      </c>
    </row>
    <row r="274" spans="1:1" x14ac:dyDescent="0.35">
      <c r="A274" s="1" t="str">
        <f>HYPERLINK("#'Data'!A5312", "Estimated Household's Domestic Expenditure Over the Last 30 days by HHs relying exclusively on humanitarian assistance")</f>
        <v>Estimated Household's Domestic Expenditure Over the Last 30 days by HHs relying exclusively on humanitarian assistance</v>
      </c>
    </row>
    <row r="275" spans="1:1" x14ac:dyDescent="0.35">
      <c r="A275" s="1" t="str">
        <f>HYPERLINK("#'Data'!A5339", "Estimated Household's Domestic Expenditure Over the Last 30 days by HH proximity to FRB")</f>
        <v>Estimated Household's Domestic Expenditure Over the Last 30 days by HH proximity to FRB</v>
      </c>
    </row>
    <row r="276" spans="1:1" x14ac:dyDescent="0.35">
      <c r="A276" s="1" t="str">
        <f>HYPERLINK("#'Data'!A5352", "Estimated Household's Domestic Expenditure Over the Last 6 Months overall")</f>
        <v>Estimated Household's Domestic Expenditure Over the Last 6 Months overall</v>
      </c>
    </row>
    <row r="277" spans="1:1" x14ac:dyDescent="0.35">
      <c r="A277" s="1" t="str">
        <f>HYPERLINK("#'Data'!A5361", "Estimated Household's Domestic Expenditure Over the Last 6 Months rural or urban")</f>
        <v>Estimated Household's Domestic Expenditure Over the Last 6 Months rural or urban</v>
      </c>
    </row>
    <row r="278" spans="1:1" x14ac:dyDescent="0.35">
      <c r="A278" s="1" t="str">
        <f>HYPERLINK("#'Data'!A5376", "Estimated Household's Domestic Expenditure Over the Last 6 Months by displacement status")</f>
        <v>Estimated Household's Domestic Expenditure Over the Last 6 Months by displacement status</v>
      </c>
    </row>
    <row r="279" spans="1:1" x14ac:dyDescent="0.35">
      <c r="A279" s="1" t="str">
        <f>HYPERLINK("#'Data'!A5397", "Estimated Household's Domestic Expenditure Over the Last 6 Months by HoHH sex")</f>
        <v>Estimated Household's Domestic Expenditure Over the Last 6 Months by HoHH sex</v>
      </c>
    </row>
    <row r="280" spans="1:1" x14ac:dyDescent="0.35">
      <c r="A280" s="1" t="str">
        <f>HYPERLINK("#'Data'!A5418", "Estimated Household's Domestic Expenditure Over the Last 6 Months by HHs with a member with a disability")</f>
        <v>Estimated Household's Domestic Expenditure Over the Last 6 Months by HHs with a member with a disability</v>
      </c>
    </row>
    <row r="281" spans="1:1" x14ac:dyDescent="0.35">
      <c r="A281" s="17" t="str">
        <f ca="1">HYPERLINK("#'Data'!A5439", "LCSI Living Coping Strategies (LCSI) Index Score by HHs with a member with a disability")</f>
        <v>LCSI Living Coping Strategies (LCSI) Index Score by HHs with a member with a disability</v>
      </c>
    </row>
    <row r="282" spans="1:1" x14ac:dyDescent="0.35">
      <c r="A282" s="17" t="str">
        <f ca="1">HYPERLINK("#'Data'!A5460", "LCSI Living Coping Strategies (LCSI) Index Score by displacement status")</f>
        <v>LCSI Living Coping Strategies (LCSI) Index Score by displacement status</v>
      </c>
    </row>
    <row r="283" spans="1:1" x14ac:dyDescent="0.35">
      <c r="A283" s="17" t="str">
        <f ca="1">HYPERLINK("#'Data'!A5481", "LCSI Living Coping Strategies (LCSI) Index Score by HoHH sex")</f>
        <v>LCSI Living Coping Strategies (LCSI) Index Score by HoHH sex</v>
      </c>
    </row>
    <row r="284" spans="1:1" x14ac:dyDescent="0.35">
      <c r="A284" s="17" t="str">
        <f ca="1">HYPERLINK("#'Data'!A5502", "LCSI Living Coping Strategies (LCSI) Index Score by rural or urban")</f>
        <v>LCSI Living Coping Strategies (LCSI) Index Score by rural or urban</v>
      </c>
    </row>
    <row r="285" spans="1:1" x14ac:dyDescent="0.35">
      <c r="A285" s="17" t="str">
        <f ca="1">HYPERLINK("#'Data'!A5517", "LCSI Living Coping Strategies (LCSI) Index Score overall")</f>
        <v>LCSI Living Coping Strategies (LCSI) Index Score overall</v>
      </c>
    </row>
    <row r="286" spans="1:1" x14ac:dyDescent="0.35">
      <c r="A286" s="1" t="str">
        <f>HYPERLINK("#'Data'!A5526", "Households Reportedly Adopting Livelihood Coping Strategies by overall")</f>
        <v>Households Reportedly Adopting Livelihood Coping Strategies by overall</v>
      </c>
    </row>
    <row r="287" spans="1:1" x14ac:dyDescent="0.35">
      <c r="A287" s="1" t="str">
        <f>HYPERLINK("#'Data'!A5535", "Households Reportedly Adopting Livelihood Coping Strategies by HHs with a member with a disability")</f>
        <v>Households Reportedly Adopting Livelihood Coping Strategies by HHs with a member with a disability</v>
      </c>
    </row>
    <row r="288" spans="1:1" x14ac:dyDescent="0.35">
      <c r="A288" s="1" t="str">
        <f>HYPERLINK("#'Data'!A5556", "Households Reportedly Adopting Livelihood Coping Strategies by rural or urban")</f>
        <v>Households Reportedly Adopting Livelihood Coping Strategies by rural or urban</v>
      </c>
    </row>
    <row r="289" spans="1:1" x14ac:dyDescent="0.35">
      <c r="A289" s="1" t="str">
        <f>HYPERLINK("#'Data'!A5571", "Households Reportedly Adopting Livelihood Coping Strategies by displacement status")</f>
        <v>Households Reportedly Adopting Livelihood Coping Strategies by displacement status</v>
      </c>
    </row>
    <row r="290" spans="1:1" x14ac:dyDescent="0.35">
      <c r="A290" s="1" t="str">
        <f>HYPERLINK("#'Data'!A5592", "Households Reportedly Adopting Livelihood Coping Strategies by HoHH sex")</f>
        <v>Households Reportedly Adopting Livelihood Coping Strategies by HoHH sex</v>
      </c>
    </row>
    <row r="291" spans="1:1" x14ac:dyDescent="0.35">
      <c r="A291" s="1" t="str">
        <f>HYPERLINK("#'Data'!A5613", "I_8_14 Main Reasons Households Reported for Using Livelihood Coping Strategies overall")</f>
        <v>I_8_14 Main Reasons Households Reported for Using Livelihood Coping Strategies overall</v>
      </c>
    </row>
    <row r="292" spans="1:1" x14ac:dyDescent="0.35">
      <c r="A292" s="1" t="str">
        <f>HYPERLINK("#'Data'!A5622", "I_8_14 Main Reasons Households Reported for Using Livelihood Coping Strategies by HH size")</f>
        <v>I_8_14 Main Reasons Households Reported for Using Livelihood Coping Strategies by HH size</v>
      </c>
    </row>
    <row r="293" spans="1:1" x14ac:dyDescent="0.35">
      <c r="A293" s="1" t="str">
        <f>HYPERLINK("#'Data'!A5643", "I_8_14 Main Reasons Households Reported for Using Livelihood Coping Strategies by HH proximity to FRB")</f>
        <v>I_8_14 Main Reasons Households Reported for Using Livelihood Coping Strategies by HH proximity to FRB</v>
      </c>
    </row>
    <row r="294" spans="1:1" x14ac:dyDescent="0.35">
      <c r="A294" s="1" t="str">
        <f>HYPERLINK("#'Data'!A5656", "I_8_14 Main Reasons Households Reported for Using Livelihood Coping Strategies by HHs with a member with a disability")</f>
        <v>I_8_14 Main Reasons Households Reported for Using Livelihood Coping Strategies by HHs with a member with a disability</v>
      </c>
    </row>
    <row r="295" spans="1:1" x14ac:dyDescent="0.35">
      <c r="A295" s="1" t="str">
        <f>HYPERLINK("#'Data'!A5677", "I_8_14 Main Reasons Households Reported for Using Livelihood Coping Strategies by displacement status")</f>
        <v>I_8_14 Main Reasons Households Reported for Using Livelihood Coping Strategies by displacement status</v>
      </c>
    </row>
    <row r="296" spans="1:1" x14ac:dyDescent="0.35">
      <c r="A296" s="1" t="str">
        <f>HYPERLINK("#'Data'!A5698", "J_1 Inds Reporting a Medical Problem that made them Consider Seeking HSs in the Last 3 Mths Prior to DC by overall")</f>
        <v>J_1 Inds Reporting a Medical Problem that made them Consider Seeking HSs in the Last 3 Mths Prior to DC by overall</v>
      </c>
    </row>
    <row r="297" spans="1:1" x14ac:dyDescent="0.35">
      <c r="A297" s="1" t="str">
        <f>HYPERLINK("#'Data'!A5707", "J_1 Inds Reporting a Medical Problem that made them Consider Seeking HSs in the Last 3 Mths Prior to DC by sex and age")</f>
        <v>J_1 Inds Reporting a Medical Problem that made them Consider Seeking HSs in the Last 3 Mths Prior to DC by sex and age</v>
      </c>
    </row>
    <row r="298" spans="1:1" x14ac:dyDescent="0.35">
      <c r="A298" s="1" t="str">
        <f>HYPERLINK("#'Data'!A5800", "J_1 Inds Reporting a Medical Problem that made them Consider Seeking HSs in the Last 3 Mths Prior to DC by Inds with a disability")</f>
        <v>J_1 Inds Reporting a Medical Problem that made them Consider Seeking HSs in the Last 3 Mths Prior to DC by Inds with a disability</v>
      </c>
    </row>
    <row r="299" spans="1:1" x14ac:dyDescent="0.35">
      <c r="A299" s="1" t="str">
        <f>HYPERLINK("#'Data'!A5821", "J_1 Inds Reporting a Medical Problem that made them Consider Seeking HSs in the Last 3 Mths Prior to DC by rural or urban")</f>
        <v>J_1 Inds Reporting a Medical Problem that made them Consider Seeking HSs in the Last 3 Mths Prior to DC by rural or urban</v>
      </c>
    </row>
    <row r="300" spans="1:1" x14ac:dyDescent="0.35">
      <c r="A300" s="1" t="str">
        <f>HYPERLINK("#'Data'!A5836", "J_1 Inds Reporting a Medical Problem that made them Consider Seeking HSs in the Last 3 Mths Prior to DC by HH with member employed")</f>
        <v>J_1 Inds Reporting a Medical Problem that made them Consider Seeking HSs in the Last 3 Mths Prior to DC by HH with member employed</v>
      </c>
    </row>
    <row r="301" spans="1:1" x14ac:dyDescent="0.35">
      <c r="A301" s="1" t="str">
        <f>HYPERLINK("#'Data'!A5857", "J_1 Inds Reporting a Medical Problem that made them Consider Seeking HSs in the Last 3 Mths Prior to DC by type of drinking water sources")</f>
        <v>J_1 Inds Reporting a Medical Problem that made them Consider Seeking HSs in the Last 3 Mths Prior to DC by type of drinking water sources</v>
      </c>
    </row>
    <row r="302" spans="1:1" x14ac:dyDescent="0.35">
      <c r="A302" s="1" t="str">
        <f>HYPERLINK("#'Data'!A5884", "J_1 Inds Reporting a Medical Problem that made them Consider Seeking HSs in the Last 3 Mths Prior to DC by HHs with an elderly member")</f>
        <v>J_1 Inds Reporting a Medical Problem that made them Consider Seeking HSs in the Last 3 Mths Prior to DC by HHs with an elderly member</v>
      </c>
    </row>
    <row r="303" spans="1:1" x14ac:dyDescent="0.35">
      <c r="A303" s="1" t="str">
        <f>HYPERLINK("#'Data'!A5905", "J_1 Inds Reporting a Medical Problem that made them Consider Seeking HSs in the Last 3 Mths Prior to DC by HHs with a member with a disability")</f>
        <v>J_1 Inds Reporting a Medical Problem that made them Consider Seeking HSs in the Last 3 Mths Prior to DC by HHs with a member with a disability</v>
      </c>
    </row>
    <row r="304" spans="1:1" x14ac:dyDescent="0.35">
      <c r="A304" s="1" t="str">
        <f>HYPERLINK("#'Data'!A5926", "J_1 Inds Reporting a Medical Problem that made them Consider Seeking HSs in the Last 3 Mths Prior to DC by HH proximity to FRB")</f>
        <v>J_1 Inds Reporting a Medical Problem that made them Consider Seeking HSs in the Last 3 Mths Prior to DC by HH proximity to FRB</v>
      </c>
    </row>
    <row r="305" spans="1:1" x14ac:dyDescent="0.35">
      <c r="A305" s="1" t="str">
        <f>HYPERLINK("#'Data'!A5939", "J_3 HSs Sought by Inds who Reported Having a Medical Problem that made them Consider Seeking HSs in the Last 3 Mths Prior to DC by overall")</f>
        <v>J_3 HSs Sought by Inds who Reported Having a Medical Problem that made them Consider Seeking HSs in the Last 3 Mths Prior to DC by overall</v>
      </c>
    </row>
    <row r="306" spans="1:1" x14ac:dyDescent="0.35">
      <c r="A306" s="1" t="str">
        <f>HYPERLINK("#'Data'!A5948", "J_3 HSs Sought by Inds who Reported Having a Medical Problem that made them Consider Seeking HSs in the Last 3 Mths Prior to DC by sex and age")</f>
        <v>J_3 HSs Sought by Inds who Reported Having a Medical Problem that made them Consider Seeking HSs in the Last 3 Mths Prior to DC by sex and age</v>
      </c>
    </row>
    <row r="307" spans="1:1" x14ac:dyDescent="0.35">
      <c r="A307" s="1" t="str">
        <f>HYPERLINK("#'Data'!A6041", "J_3 HSs Sought by Inds who Reported Having a Medical Problem that made them Consider Seeking HSs in the Last 3 Mths Prior to DC by Inds with a disability")</f>
        <v>J_3 HSs Sought by Inds who Reported Having a Medical Problem that made them Consider Seeking HSs in the Last 3 Mths Prior to DC by Inds with a disability</v>
      </c>
    </row>
    <row r="308" spans="1:1" x14ac:dyDescent="0.35">
      <c r="A308" s="1" t="str">
        <f>HYPERLINK("#'Data'!A6062", "J_3 HSs Sought by Inds who Reported Having a Medical Problem that made them Consider Seeking HSs in the Last 3 Mths Prior to DC by rural or urban")</f>
        <v>J_3 HSs Sought by Inds who Reported Having a Medical Problem that made them Consider Seeking HSs in the Last 3 Mths Prior to DC by rural or urban</v>
      </c>
    </row>
    <row r="309" spans="1:1" x14ac:dyDescent="0.35">
      <c r="A309" s="1" t="str">
        <f>HYPERLINK("#'Data'!A6077", "J_3 HSs Sought by Inds who Reported Having a Medical Problem that made them Consider Seeking HSs in the Last 3 Mths Prior to DC by HH with member employed")</f>
        <v>J_3 HSs Sought by Inds who Reported Having a Medical Problem that made them Consider Seeking HSs in the Last 3 Mths Prior to DC by HH with member employed</v>
      </c>
    </row>
    <row r="310" spans="1:1" x14ac:dyDescent="0.35">
      <c r="A310" s="1" t="str">
        <f>HYPERLINK("#'Data'!A6098", "J_3 HSs Sought by Inds who Reported Having a Medical Problem that made them Consider Seeking HSs in the Last 3 Mths Prior to DC by HHs with an elderly member")</f>
        <v>J_3 HSs Sought by Inds who Reported Having a Medical Problem that made them Consider Seeking HSs in the Last 3 Mths Prior to DC by HHs with an elderly member</v>
      </c>
    </row>
    <row r="311" spans="1:1" x14ac:dyDescent="0.35">
      <c r="A311" s="1" t="str">
        <f>HYPERLINK("#'Data'!A6119", "J_3 HSs Sought by Inds who Reported Having a Medical Problem that made them Consider Seeking HSs in the Last 3 Mths Prior to DC by HHs with a member with a disability")</f>
        <v>J_3 HSs Sought by Inds who Reported Having a Medical Problem that made them Consider Seeking HSs in the Last 3 Mths Prior to DC by HHs with a member with a disability</v>
      </c>
    </row>
    <row r="312" spans="1:1" x14ac:dyDescent="0.35">
      <c r="A312" s="1" t="str">
        <f>HYPERLINK("#'Data'!A6140", "J_3 HSs Sought by Inds who Reported Having a Medical Problem that made them Consider Seeking HSs in the Last 3 Mths Prior to DC by HH proximity to FRB")</f>
        <v>J_3 HSs Sought by Inds who Reported Having a Medical Problem that made them Consider Seeking HSs in the Last 3 Mths Prior to DC by HH proximity to FRB</v>
      </c>
    </row>
    <row r="313" spans="1:1" x14ac:dyDescent="0.35">
      <c r="A313" s="1" t="str">
        <f>HYPERLINK("#'Data'!A6153", "J_3_1 Inds Reporting having sought healthcare services at a Public health care facility in the Last 3 Mths Prior to DC by overall")</f>
        <v>J_3_1 Inds Reporting having sought healthcare services at a Public health care facility in the Last 3 Mths Prior to DC by overall</v>
      </c>
    </row>
    <row r="314" spans="1:1" x14ac:dyDescent="0.35">
      <c r="A314" s="1" t="str">
        <f>HYPERLINK("#'Data'!A6162", "J_3_1 Inds Reporting having sought healthcare services at a Public health care facility in the Last 3 Mths Prior to DC by sex and age")</f>
        <v>J_3_1 Inds Reporting having sought healthcare services at a Public health care facility in the Last 3 Mths Prior to DC by sex and age</v>
      </c>
    </row>
    <row r="315" spans="1:1" x14ac:dyDescent="0.35">
      <c r="A315" s="1" t="str">
        <f>HYPERLINK("#'Data'!A6255", "J_3_1 Inds Reporting having sought healthcare services at a Public health care facility in the Last 3 Mths Prior to DC by Inds with a disability")</f>
        <v>J_3_1 Inds Reporting having sought healthcare services at a Public health care facility in the Last 3 Mths Prior to DC by Inds with a disability</v>
      </c>
    </row>
    <row r="316" spans="1:1" x14ac:dyDescent="0.35">
      <c r="A316" s="1" t="str">
        <f>HYPERLINK("#'Data'!A6276", "J_3_1 Inds Reporting having sought healthcare services at a Public health care facility in the Last 3 Mths Prior to DC by rural or urban")</f>
        <v>J_3_1 Inds Reporting having sought healthcare services at a Public health care facility in the Last 3 Mths Prior to DC by rural or urban</v>
      </c>
    </row>
    <row r="317" spans="1:1" x14ac:dyDescent="0.35">
      <c r="A317" s="1" t="str">
        <f>HYPERLINK("#'Data'!A6291", "J_3_1 Inds Reporting having sought healthcare services at a Public health care facility in the Last 3 Mths Prior to DC by HH with member employed")</f>
        <v>J_3_1 Inds Reporting having sought healthcare services at a Public health care facility in the Last 3 Mths Prior to DC by HH with member employed</v>
      </c>
    </row>
    <row r="318" spans="1:1" x14ac:dyDescent="0.35">
      <c r="A318" s="1" t="str">
        <f>HYPERLINK("#'Data'!A6312", "J_3_1 Inds Reporting having sought healthcare services at a Public health care facility in the Last 3 Mths Prior to DC by HHs with an elderly member")</f>
        <v>J_3_1 Inds Reporting having sought healthcare services at a Public health care facility in the Last 3 Mths Prior to DC by HHs with an elderly member</v>
      </c>
    </row>
    <row r="319" spans="1:1" x14ac:dyDescent="0.35">
      <c r="A319" s="1" t="str">
        <f>HYPERLINK("#'Data'!A6333", "J_3_1 Inds Reporting having sought healthcare services at a Public health care facility in the Last 3 Mths Prior to DC by HHs with a member with a disability")</f>
        <v>J_3_1 Inds Reporting having sought healthcare services at a Public health care facility in the Last 3 Mths Prior to DC by HHs with a member with a disability</v>
      </c>
    </row>
    <row r="320" spans="1:1" x14ac:dyDescent="0.35">
      <c r="A320" s="1" t="str">
        <f>HYPERLINK("#'Data'!A6354", "J_3_1 Inds Reporting having sought healthcare services at a Public health care facility in the Last 3 Mths Prior to DC by HH proximity to FRB")</f>
        <v>J_3_1 Inds Reporting having sought healthcare services at a Public health care facility in the Last 3 Mths Prior to DC by HH proximity to FRB</v>
      </c>
    </row>
    <row r="321" spans="1:1" x14ac:dyDescent="0.35">
      <c r="A321" s="1" t="str">
        <f>HYPERLINK("#'Data'!A6367", "J_9 Access to HSs Desired by Inds who Reported Having Sought HSs in the Last 3 Mths Prior to DC by overall")</f>
        <v>J_9 Access to HSs Desired by Inds who Reported Having Sought HSs in the Last 3 Mths Prior to DC by overall</v>
      </c>
    </row>
    <row r="322" spans="1:1" x14ac:dyDescent="0.35">
      <c r="A322" s="1" t="str">
        <f>HYPERLINK("#'Data'!A6376", "J_9 Access to HSs Desired by Inds who Reported Having Sought HSs in the Last 3 Mths Prior to DC by sex and age")</f>
        <v>J_9 Access to HSs Desired by Inds who Reported Having Sought HSs in the Last 3 Mths Prior to DC by sex and age</v>
      </c>
    </row>
    <row r="323" spans="1:1" x14ac:dyDescent="0.35">
      <c r="A323" s="1" t="str">
        <f>HYPERLINK("#'Data'!A6469", "J_9 Access to HSs Desired by Inds who Reported Having Sought HSs in the Last 3 Mths Prior to DC by Inds with a disability")</f>
        <v>J_9 Access to HSs Desired by Inds who Reported Having Sought HSs in the Last 3 Mths Prior to DC by Inds with a disability</v>
      </c>
    </row>
    <row r="324" spans="1:1" x14ac:dyDescent="0.35">
      <c r="A324" s="1" t="str">
        <f>HYPERLINK("#'Data'!A6490", "J_9 Access to HSs Desired by Inds who Reported Having Sought HSs in the Last 3 Mths Prior to DC by rural or urban")</f>
        <v>J_9 Access to HSs Desired by Inds who Reported Having Sought HSs in the Last 3 Mths Prior to DC by rural or urban</v>
      </c>
    </row>
    <row r="325" spans="1:1" x14ac:dyDescent="0.35">
      <c r="A325" s="1" t="str">
        <f>HYPERLINK("#'Data'!A6505", "J_9 Access to HSs Desired by Inds who Reported Having Sought HSs in the Last 3 Mths Prior to DC by HH with member employed")</f>
        <v>J_9 Access to HSs Desired by Inds who Reported Having Sought HSs in the Last 3 Mths Prior to DC by HH with member employed</v>
      </c>
    </row>
    <row r="326" spans="1:1" x14ac:dyDescent="0.35">
      <c r="A326" s="1" t="str">
        <f>HYPERLINK("#'Data'!A6526", "J_9 Access to HSs Desired by Inds who Reported Having Sought HSs in the Last 3 Mths Prior to DC by HHs with an elderly member")</f>
        <v>J_9 Access to HSs Desired by Inds who Reported Having Sought HSs in the Last 3 Mths Prior to DC by HHs with an elderly member</v>
      </c>
    </row>
    <row r="327" spans="1:1" x14ac:dyDescent="0.35">
      <c r="A327" s="1" t="str">
        <f>HYPERLINK("#'Data'!A6547", "J_9 Access to HSs Desired by Inds who Reported Having Sought HSs in the Last 3 Mths Prior to DC by HHs with a member with a disability")</f>
        <v>J_9 Access to HSs Desired by Inds who Reported Having Sought HSs in the Last 3 Mths Prior to DC by HHs with a member with a disability</v>
      </c>
    </row>
    <row r="328" spans="1:1" x14ac:dyDescent="0.35">
      <c r="A328" s="1" t="str">
        <f>HYPERLINK("#'Data'!A6568", "J_9 Access to HSs Desired by Inds who Reported Having Sought HSs in the Last 3 Mths Prior to DC by HH proximity to FRB")</f>
        <v>J_9 Access to HSs Desired by Inds who Reported Having Sought HSs in the Last 3 Mths Prior to DC by HH proximity to FRB</v>
      </c>
    </row>
    <row r="329" spans="1:1" x14ac:dyDescent="0.35">
      <c r="A329" s="1" t="str">
        <f>HYPERLINK("#'Data'!A6581", "J_9_1 Out-of-pocket payment to access to HSs desired by Inds who Reported Having Sought HSs in the Last 3 Mths Prior to DC by overall")</f>
        <v>J_9_1 Out-of-pocket payment to access to HSs desired by Inds who Reported Having Sought HSs in the Last 3 Mths Prior to DC by overall</v>
      </c>
    </row>
    <row r="330" spans="1:1" x14ac:dyDescent="0.35">
      <c r="A330" s="1" t="str">
        <f>HYPERLINK("#'Data'!A6590", "J_9_1 Out-of-pocket payment to access to HSs desired by Inds who Reported Having Sought HSs in the Last 3 Mths Prior to DC by sex and age")</f>
        <v>J_9_1 Out-of-pocket payment to access to HSs desired by Inds who Reported Having Sought HSs in the Last 3 Mths Prior to DC by sex and age</v>
      </c>
    </row>
    <row r="331" spans="1:1" x14ac:dyDescent="0.35">
      <c r="A331" s="1" t="str">
        <f>HYPERLINK("#'Data'!A6683", "J_9_1 Out-of-pocket payment to access to HSs desired by Inds who Reported Having Sought HSs in the Last 3 Mths Prior to DC by Inds with a disability")</f>
        <v>J_9_1 Out-of-pocket payment to access to HSs desired by Inds who Reported Having Sought HSs in the Last 3 Mths Prior to DC by Inds with a disability</v>
      </c>
    </row>
    <row r="332" spans="1:1" x14ac:dyDescent="0.35">
      <c r="A332" s="1" t="str">
        <f>HYPERLINK("#'Data'!A6704", "J_9_1 Out-of-pocket payment to access to HSs desired by Inds who Reported Having Sought HSs in the Last 3 Mths Prior to DC by rural or urban")</f>
        <v>J_9_1 Out-of-pocket payment to access to HSs desired by Inds who Reported Having Sought HSs in the Last 3 Mths Prior to DC by rural or urban</v>
      </c>
    </row>
    <row r="333" spans="1:1" x14ac:dyDescent="0.35">
      <c r="A333" s="1" t="str">
        <f>HYPERLINK("#'Data'!A6719", "J_9_1 Out-of-pocket payment to access to HSs desired by Inds who Reported Having Sought HSs in the Last 3 Mths Prior to DC by HH with member employed")</f>
        <v>J_9_1 Out-of-pocket payment to access to HSs desired by Inds who Reported Having Sought HSs in the Last 3 Mths Prior to DC by HH with member employed</v>
      </c>
    </row>
    <row r="334" spans="1:1" x14ac:dyDescent="0.35">
      <c r="A334" s="1" t="str">
        <f>HYPERLINK("#'Data'!A6740", "J_9_1 Out-of-pocket payment to access to HSs desired by Inds who Reported Having Sought HSs in the Last 3 Mths Prior to DC by HHs with an elderly member")</f>
        <v>J_9_1 Out-of-pocket payment to access to HSs desired by Inds who Reported Having Sought HSs in the Last 3 Mths Prior to DC by HHs with an elderly member</v>
      </c>
    </row>
    <row r="335" spans="1:1" x14ac:dyDescent="0.35">
      <c r="A335" s="1" t="str">
        <f>HYPERLINK("#'Data'!A6761", "J_9_1 Out-of-pocket payment to access to HSs desired by Inds who Reported Having Sought HSs in the Last 3 Mths Prior to DC by HHs with a member with a disability")</f>
        <v>J_9_1 Out-of-pocket payment to access to HSs desired by Inds who Reported Having Sought HSs in the Last 3 Mths Prior to DC by HHs with a member with a disability</v>
      </c>
    </row>
    <row r="336" spans="1:1" x14ac:dyDescent="0.35">
      <c r="A336" s="1" t="str">
        <f>HYPERLINK("#'Data'!A6782", "J_9_1 Out-of-pocket payment to access to HSs desired by Inds who Reported Having Sought HSs in the Last 3 Mths Prior to DC by HH proximity to FRB")</f>
        <v>J_9_1 Out-of-pocket payment to access to HSs desired by Inds who Reported Having Sought HSs in the Last 3 Mths Prior to DC by HH proximity to FRB</v>
      </c>
    </row>
    <row r="337" spans="1:1" x14ac:dyDescent="0.35">
      <c r="A337" s="1" t="str">
        <f>HYPERLINK("#'Data'!A6795", "J_10 Barriers Inds Reportedly Experienced that Prevented Access to HSs Desired in the Last 3 Mths Prior to DC overall")</f>
        <v>J_10 Barriers Inds Reportedly Experienced that Prevented Access to HSs Desired in the Last 3 Mths Prior to DC overall</v>
      </c>
    </row>
    <row r="338" spans="1:1" x14ac:dyDescent="0.35">
      <c r="A338" s="1" t="str">
        <f>HYPERLINK("#'Data'!A6804", "J_10 Barriers Inds Reportedly Experienced that Prevented Access to HSs Desired in the Last 3 Mths Prior to DC by sex and age")</f>
        <v>J_10 Barriers Inds Reportedly Experienced that Prevented Access to HSs Desired in the Last 3 Mths Prior to DC by sex and age</v>
      </c>
    </row>
    <row r="339" spans="1:1" x14ac:dyDescent="0.35">
      <c r="A339" s="1" t="str">
        <f>HYPERLINK("#'Data'!A6897", "J_10 Barriers Inds Reportedly Experienced that Prevented Access to HSs Desired in the Last 3 Mths Prior to DC by Inds with a disability")</f>
        <v>J_10 Barriers Inds Reportedly Experienced that Prevented Access to HSs Desired in the Last 3 Mths Prior to DC by Inds with a disability</v>
      </c>
    </row>
    <row r="340" spans="1:1" x14ac:dyDescent="0.35">
      <c r="A340" s="1" t="str">
        <f>HYPERLINK("#'Data'!A6918", "J_10 Barriers Inds Reportedly Experienced that Prevented Access to HSs Desired in the Last 3 Mths Prior to DC by rural or urban")</f>
        <v>J_10 Barriers Inds Reportedly Experienced that Prevented Access to HSs Desired in the Last 3 Mths Prior to DC by rural or urban</v>
      </c>
    </row>
    <row r="341" spans="1:1" x14ac:dyDescent="0.35">
      <c r="A341" s="1" t="str">
        <f>HYPERLINK("#'Data'!A6933", "J_10 Barriers Inds Reportedly Experienced that Prevented Access to HSs Desired in the Last 3 Mths Prior to DC by HH with member employed")</f>
        <v>J_10 Barriers Inds Reportedly Experienced that Prevented Access to HSs Desired in the Last 3 Mths Prior to DC by HH with member employed</v>
      </c>
    </row>
    <row r="342" spans="1:1" x14ac:dyDescent="0.35">
      <c r="A342" s="1" t="str">
        <f>HYPERLINK("#'Data'!A6954", "J_10 Barriers Inds Reportedly Experienced that Prevented Access to HSs Desired in the Last 3 Mths Prior to DC by HHs with an elderly member")</f>
        <v>J_10 Barriers Inds Reportedly Experienced that Prevented Access to HSs Desired in the Last 3 Mths Prior to DC by HHs with an elderly member</v>
      </c>
    </row>
    <row r="343" spans="1:1" x14ac:dyDescent="0.35">
      <c r="A343" s="1" t="str">
        <f>HYPERLINK("#'Data'!A6975", "J_10 Barriers Inds Reportedly Experienced that Prevented Access to HSs Desired in the Last 3 Mths Prior to DC by HHs with a member with a disability")</f>
        <v>J_10 Barriers Inds Reportedly Experienced that Prevented Access to HSs Desired in the Last 3 Mths Prior to DC by HHs with a member with a disability</v>
      </c>
    </row>
    <row r="344" spans="1:1" x14ac:dyDescent="0.35">
      <c r="A344" s="1" t="str">
        <f>HYPERLINK("#'Data'!A6996", "J_10 Barriers Inds Reportedly Experienced that Prevented Access to HSs Desired in the Last 3 Mths Prior to DC by HH proximity to FRB")</f>
        <v>J_10 Barriers Inds Reportedly Experienced that Prevented Access to HSs Desired in the Last 3 Mths Prior to DC by HH proximity to FRB</v>
      </c>
    </row>
    <row r="345" spans="1:1" x14ac:dyDescent="0.35">
      <c r="A345" s="1" t="str">
        <f>HYPERLINK("#'Data'!A7009", "J_13 Inds who Reportedly Sought Medicine in the Last 3 Mths Prior to DC overall")</f>
        <v>J_13 Inds who Reportedly Sought Medicine in the Last 3 Mths Prior to DC overall</v>
      </c>
    </row>
    <row r="346" spans="1:1" x14ac:dyDescent="0.35">
      <c r="A346" s="1" t="str">
        <f>HYPERLINK("#'Data'!A7018", "J_13 Inds who Reportedly Sought Medicine in the Last 3 Mths Prior to DC by sex and age")</f>
        <v>J_13 Inds who Reportedly Sought Medicine in the Last 3 Mths Prior to DC by sex and age</v>
      </c>
    </row>
    <row r="347" spans="1:1" x14ac:dyDescent="0.35">
      <c r="A347" s="1" t="str">
        <f>HYPERLINK("#'Data'!A7111", "J_13 Inds who Reportedly Sought Medicine in the Last 3 Mths Prior to DC by Inds with a disability")</f>
        <v>J_13 Inds who Reportedly Sought Medicine in the Last 3 Mths Prior to DC by Inds with a disability</v>
      </c>
    </row>
    <row r="348" spans="1:1" x14ac:dyDescent="0.35">
      <c r="A348" s="1" t="str">
        <f>HYPERLINK("#'Data'!A7132", "J_13 Inds who Reportedly Sought Medicine in the Last 3 Mths Prior to DC by rural or urban")</f>
        <v>J_13 Inds who Reportedly Sought Medicine in the Last 3 Mths Prior to DC by rural or urban</v>
      </c>
    </row>
    <row r="349" spans="1:1" x14ac:dyDescent="0.35">
      <c r="A349" s="1" t="str">
        <f>HYPERLINK("#'Data'!A7147", "J_13 Inds who Reportedly Sought Medicine in the Last 3 Mths Prior to DC by HH with member employed")</f>
        <v>J_13 Inds who Reportedly Sought Medicine in the Last 3 Mths Prior to DC by HH with member employed</v>
      </c>
    </row>
    <row r="350" spans="1:1" x14ac:dyDescent="0.35">
      <c r="A350" s="1" t="str">
        <f>HYPERLINK("#'Data'!A7168", "J_13 Households who Reportedly Sought Medicine in the Last 3 Mths Prior to DC by HHs with an elderly member")</f>
        <v>J_13 Households who Reportedly Sought Medicine in the Last 3 Mths Prior to DC by HHs with an elderly member</v>
      </c>
    </row>
    <row r="351" spans="1:1" x14ac:dyDescent="0.35">
      <c r="A351" s="1" t="str">
        <f>HYPERLINK("#'Data'!A7189", "J_13 Households who Reportedly Sought Medicine in the Last 3 Mths Prior to DC by HHs with a member with a disability")</f>
        <v>J_13 Households who Reportedly Sought Medicine in the Last 3 Mths Prior to DC by HHs with a member with a disability</v>
      </c>
    </row>
    <row r="352" spans="1:1" x14ac:dyDescent="0.35">
      <c r="A352" s="1" t="str">
        <f>HYPERLINK("#'Data'!A7210", "J_13 Households who Reportedly Sought Medicine in the Last 3 Mths Prior to DC by HH proximity to FRB")</f>
        <v>J_13 Households who Reportedly Sought Medicine in the Last 3 Mths Prior to DC by HH proximity to FRB</v>
      </c>
    </row>
    <row r="353" spans="1:1" x14ac:dyDescent="0.35">
      <c r="A353" s="1" t="str">
        <f>HYPERLINK("#'Data'!A7223", "J_14 Barriers Inds Reportedly Experienced when Seeking Medicines in the Last 3 Mths Prior to DC overall")</f>
        <v>J_14 Barriers Inds Reportedly Experienced when Seeking Medicines in the Last 3 Mths Prior to DC overall</v>
      </c>
    </row>
    <row r="354" spans="1:1" x14ac:dyDescent="0.35">
      <c r="A354" s="1" t="str">
        <f>HYPERLINK("#'Data'!A7232", "J_14 Barriers Inds Reportedly Experienced when Seeking Medicines in the Last 3 Mths Prior to DC by sex and age")</f>
        <v>J_14 Barriers Inds Reportedly Experienced when Seeking Medicines in the Last 3 Mths Prior to DC by sex and age</v>
      </c>
    </row>
    <row r="355" spans="1:1" x14ac:dyDescent="0.35">
      <c r="A355" s="1" t="str">
        <f>HYPERLINK("#'Data'!A7325", "J_14 Barriers Inds Reportedly Experienced when Seeking Medicines in the Last 3 Mths Prior to DC by HHs with a member with a disability")</f>
        <v>J_14 Barriers Inds Reportedly Experienced when Seeking Medicines in the Last 3 Mths Prior to DC by HHs with a member with a disability</v>
      </c>
    </row>
    <row r="356" spans="1:1" x14ac:dyDescent="0.35">
      <c r="A356" s="1" t="str">
        <f>HYPERLINK("#'Data'!A7346", "J_14 Barriers Inds Reportedly Experienced when Seeking Medicines in the Last 3 Mths Prior to DC by rural or urban")</f>
        <v>J_14 Barriers Inds Reportedly Experienced when Seeking Medicines in the Last 3 Mths Prior to DC by rural or urban</v>
      </c>
    </row>
    <row r="357" spans="1:1" x14ac:dyDescent="0.35">
      <c r="A357" s="1" t="str">
        <f>HYPERLINK("#'Data'!A7361", "J_14 Barriers Inds Reportedly Experienced when Seeking Medicines in the Last 3 Mths Prior to DC by HH with member employed")</f>
        <v>J_14 Barriers Inds Reportedly Experienced when Seeking Medicines in the Last 3 Mths Prior to DC by HH with member employed</v>
      </c>
    </row>
    <row r="358" spans="1:1" x14ac:dyDescent="0.35">
      <c r="A358" s="1" t="str">
        <f>HYPERLINK("#'Data'!A7382", "J_14 Barriers Inds Reportedly Experienced when Seeking Medicines in the Last 3 Mths Prior to DC by HHs with an elderly member")</f>
        <v>J_14 Barriers Inds Reportedly Experienced when Seeking Medicines in the Last 3 Mths Prior to DC by HHs with an elderly member</v>
      </c>
    </row>
    <row r="359" spans="1:1" x14ac:dyDescent="0.35">
      <c r="A359" s="1" t="str">
        <f>HYPERLINK("#'Data'!A7403", "J_14 Barriers Inds Reportedly Experienced when Seeking Medicines in the Last 3 Mths Prior to DC by HH proximity to FRB")</f>
        <v>J_14 Barriers Inds Reportedly Experienced when Seeking Medicines in the Last 3 Mths Prior to DC by HH proximity to FRB</v>
      </c>
    </row>
    <row r="360" spans="1:1" x14ac:dyDescent="0.35">
      <c r="A360" s="1" t="str">
        <f>HYPERLINK("#'Data'!A7416", "J_14_1 Out-of-pocket payment to access medicines by Inds who Reportedly Sought Medicine in the Last 3 Mths Prior to DC overall")</f>
        <v>J_14_1 Out-of-pocket payment to access medicines by Inds who Reportedly Sought Medicine in the Last 3 Mths Prior to DC overall</v>
      </c>
    </row>
    <row r="361" spans="1:1" x14ac:dyDescent="0.35">
      <c r="A361" s="1" t="str">
        <f>HYPERLINK("#'Data'!A7425", "J_14_1 Out-of-pocket payment to access medicines by Inds who Reportedly Sought Medicine in the Last 3 Mths Prior to DC by sex and age")</f>
        <v>J_14_1 Out-of-pocket payment to access medicines by Inds who Reportedly Sought Medicine in the Last 3 Mths Prior to DC by sex and age</v>
      </c>
    </row>
    <row r="362" spans="1:1" x14ac:dyDescent="0.35">
      <c r="A362" s="1" t="str">
        <f>HYPERLINK("#'Data'!A7518", "J_14_1 Out-of-pocket payment to access medicines by Inds who Reportedly Sought Medicine in the Last 3 Mths Prior to DC by Inds with a disability")</f>
        <v>J_14_1 Out-of-pocket payment to access medicines by Inds who Reportedly Sought Medicine in the Last 3 Mths Prior to DC by Inds with a disability</v>
      </c>
    </row>
    <row r="363" spans="1:1" x14ac:dyDescent="0.35">
      <c r="A363" s="1" t="str">
        <f>HYPERLINK("#'Data'!A7539", "J_14_1 Out-of-pocket payment to access medicines by Inds who Reportedly Sought Medicine in the Last 3 Mths Prior to DC by rural or urban")</f>
        <v>J_14_1 Out-of-pocket payment to access medicines by Inds who Reportedly Sought Medicine in the Last 3 Mths Prior to DC by rural or urban</v>
      </c>
    </row>
    <row r="364" spans="1:1" x14ac:dyDescent="0.35">
      <c r="A364" s="1" t="str">
        <f>HYPERLINK("#'Data'!A7554", "J_14_1 Out-of-pocket payment to access medicines by Inds who Reportedly Sought Medicine in the Last 3 Mths Prior to DC by HH with member employed")</f>
        <v>J_14_1 Out-of-pocket payment to access medicines by Inds who Reportedly Sought Medicine in the Last 3 Mths Prior to DC by HH with member employed</v>
      </c>
    </row>
    <row r="365" spans="1:1" x14ac:dyDescent="0.35">
      <c r="A365" s="1" t="str">
        <f>HYPERLINK("#'Data'!A7575", "J_14_1 Out-of-pocket payment to access medicines by Inds who Reportedly Sought Medicine in the Last 3 Mths Prior to DC by HHs with an elderly member")</f>
        <v>J_14_1 Out-of-pocket payment to access medicines by Inds who Reportedly Sought Medicine in the Last 3 Mths Prior to DC by HHs with an elderly member</v>
      </c>
    </row>
    <row r="366" spans="1:1" x14ac:dyDescent="0.35">
      <c r="A366" s="1" t="str">
        <f>HYPERLINK("#'Data'!A7596", "J_14_1 Out-of-pocket payment to access medicines by Inds who Reportedly Sought Medicine in the Last 3 Mths Prior to DC by HHs with a member with a disability")</f>
        <v>J_14_1 Out-of-pocket payment to access medicines by Inds who Reportedly Sought Medicine in the Last 3 Mths Prior to DC by HHs with a member with a disability</v>
      </c>
    </row>
    <row r="367" spans="1:1" x14ac:dyDescent="0.35">
      <c r="A367" s="1" t="str">
        <f>HYPERLINK("#'Data'!A7617", "J_14_1 Out-of-pocket payment to access medicines by Inds who Reportedly Sought Medicine in the Last 3 Mths Prior to DC by HH proximity to FRB")</f>
        <v>J_14_1 Out-of-pocket payment to access medicines by Inds who Reportedly Sought Medicine in the Last 3 Mths Prior to DC by HH proximity to FRB</v>
      </c>
    </row>
    <row r="368" spans="1:1" x14ac:dyDescent="0.35">
      <c r="A368" s="1" t="str">
        <f>HYPERLINK("#'Data'!A7630", "K_1 Households Reporting a Child Living Outside of their Home overall")</f>
        <v>K_1 Households Reporting a Child Living Outside of their Home overall</v>
      </c>
    </row>
    <row r="369" spans="1:1" x14ac:dyDescent="0.35">
      <c r="A369" s="1" t="str">
        <f>HYPERLINK("#'Data'!A7639", "K_1 Households Reporting a Child Living Outside of their Home by HHs with a member with a disability")</f>
        <v>K_1 Households Reporting a Child Living Outside of their Home by HHs with a member with a disability</v>
      </c>
    </row>
    <row r="370" spans="1:1" x14ac:dyDescent="0.35">
      <c r="A370" s="1" t="str">
        <f>HYPERLINK("#'Data'!A7660", "K_1 Households Reporting a Child Living Outside of their Home by displacement status")</f>
        <v>K_1 Households Reporting a Child Living Outside of their Home by displacement status</v>
      </c>
    </row>
    <row r="371" spans="1:1" x14ac:dyDescent="0.35">
      <c r="A371" s="1" t="str">
        <f>HYPERLINK("#'Data'!A7681", "K_1 Households Reporting a Child Living Outside of their Home by HoHH sex")</f>
        <v>K_1 Households Reporting a Child Living Outside of their Home by HoHH sex</v>
      </c>
    </row>
    <row r="372" spans="1:1" x14ac:dyDescent="0.35">
      <c r="A372" s="1" t="str">
        <f>HYPERLINK("#'Data'!A7702", "K_1 Households Reporting a Child Living Outside of their Home by rural or urban")</f>
        <v>K_1 Households Reporting a Child Living Outside of their Home by rural or urban</v>
      </c>
    </row>
    <row r="373" spans="1:1" x14ac:dyDescent="0.35">
      <c r="A373" s="1" t="str">
        <f>HYPERLINK("#'Data'!A7717", "K_1 Households Reporting a Child Living Outside of their Home by HHs with children")</f>
        <v>K_1 Households Reporting a Child Living Outside of their Home by HHs with children</v>
      </c>
    </row>
    <row r="374" spans="1:1" x14ac:dyDescent="0.35">
      <c r="A374" s="1" t="str">
        <f>HYPERLINK("#'Data'!A7732", "K_1 Households Reporting a Child Living Outside of their Home by HHs that received assistance (Protection)")</f>
        <v>K_1 Households Reporting a Child Living Outside of their Home by HHs that received assistance (Protection)</v>
      </c>
    </row>
    <row r="375" spans="1:1" x14ac:dyDescent="0.35">
      <c r="A375" s="1" t="str">
        <f>HYPERLINK("#'Data'!A7759", "K_2 Number of Children Households Reported as Living Outside of their Home overall")</f>
        <v>K_2 Number of Children Households Reported as Living Outside of their Home overall</v>
      </c>
    </row>
    <row r="376" spans="1:1" x14ac:dyDescent="0.35">
      <c r="A376" s="1" t="str">
        <f>HYPERLINK("#'Data'!A7768", "K_2 Number of Children Households Reported as Living Outside of their Home by HHs with a member with a disability")</f>
        <v>K_2 Number of Children Households Reported as Living Outside of their Home by HHs with a member with a disability</v>
      </c>
    </row>
    <row r="377" spans="1:1" x14ac:dyDescent="0.35">
      <c r="A377" s="1" t="str">
        <f>HYPERLINK("#'Data'!A7786", "K_2 Number of Children Households Reported as Living Outside of their Home by displacement status")</f>
        <v>K_2 Number of Children Households Reported as Living Outside of their Home by displacement status</v>
      </c>
    </row>
    <row r="378" spans="1:1" x14ac:dyDescent="0.35">
      <c r="A378" s="1" t="str">
        <f>HYPERLINK("#'Data'!A7807", "K_2 Number of Children Households Reported as Living Outside of their Home by HoHH sex")</f>
        <v>K_2 Number of Children Households Reported as Living Outside of their Home by HoHH sex</v>
      </c>
    </row>
    <row r="379" spans="1:1" x14ac:dyDescent="0.35">
      <c r="A379" s="1" t="str">
        <f>HYPERLINK("#'Data'!A7828", "K_2 Number of Children Households Reported as Living Outside of their Home by rural or urban")</f>
        <v>K_2 Number of Children Households Reported as Living Outside of their Home by rural or urban</v>
      </c>
    </row>
    <row r="380" spans="1:1" x14ac:dyDescent="0.35">
      <c r="A380" s="1" t="str">
        <f>HYPERLINK("#'Data'!A7843", "K_2 Number of Children Households Reported as Living Outside of their Home by HHs with children")</f>
        <v>K_2 Number of Children Households Reported as Living Outside of their Home by HHs with children</v>
      </c>
    </row>
    <row r="381" spans="1:1" x14ac:dyDescent="0.35">
      <c r="A381" s="1" t="str">
        <f>HYPERLINK("#'Data'!A7858", "K_3 Reasons Households Reported for Children Living Outside of their Home overall")</f>
        <v>K_3 Reasons Households Reported for Children Living Outside of their Home overall</v>
      </c>
    </row>
    <row r="382" spans="1:1" x14ac:dyDescent="0.35">
      <c r="A382" s="1" t="str">
        <f>HYPERLINK("#'Data'!A7867", "K_3 Reasons Households Reported for Children Living Outside of their Home by HHs with a member with a disability")</f>
        <v>K_3 Reasons Households Reported for Children Living Outside of their Home by HHs with a member with a disability</v>
      </c>
    </row>
    <row r="383" spans="1:1" x14ac:dyDescent="0.35">
      <c r="A383" s="1" t="str">
        <f>HYPERLINK("#'Data'!A7886", "K_3 Reasons Households Reported for Children Living Outside of their Home by displacement status")</f>
        <v>K_3 Reasons Households Reported for Children Living Outside of their Home by displacement status</v>
      </c>
    </row>
    <row r="384" spans="1:1" x14ac:dyDescent="0.35">
      <c r="A384" s="1" t="str">
        <f>HYPERLINK("#'Data'!A7907", "K_3 Reasons Households Reported for Children Living Outside of their Home by HoHH sex")</f>
        <v>K_3 Reasons Households Reported for Children Living Outside of their Home by HoHH sex</v>
      </c>
    </row>
    <row r="385" spans="1:1" x14ac:dyDescent="0.35">
      <c r="A385" s="1" t="str">
        <f>HYPERLINK("#'Data'!A7928", "K_3 Reasons Households Reported for Children Living Outside of their Home by rural or urban")</f>
        <v>K_3 Reasons Households Reported for Children Living Outside of their Home by rural or urban</v>
      </c>
    </row>
    <row r="386" spans="1:1" x14ac:dyDescent="0.35">
      <c r="A386" s="1" t="str">
        <f>HYPERLINK("#'Data'!A7943", "K_3 Reasons Households Reported for Children Living Outside of their Home by HHs with children")</f>
        <v>K_3 Reasons Households Reported for Children Living Outside of their Home by HHs with children</v>
      </c>
    </row>
    <row r="387" spans="1:1" x14ac:dyDescent="0.35">
      <c r="A387" s="1" t="str">
        <f>HYPERLINK("#'Data'!A7958", "K_4 Concerns in the Last 3 Mths Prior to DC that remain actual as of today that Households Reported in Relation to Property or Land overall")</f>
        <v>K_4 Concerns in the Last 3 Mths Prior to DC that remain actual as of today that Households Reported in Relation to Property or Land overall</v>
      </c>
    </row>
    <row r="388" spans="1:1" x14ac:dyDescent="0.35">
      <c r="A388" s="1" t="str">
        <f>HYPERLINK("#'Data'!A7967", "K_4 Concerns in the Last 3 Mths Prior to DC that remain actual as of today that Households Reported in Relation to Property or Land by HHs with a member with a disability")</f>
        <v>K_4 Concerns in the Last 3 Mths Prior to DC that remain actual as of today that Households Reported in Relation to Property or Land by HHs with a member with a disability</v>
      </c>
    </row>
    <row r="389" spans="1:1" x14ac:dyDescent="0.35">
      <c r="A389" s="1" t="str">
        <f>HYPERLINK("#'Data'!A7988", "K_4 Concerns in the Last 3 Mths Prior to DC that remain actual as of today that Households Reported in Relation to Property or Land by displacement status")</f>
        <v>K_4 Concerns in the Last 3 Mths Prior to DC that remain actual as of today that Households Reported in Relation to Property or Land by displacement status</v>
      </c>
    </row>
    <row r="390" spans="1:1" x14ac:dyDescent="0.35">
      <c r="A390" s="1" t="str">
        <f>HYPERLINK("#'Data'!A8009", "K_4 Concerns in the Last 3 Mths Prior to DC that remain actual as of today that Households Reported in Relation to Property or Land by HoHH sex")</f>
        <v>K_4 Concerns in the Last 3 Mths Prior to DC that remain actual as of today that Households Reported in Relation to Property or Land by HoHH sex</v>
      </c>
    </row>
    <row r="391" spans="1:1" x14ac:dyDescent="0.35">
      <c r="A391" s="1" t="str">
        <f>HYPERLINK("#'Data'!A8030", "K_4 Concerns in the Last 3 Mths Prior to DC that remain actual as of today that Households Reported in Relation to Property or Land by rural or urban")</f>
        <v>K_4 Concerns in the Last 3 Mths Prior to DC that remain actual as of today that Households Reported in Relation to Property or Land by rural or urban</v>
      </c>
    </row>
    <row r="392" spans="1:1" x14ac:dyDescent="0.35">
      <c r="A392" s="1" t="str">
        <f>HYPERLINK("#'Data'!A8045", "K_4 Concerns in the Last 3 Mths Prior to DC that remain actual as of today that Households Reported in Relation to Property or Land by HHs with children")</f>
        <v>K_4 Concerns in the Last 3 Mths Prior to DC that remain actual as of today that Households Reported in Relation to Property or Land by HHs with children</v>
      </c>
    </row>
    <row r="393" spans="1:1" x14ac:dyDescent="0.35">
      <c r="A393" s="1" t="str">
        <f>HYPERLINK("#'Data'!A8060", "K_4 Concerns in the Last 3 Mths Prior to DC that remain actual as of today that Households Reported in Relation to Property or Land by HH proximity to FRB")</f>
        <v>K_4 Concerns in the Last 3 Mths Prior to DC that remain actual as of today that Households Reported in Relation to Property or Land by HH proximity to FRB</v>
      </c>
    </row>
    <row r="394" spans="1:1" x14ac:dyDescent="0.35">
      <c r="A394" s="1" t="str">
        <f>HYPERLINK("#'Data'!A8073", "K_6 Safety and Security Incidents Households Reported as Experienced in the Last 3 Mths Prior to DC overall")</f>
        <v>K_6 Safety and Security Incidents Households Reported as Experienced in the Last 3 Mths Prior to DC overall</v>
      </c>
    </row>
    <row r="395" spans="1:1" x14ac:dyDescent="0.35">
      <c r="A395" s="1" t="str">
        <f>HYPERLINK("#'Data'!A8082", "K_6 Safety and Security Incidents Households Reported as Experienced in the Last 3 Mths Prior to DC by HHs with a member with a disability")</f>
        <v>K_6 Safety and Security Incidents Households Reported as Experienced in the Last 3 Mths Prior to DC by HHs with a member with a disability</v>
      </c>
    </row>
    <row r="396" spans="1:1" x14ac:dyDescent="0.35">
      <c r="A396" s="1" t="str">
        <f>HYPERLINK("#'Data'!A8103", "K_6 Safety and Security Incidents Households Reported as Experienced in the Last 3 Mths Prior to DC by displacement status")</f>
        <v>K_6 Safety and Security Incidents Households Reported as Experienced in the Last 3 Mths Prior to DC by displacement status</v>
      </c>
    </row>
    <row r="397" spans="1:1" x14ac:dyDescent="0.35">
      <c r="A397" s="1" t="str">
        <f>HYPERLINK("#'Data'!A8124", "K_6 Safety and Security Incidents Households Reported as Experienced in the Last 3 Mths Prior to DC by HoHH sex")</f>
        <v>K_6 Safety and Security Incidents Households Reported as Experienced in the Last 3 Mths Prior to DC by HoHH sex</v>
      </c>
    </row>
    <row r="398" spans="1:1" x14ac:dyDescent="0.35">
      <c r="A398" s="1" t="str">
        <f>HYPERLINK("#'Data'!A8145", "K_6 Safety and Security Incidents Households Reported as Experienced in the Last 3 Mths Prior to DC by rural or urban")</f>
        <v>K_6 Safety and Security Incidents Households Reported as Experienced in the Last 3 Mths Prior to DC by rural or urban</v>
      </c>
    </row>
    <row r="399" spans="1:1" x14ac:dyDescent="0.35">
      <c r="A399" s="1" t="str">
        <f>HYPERLINK("#'Data'!A8160", "K_6 Safety and Security Incidents Households Reported as Experienced in the Last 3 Mths Prior to DC by HHs with children")</f>
        <v>K_6 Safety and Security Incidents Households Reported as Experienced in the Last 3 Mths Prior to DC by HHs with children</v>
      </c>
    </row>
    <row r="400" spans="1:1" x14ac:dyDescent="0.35">
      <c r="A400" s="1" t="str">
        <f>HYPERLINK("#'Data'!A8175", "K_6 Safety and Security Incidents Households Reported as Experienced in the Last 3 Mths Prior to DC by HH proximity to FRB")</f>
        <v>K_6 Safety and Security Incidents Households Reported as Experienced in the Last 3 Mths Prior to DC by HH proximity to FRB</v>
      </c>
    </row>
    <row r="401" spans="1:1" x14ac:dyDescent="0.35">
      <c r="A401" s="1" t="str">
        <f>HYPERLINK("#'Data'!A8188", "K_11 Main Safety and Security Concerns for Women in the Area Reported by Households overall")</f>
        <v>K_11 Main Safety and Security Concerns for Women in the Area Reported by Households overall</v>
      </c>
    </row>
    <row r="402" spans="1:1" x14ac:dyDescent="0.35">
      <c r="A402" s="1" t="str">
        <f>HYPERLINK("#'Data'!A8197", "K_11 Main Safety and Security Concerns for Women in the Area Reported by Households by HHs with a member with a disability")</f>
        <v>K_11 Main Safety and Security Concerns for Women in the Area Reported by Households by HHs with a member with a disability</v>
      </c>
    </row>
    <row r="403" spans="1:1" x14ac:dyDescent="0.35">
      <c r="A403" s="1" t="str">
        <f>HYPERLINK("#'Data'!A8218", "K_11 Main Safety and Security Concerns for Women in the Area Reported by Households by displacement status")</f>
        <v>K_11 Main Safety and Security Concerns for Women in the Area Reported by Households by displacement status</v>
      </c>
    </row>
    <row r="404" spans="1:1" x14ac:dyDescent="0.35">
      <c r="A404" s="1" t="str">
        <f>HYPERLINK("#'Data'!A8239", "K_11 Main Safety and Security Concerns for Women in the Area Reported by Households by HoHH sex")</f>
        <v>K_11 Main Safety and Security Concerns for Women in the Area Reported by Households by HoHH sex</v>
      </c>
    </row>
    <row r="405" spans="1:1" x14ac:dyDescent="0.35">
      <c r="A405" s="1" t="str">
        <f>HYPERLINK("#'Data'!A8260", "K_11 Main Safety and Security Concerns for Women in the Area Reported by Households by rural or urban")</f>
        <v>K_11 Main Safety and Security Concerns for Women in the Area Reported by Households by rural or urban</v>
      </c>
    </row>
    <row r="406" spans="1:1" x14ac:dyDescent="0.35">
      <c r="A406" s="1" t="str">
        <f>HYPERLINK("#'Data'!A8275", "K_11 Main Safety and Security Concerns for Women in the Area Reported by Households by HHs with children")</f>
        <v>K_11 Main Safety and Security Concerns for Women in the Area Reported by Households by HHs with children</v>
      </c>
    </row>
    <row r="407" spans="1:1" x14ac:dyDescent="0.35">
      <c r="A407" s="1" t="str">
        <f>HYPERLINK("#'Data'!A8290", "K_11 Main Safety and Security Concerns for Women in the Area Reported by Households by HH proximity to FRB")</f>
        <v>K_11 Main Safety and Security Concerns for Women in the Area Reported by Households by HH proximity to FRB</v>
      </c>
    </row>
    <row r="408" spans="1:1" x14ac:dyDescent="0.35">
      <c r="A408" s="1" t="str">
        <f>HYPERLINK("#'Data'!A8303", "K_13 Main Safety and Security Concerns for Children in the Area Reported by Households overall")</f>
        <v>K_13 Main Safety and Security Concerns for Children in the Area Reported by Households overall</v>
      </c>
    </row>
    <row r="409" spans="1:1" x14ac:dyDescent="0.35">
      <c r="A409" s="1" t="str">
        <f>HYPERLINK("#'Data'!A8312", "K_13 Main Safety and Security Concerns for Children in the Area Reported by Households by HHs with a member with a disability")</f>
        <v>K_13 Main Safety and Security Concerns for Children in the Area Reported by Households by HHs with a member with a disability</v>
      </c>
    </row>
    <row r="410" spans="1:1" x14ac:dyDescent="0.35">
      <c r="A410" s="1" t="str">
        <f>HYPERLINK("#'Data'!A8333", "K_13 Main Safety and Security Concerns for Children in the Area Reported by Households by displacement status")</f>
        <v>K_13 Main Safety and Security Concerns for Children in the Area Reported by Households by displacement status</v>
      </c>
    </row>
    <row r="411" spans="1:1" x14ac:dyDescent="0.35">
      <c r="A411" s="1" t="str">
        <f>HYPERLINK("#'Data'!A8354", "K_13 Main Safety and Security Concerns for Children in the Area Reported by Households by HoHH sex")</f>
        <v>K_13 Main Safety and Security Concerns for Children in the Area Reported by Households by HoHH sex</v>
      </c>
    </row>
    <row r="412" spans="1:1" x14ac:dyDescent="0.35">
      <c r="A412" s="1" t="str">
        <f>HYPERLINK("#'Data'!A8375", "K_13 Main Safety and Security Concerns for Children in the Area Reported by Households by rural or urban")</f>
        <v>K_13 Main Safety and Security Concerns for Children in the Area Reported by Households by rural or urban</v>
      </c>
    </row>
    <row r="413" spans="1:1" x14ac:dyDescent="0.35">
      <c r="A413" s="1" t="str">
        <f>HYPERLINK("#'Data'!A8390", "K_13 Main Safety and Security Concerns for Children in the Area Reported by Households by HHs with children")</f>
        <v>K_13 Main Safety and Security Concerns for Children in the Area Reported by Households by HHs with children</v>
      </c>
    </row>
    <row r="414" spans="1:1" x14ac:dyDescent="0.35">
      <c r="A414" s="1" t="str">
        <f>HYPERLINK("#'Data'!A8405", "K_13 Main Safety and Security Concerns for Children in the Area Reported by Households by HH proximity to FRB")</f>
        <v>K_13 Main Safety and Security Concerns for Children in the Area Reported by Households by HH proximity to FRB</v>
      </c>
    </row>
    <row r="415" spans="1:1" x14ac:dyDescent="0.35">
      <c r="A415" s="1" t="str">
        <f>HYPERLINK("#'Data'!A8418", "K_12 Households Reporting Need to Access Social Services Provided by the Government in the Last 3 Mths Prior to DC overall")</f>
        <v>K_12 Households Reporting Need to Access Social Services Provided by the Government in the Last 3 Mths Prior to DC overall</v>
      </c>
    </row>
    <row r="416" spans="1:1" x14ac:dyDescent="0.35">
      <c r="A416" s="1" t="str">
        <f>HYPERLINK("#'Data'!A8427", "K_12 Households Reporting Need to Access Social Services Provided by the Government in the Last 3 Mths Prior to DC by HHs with a member with a disability")</f>
        <v>K_12 Households Reporting Need to Access Social Services Provided by the Government in the Last 3 Mths Prior to DC by HHs with a member with a disability</v>
      </c>
    </row>
    <row r="417" spans="1:1" x14ac:dyDescent="0.35">
      <c r="A417" s="1" t="str">
        <f>HYPERLINK("#'Data'!A8448", "K_12 Households Reporting Need to Access Social Services Provided by the Government in the Last 3 Mths Prior to DC by displacement status")</f>
        <v>K_12 Households Reporting Need to Access Social Services Provided by the Government in the Last 3 Mths Prior to DC by displacement status</v>
      </c>
    </row>
    <row r="418" spans="1:1" x14ac:dyDescent="0.35">
      <c r="A418" s="1" t="str">
        <f>HYPERLINK("#'Data'!A8469", "K_12 Households Reporting Need to Access Social Services Provided by the Government in the Last 3 Mths Prior to DC by HoHH sex")</f>
        <v>K_12 Households Reporting Need to Access Social Services Provided by the Government in the Last 3 Mths Prior to DC by HoHH sex</v>
      </c>
    </row>
    <row r="419" spans="1:1" x14ac:dyDescent="0.35">
      <c r="A419" s="1" t="str">
        <f>HYPERLINK("#'Data'!A8490", "K_12 Households Reporting Need to Access Social Services Provided by the Government in the Last 3 Mths Prior to DC by HH proximity to FRB")</f>
        <v>K_12 Households Reporting Need to Access Social Services Provided by the Government in the Last 3 Mths Prior to DC by HH proximity to FRB</v>
      </c>
    </row>
    <row r="420" spans="1:1" x14ac:dyDescent="0.35">
      <c r="A420" s="1" t="str">
        <f>HYPERLINK("#'Data'!A8503", "K_12 Households Reporting Need to Access Social Services Provided by the Government in the Last 3 Mths Prior to DC by rural or urban")</f>
        <v>K_12 Households Reporting Need to Access Social Services Provided by the Government in the Last 3 Mths Prior to DC by rural or urban</v>
      </c>
    </row>
    <row r="421" spans="1:1" x14ac:dyDescent="0.35">
      <c r="A421" s="1" t="str">
        <f>HYPERLINK("#'Data'!A8518", "K_12_1 Main barriers for Households to Access Social Services Provided by the Government in the Last 3 Mths Prior to DC overall")</f>
        <v>K_12_1 Main barriers for Households to Access Social Services Provided by the Government in the Last 3 Mths Prior to DC overall</v>
      </c>
    </row>
    <row r="422" spans="1:1" x14ac:dyDescent="0.35">
      <c r="A422" s="1" t="str">
        <f>HYPERLINK("#'Data'!A8527", "K_12_1 Main barriers for Households to Access Social Services Provided by the Government in the Last 3 Mths Prior to D by HHs with a member with a disability")</f>
        <v>K_12_1 Main barriers for Households to Access Social Services Provided by the Government in the Last 3 Mths Prior to D by HHs with a member with a disability</v>
      </c>
    </row>
    <row r="423" spans="1:1" x14ac:dyDescent="0.35">
      <c r="A423" s="1" t="str">
        <f>HYPERLINK("#'Data'!A8548", "K_12_1 Main barriers for Households to Access Social Services Provided by the Government in the Last 3 Mths Prior to D by displacement status")</f>
        <v>K_12_1 Main barriers for Households to Access Social Services Provided by the Government in the Last 3 Mths Prior to D by displacement status</v>
      </c>
    </row>
    <row r="424" spans="1:1" x14ac:dyDescent="0.35">
      <c r="A424" s="1" t="str">
        <f>HYPERLINK("#'Data'!A8569", "K_12_1 Main barriers for Households to Access Social Services Provided by the Government in the Last 3 Mths Prior to D by HoHH sex")</f>
        <v>K_12_1 Main barriers for Households to Access Social Services Provided by the Government in the Last 3 Mths Prior to D by HoHH sex</v>
      </c>
    </row>
    <row r="425" spans="1:1" x14ac:dyDescent="0.35">
      <c r="A425" s="1" t="str">
        <f>HYPERLINK("#'Data'!A8590", "K_12_1 Main barriers for Households to Access Social Services Provided by the Government in the Last 3 Mths Prior to D by HH proximity to FRB")</f>
        <v>K_12_1 Main barriers for Households to Access Social Services Provided by the Government in the Last 3 Mths Prior to D by HH proximity to FRB</v>
      </c>
    </row>
    <row r="426" spans="1:1" x14ac:dyDescent="0.35">
      <c r="A426" s="1" t="str">
        <f>HYPERLINK("#'Data'!A8603", "K_12_1 Main barriers for Households to Access Social Services Provided by the Government in the Last 3 Mths Prior to D by rural or urban")</f>
        <v>K_12_1 Main barriers for Households to Access Social Services Provided by the Government in the Last 3 Mths Prior to D by rural or urban</v>
      </c>
    </row>
    <row r="427" spans="1:1" x14ac:dyDescent="0.35">
      <c r="A427" s="1" t="str">
        <f>HYPERLINK("#'Data'!A8618", "K_13 Households Reporting Need for Legal Assistance overall")</f>
        <v>K_13 Households Reporting Need for Legal Assistance overall</v>
      </c>
    </row>
    <row r="428" spans="1:1" x14ac:dyDescent="0.35">
      <c r="A428" s="1" t="str">
        <f>HYPERLINK("#'Data'!A8627", "K_13 Households Reporting Need for Legal Assistance by HHs with a member with a disability")</f>
        <v>K_13 Households Reporting Need for Legal Assistance by HHs with a member with a disability</v>
      </c>
    </row>
    <row r="429" spans="1:1" x14ac:dyDescent="0.35">
      <c r="A429" s="1" t="str">
        <f>HYPERLINK("#'Data'!A8648", "K_13 Households Reporting Need for Legal Assistance by displacement status")</f>
        <v>K_13 Households Reporting Need for Legal Assistance by displacement status</v>
      </c>
    </row>
    <row r="430" spans="1:1" x14ac:dyDescent="0.35">
      <c r="A430" s="1" t="str">
        <f>HYPERLINK("#'Data'!A8669", "K_13 Households Reporting Need for Legal Assistance by HoHH sex")</f>
        <v>K_13 Households Reporting Need for Legal Assistance by HoHH sex</v>
      </c>
    </row>
    <row r="431" spans="1:1" x14ac:dyDescent="0.35">
      <c r="A431" s="1" t="str">
        <f>HYPERLINK("#'Data'!A8690", "K_13 Households Reporting Need for Legal Assistance by HH proximity to FRB")</f>
        <v>K_13 Households Reporting Need for Legal Assistance by HH proximity to FRB</v>
      </c>
    </row>
    <row r="432" spans="1:1" x14ac:dyDescent="0.35">
      <c r="A432" s="1" t="str">
        <f>HYPERLINK("#'Data'!A8703", "K_13 Households Reporting Need for Legal Assistance by rural or urban")</f>
        <v>K_13 Households Reporting Need for Legal Assistance by rural or urban</v>
      </c>
    </row>
    <row r="433" spans="1:1" x14ac:dyDescent="0.35">
      <c r="A433" s="1" t="str">
        <f>HYPERLINK("#'Data'!A8718", "K_14 GBV Response Services Households Reported being Aware as Available in their Community overall")</f>
        <v>K_14 GBV Response Services Households Reported being Aware as Available in their Community overall</v>
      </c>
    </row>
    <row r="434" spans="1:1" x14ac:dyDescent="0.35">
      <c r="A434" s="1" t="str">
        <f>HYPERLINK("#'Data'!A8727", "K_14 GBV Response Services Households Reported being Aware as Available in their Community by HHs with a member with a disability")</f>
        <v>K_14 GBV Response Services Households Reported being Aware as Available in their Community by HHs with a member with a disability</v>
      </c>
    </row>
    <row r="435" spans="1:1" x14ac:dyDescent="0.35">
      <c r="A435" s="1" t="str">
        <f>HYPERLINK("#'Data'!A8748", "K_14 GBV Response Services Households Reported being Aware as Available in their Community by displacement status")</f>
        <v>K_14 GBV Response Services Households Reported being Aware as Available in their Community by displacement status</v>
      </c>
    </row>
    <row r="436" spans="1:1" x14ac:dyDescent="0.35">
      <c r="A436" s="1" t="str">
        <f>HYPERLINK("#'Data'!A8769", "K_14 GBV Response Services Households Reported being Aware as Available in their Community by HoHH sex")</f>
        <v>K_14 GBV Response Services Households Reported being Aware as Available in their Community by HoHH sex</v>
      </c>
    </row>
    <row r="437" spans="1:1" x14ac:dyDescent="0.35">
      <c r="A437" s="1" t="str">
        <f>HYPERLINK("#'Data'!A8790", "K_14 GBV Response Services Households Reported being Aware as Available in their Community by rural or urban")</f>
        <v>K_14 GBV Response Services Households Reported being Aware as Available in their Community by rural or urban</v>
      </c>
    </row>
    <row r="438" spans="1:1" x14ac:dyDescent="0.35">
      <c r="A438" s="1" t="str">
        <f>HYPERLINK("#'Data'!A8805", "K_14 GBV Response Services Households Reported being Aware as Available in their Community by HHs with children")</f>
        <v>K_14 GBV Response Services Households Reported being Aware as Available in their Community by HHs with children</v>
      </c>
    </row>
    <row r="439" spans="1:1" x14ac:dyDescent="0.35">
      <c r="A439" s="1" t="str">
        <f>HYPERLINK("#'Data'!A8820", "K_15 Barriers Households Reported in Accessing GBV Response Services overall")</f>
        <v>K_15 Barriers Households Reported in Accessing GBV Response Services overall</v>
      </c>
    </row>
    <row r="440" spans="1:1" x14ac:dyDescent="0.35">
      <c r="A440" s="1" t="str">
        <f>HYPERLINK("#'Data'!A8829", "K_15 Barriers Households Reported in Accessing GBV Response Services by HHs with a member with a disability")</f>
        <v>K_15 Barriers Households Reported in Accessing GBV Response Services by HHs with a member with a disability</v>
      </c>
    </row>
    <row r="441" spans="1:1" x14ac:dyDescent="0.35">
      <c r="A441" s="1" t="str">
        <f>HYPERLINK("#'Data'!A8850", "K_15 Barriers Households Reported in Accessing GBV Response Services by displacement status")</f>
        <v>K_15 Barriers Households Reported in Accessing GBV Response Services by displacement status</v>
      </c>
    </row>
    <row r="442" spans="1:1" x14ac:dyDescent="0.35">
      <c r="A442" s="1" t="str">
        <f>HYPERLINK("#'Data'!A8871", "K_15 Barriers Households Reported in Accessing GBV Response Services by HoHH sex")</f>
        <v>K_15 Barriers Households Reported in Accessing GBV Response Services by HoHH sex</v>
      </c>
    </row>
    <row r="443" spans="1:1" x14ac:dyDescent="0.35">
      <c r="A443" s="1" t="str">
        <f>HYPERLINK("#'Data'!A8892", "K_15 Barriers Households Reported in Accessing GBV Response Services by rural or urban")</f>
        <v>K_15 Barriers Households Reported in Accessing GBV Response Services by rural or urban</v>
      </c>
    </row>
    <row r="444" spans="1:1" x14ac:dyDescent="0.35">
      <c r="A444" s="1" t="str">
        <f>HYPERLINK("#'Data'!A8907", "K_15 Barriers Households Reported in Accessing GBV Response Services by HH sex composition")</f>
        <v>K_15 Barriers Households Reported in Accessing GBV Response Services by HH sex composition</v>
      </c>
    </row>
    <row r="445" spans="1:1" x14ac:dyDescent="0.35">
      <c r="A445" s="1" t="str">
        <f>HYPERLINK("#'Data'!A8932", "K_16 Child Well-being Services Households Reporting being Aware as Available in their Community overall")</f>
        <v>K_16 Child Well-being Services Households Reporting being Aware as Available in their Community overall</v>
      </c>
    </row>
    <row r="446" spans="1:1" x14ac:dyDescent="0.35">
      <c r="A446" s="1" t="str">
        <f>HYPERLINK("#'Data'!A8941", "K_16 Child Well-being Services Households Reporting being Aware as Available in their Community by HHs with a member with a disability")</f>
        <v>K_16 Child Well-being Services Households Reporting being Aware as Available in their Community by HHs with a member with a disability</v>
      </c>
    </row>
    <row r="447" spans="1:1" x14ac:dyDescent="0.35">
      <c r="A447" s="1" t="str">
        <f>HYPERLINK("#'Data'!A8962", "K_16 Child Well-being Services Households Reporting being Aware as Available in their Community by displacement status")</f>
        <v>K_16 Child Well-being Services Households Reporting being Aware as Available in their Community by displacement status</v>
      </c>
    </row>
    <row r="448" spans="1:1" x14ac:dyDescent="0.35">
      <c r="A448" s="1" t="str">
        <f>HYPERLINK("#'Data'!A8983", "K_16 Child Well-being Services Households Reporting being Aware as Available in their Community by HoHH sex")</f>
        <v>K_16 Child Well-being Services Households Reporting being Aware as Available in their Community by HoHH sex</v>
      </c>
    </row>
    <row r="449" spans="1:1" x14ac:dyDescent="0.35">
      <c r="A449" s="1" t="str">
        <f>HYPERLINK("#'Data'!A9004", "K_16 Child Well-being Services Households Reporting being Aware as Available in their Community by rural or urban")</f>
        <v>K_16 Child Well-being Services Households Reporting being Aware as Available in their Community by rural or urban</v>
      </c>
    </row>
    <row r="450" spans="1:1" x14ac:dyDescent="0.35">
      <c r="A450" s="1" t="str">
        <f>HYPERLINK("#'Data'!A9019", "K_16 Child Well-being Services Households Reporting being Aware as Available in their Community by HHs with children")</f>
        <v>K_16 Child Well-being Services Households Reporting being Aware as Available in their Community by HHs with children</v>
      </c>
    </row>
    <row r="451" spans="1:1" x14ac:dyDescent="0.35">
      <c r="A451" s="1" t="str">
        <f>HYPERLINK("#'Data'!A9034", "K_16 Child Well-being Services Households Reporting being Aware as Available in their Community by HHs with boys and or or girls")</f>
        <v>K_16 Child Well-being Services Households Reporting being Aware as Available in their Community by HHs with boys and or or girls</v>
      </c>
    </row>
    <row r="452" spans="1:1" x14ac:dyDescent="0.35">
      <c r="A452" s="1" t="str">
        <f>HYPERLINK("#'Data'!A9061", "K_17 Barriers Households Reported in Accessing Child Well-being Services overall")</f>
        <v>K_17 Barriers Households Reported in Accessing Child Well-being Services overall</v>
      </c>
    </row>
    <row r="453" spans="1:1" x14ac:dyDescent="0.35">
      <c r="A453" s="1" t="str">
        <f>HYPERLINK("#'Data'!A9070", "K_17 Barriers Households Reported in Accessing Child Well-being Services by HHs with a member with a disability")</f>
        <v>K_17 Barriers Households Reported in Accessing Child Well-being Services by HHs with a member with a disability</v>
      </c>
    </row>
    <row r="454" spans="1:1" x14ac:dyDescent="0.35">
      <c r="A454" s="1" t="str">
        <f>HYPERLINK("#'Data'!A9091", "K_17 Barriers Households Reported in Accessing Child Well-being Services by displacement status")</f>
        <v>K_17 Barriers Households Reported in Accessing Child Well-being Services by displacement status</v>
      </c>
    </row>
    <row r="455" spans="1:1" x14ac:dyDescent="0.35">
      <c r="A455" s="1" t="str">
        <f>HYPERLINK("#'Data'!A9112", "K_17 Barriers Households Reported in Accessing Child Well-being Services by HoHH sex")</f>
        <v>K_17 Barriers Households Reported in Accessing Child Well-being Services by HoHH sex</v>
      </c>
    </row>
    <row r="456" spans="1:1" x14ac:dyDescent="0.35">
      <c r="A456" s="1" t="str">
        <f>HYPERLINK("#'Data'!A9133", "K_17 Barriers Households Reported in Accessing Child Well-being Services by rural or urban")</f>
        <v>K_17 Barriers Households Reported in Accessing Child Well-being Services by rural or urban</v>
      </c>
    </row>
    <row r="457" spans="1:1" x14ac:dyDescent="0.35">
      <c r="A457" s="1" t="str">
        <f>HYPERLINK("#'Data'!A9148", "K_17 Barriers Households Reported in Accessing Child Well-being Services by HHs with children")</f>
        <v>K_17 Barriers Households Reported in Accessing Child Well-being Services by HHs with children</v>
      </c>
    </row>
    <row r="458" spans="1:1" x14ac:dyDescent="0.35">
      <c r="A458" s="1" t="str">
        <f>HYPERLINK("#'Data'!A9163", "K_17 Barriers Households Reported in Accessing Child Well-being Services by HHs with boys and or or girls")</f>
        <v>K_17 Barriers Households Reported in Accessing Child Well-being Services by HHs with boys and or or girls</v>
      </c>
    </row>
    <row r="459" spans="1:1" x14ac:dyDescent="0.35">
      <c r="A459" s="1" t="str">
        <f>HYPERLINK("#'Data'!A9190", "K_18 Households reporting limited or no access to natural and physical assets overall")</f>
        <v>K_18 Households reporting limited or no access to natural and physical assets overall</v>
      </c>
    </row>
    <row r="460" spans="1:1" x14ac:dyDescent="0.35">
      <c r="A460" s="1" t="str">
        <f>HYPERLINK("#'Data'!A9199", "K_18 Households reporting limited or no access to natural and physical assets by HHs with a member with a disability")</f>
        <v>K_18 Households reporting limited or no access to natural and physical assets by HHs with a member with a disability</v>
      </c>
    </row>
    <row r="461" spans="1:1" x14ac:dyDescent="0.35">
      <c r="A461" s="1" t="str">
        <f>HYPERLINK("#'Data'!A9220", "K_18 Households reporting limited or no access to natural and physical assets by displacement status")</f>
        <v>K_18 Households reporting limited or no access to natural and physical assets by displacement status</v>
      </c>
    </row>
    <row r="462" spans="1:1" x14ac:dyDescent="0.35">
      <c r="A462" s="1" t="str">
        <f>HYPERLINK("#'Data'!A9241", "K_18 Households reporting limited or no access to natural and physical assets by HoHH sex")</f>
        <v>K_18 Households reporting limited or no access to natural and physical assets by HoHH sex</v>
      </c>
    </row>
    <row r="463" spans="1:1" x14ac:dyDescent="0.35">
      <c r="A463" s="1" t="str">
        <f>HYPERLINK("#'Data'!A9262", "K_18 Households reporting limited or no access to natural and physical assets by rural or urban")</f>
        <v>K_18 Households reporting limited or no access to natural and physical assets by rural or urban</v>
      </c>
    </row>
    <row r="464" spans="1:1" x14ac:dyDescent="0.35">
      <c r="A464" s="1" t="str">
        <f>HYPERLINK("#'Data'!A9277", "K_18 Households reporting limited or no access to natural and physical assets by HH proximity to FRB")</f>
        <v>K_18 Households reporting limited or no access to natural and physical assets by HH proximity to FRB</v>
      </c>
    </row>
    <row r="465" spans="1:1" x14ac:dyDescent="0.35">
      <c r="A465" s="1" t="str">
        <f>HYPERLINK("#'Data'!A9290", "K_18 Households reporting limited or no access to natural and physical assets by HHs with children")</f>
        <v>K_18 Households reporting limited or no access to natural and physical assets by HHs with children</v>
      </c>
    </row>
    <row r="466" spans="1:1" x14ac:dyDescent="0.35">
      <c r="A466" s="1" t="str">
        <f>HYPERLINK("#'Data'!A9305", "K_19 Households reporting having to leave from mine affected settlements for employment or safety overall")</f>
        <v>K_19 Households reporting having to leave from mine affected settlements for employment or safety overall</v>
      </c>
    </row>
    <row r="467" spans="1:1" x14ac:dyDescent="0.35">
      <c r="A467" s="1" t="str">
        <f>HYPERLINK("#'Data'!A9314", "K_19 Households reporting having to leave from mine affected settlements for employment or safety by HHs with a member with a disability")</f>
        <v>K_19 Households reporting having to leave from mine affected settlements for employment or safety by HHs with a member with a disability</v>
      </c>
    </row>
    <row r="468" spans="1:1" x14ac:dyDescent="0.35">
      <c r="A468" s="1" t="str">
        <f>HYPERLINK("#'Data'!A9335", "K_19 Households reporting having to leave from mine affected settlements for employment or safety by displacement status")</f>
        <v>K_19 Households reporting having to leave from mine affected settlements for employment or safety by displacement status</v>
      </c>
    </row>
    <row r="469" spans="1:1" x14ac:dyDescent="0.35">
      <c r="A469" s="1" t="str">
        <f>HYPERLINK("#'Data'!A9356", "K_19 Households reporting having to leave from mine affected settlements for employment or safety by HoHH sex")</f>
        <v>K_19 Households reporting having to leave from mine affected settlements for employment or safety by HoHH sex</v>
      </c>
    </row>
    <row r="470" spans="1:1" x14ac:dyDescent="0.35">
      <c r="A470" s="1" t="str">
        <f>HYPERLINK("#'Data'!A9377", "K_19 Households reporting having to leave from mine affected settlements for employment or safety by rural or urban")</f>
        <v>K_19 Households reporting having to leave from mine affected settlements for employment or safety by rural or urban</v>
      </c>
    </row>
    <row r="471" spans="1:1" x14ac:dyDescent="0.35">
      <c r="A471" s="1" t="str">
        <f>HYPERLINK("#'Data'!A9392", "K_19 Households reporting having to leave from mine affected settlements for employment or safety by HH proximity to FRB")</f>
        <v>K_19 Households reporting having to leave from mine affected settlements for employment or safety by HH proximity to FRB</v>
      </c>
    </row>
    <row r="472" spans="1:1" x14ac:dyDescent="0.35">
      <c r="A472" s="1" t="str">
        <f>HYPERLINK("#'Data'!A9405", "K_19 Households reporting having to leave from mine affected settlements for employment or safety by HHs with children")</f>
        <v>K_19 Households reporting having to leave from mine affected settlements for employment or safety by HHs with children</v>
      </c>
    </row>
    <row r="473" spans="1:1" x14ac:dyDescent="0.35">
      <c r="A473" s="1" t="str">
        <f>HYPERLINK("#'Data'!A9420", "K_20 Households that reported having to leave from mine affected settlements for employment or safety and not planning to return overall")</f>
        <v>K_20 Households that reported having to leave from mine affected settlements for employment or safety and not planning to return overall</v>
      </c>
    </row>
    <row r="474" spans="1:1" x14ac:dyDescent="0.35">
      <c r="A474" s="1" t="str">
        <f>HYPERLINK("#'Data'!A9429", "K_20 Households that reported having to leave from mine affected settlements for employment or safety and not planning to return by HHs with a member with a disability")</f>
        <v>K_20 Households that reported having to leave from mine affected settlements for employment or safety and not planning to return by HHs with a member with a disability</v>
      </c>
    </row>
    <row r="475" spans="1:1" x14ac:dyDescent="0.35">
      <c r="A475" s="1" t="str">
        <f>HYPERLINK("#'Data'!A9450", "K_20 Households that reported having to leave from mine affected settlements for employment or safety and not planning to return by displacement status")</f>
        <v>K_20 Households that reported having to leave from mine affected settlements for employment or safety and not planning to return by displacement status</v>
      </c>
    </row>
    <row r="476" spans="1:1" x14ac:dyDescent="0.35">
      <c r="A476" s="1" t="str">
        <f>HYPERLINK("#'Data'!A9471", "K_20 Households that reported having to leave from mine affected settlements for employment or safety and not planning to return by HoHH sex")</f>
        <v>K_20 Households that reported having to leave from mine affected settlements for employment or safety and not planning to return by HoHH sex</v>
      </c>
    </row>
    <row r="477" spans="1:1" x14ac:dyDescent="0.35">
      <c r="A477" s="1" t="str">
        <f>HYPERLINK("#'Data'!A9492", "K_20 Households that reported having to leave from mine affected settlements for employment or safety and not planning to return by rural or urban")</f>
        <v>K_20 Households that reported having to leave from mine affected settlements for employment or safety and not planning to return by rural or urban</v>
      </c>
    </row>
    <row r="478" spans="1:1" x14ac:dyDescent="0.35">
      <c r="A478" s="1" t="str">
        <f>HYPERLINK("#'Data'!A9507", "K_20 Households that reported having to leave from mine affected settlements for employment or safety and not planning to return by HH proximity to FRB")</f>
        <v>K_20 Households that reported having to leave from mine affected settlements for employment or safety and not planning to return by HH proximity to FRB</v>
      </c>
    </row>
    <row r="479" spans="1:1" x14ac:dyDescent="0.35">
      <c r="A479" s="1" t="str">
        <f>HYPERLINK("#'Data'!A9520", "K_20 Households that reported having to leave from mine affected settlements for employment or safety and not planning to return by HHs with children")</f>
        <v>K_20 Households that reported having to leave from mine affected settlements for employment or safety and not planning to return by HHs with children</v>
      </c>
    </row>
    <row r="480" spans="1:1" x14ac:dyDescent="0.35">
      <c r="A480" s="1" t="str">
        <f>HYPERLINK("#'Data'!A9535", "L_1 Top Five Priority Needs Reported by Households overall")</f>
        <v>L_1 Top Five Priority Needs Reported by Households overall</v>
      </c>
    </row>
    <row r="481" spans="1:1" x14ac:dyDescent="0.35">
      <c r="A481" s="1" t="str">
        <f>HYPERLINK("#'Data'!A9544", "L_1 Top Five Priority Needs Reported by Households by HHs with a member with a disability")</f>
        <v>L_1 Top Five Priority Needs Reported by Households by HHs with a member with a disability</v>
      </c>
    </row>
    <row r="482" spans="1:1" x14ac:dyDescent="0.35">
      <c r="A482" s="1" t="str">
        <f>HYPERLINK("#'Data'!A9565", "L_1 Top Five Priority Needs Reported by Households by displacement status")</f>
        <v>L_1 Top Five Priority Needs Reported by Households by displacement status</v>
      </c>
    </row>
    <row r="483" spans="1:1" x14ac:dyDescent="0.35">
      <c r="A483" s="1" t="str">
        <f>HYPERLINK("#'Data'!A9586", "L_1 Top Five Priority Needs Reported by Households by HoHH sex")</f>
        <v>L_1 Top Five Priority Needs Reported by Households by HoHH sex</v>
      </c>
    </row>
    <row r="484" spans="1:1" x14ac:dyDescent="0.35">
      <c r="A484" s="1" t="str">
        <f>HYPERLINK("#'Data'!A9607", "L_1 Top Five Priority Needs Reported by Households by rural or urban")</f>
        <v>L_1 Top Five Priority Needs Reported by Households by rural or urban</v>
      </c>
    </row>
    <row r="485" spans="1:1" x14ac:dyDescent="0.35">
      <c r="A485" s="1" t="str">
        <f>HYPERLINK("#'Data'!A9622", "L_1 Top Five Priority Needs Reported by Households by assistance received")</f>
        <v>L_1 Top Five Priority Needs Reported by Households by assistance received</v>
      </c>
    </row>
    <row r="486" spans="1:1" x14ac:dyDescent="0.35">
      <c r="A486" s="1" t="str">
        <f>HYPERLINK("#'Data'!A9643", "L_1 Top Five Priority Needs Reported by Households by HH proximity to FRB")</f>
        <v>L_1 Top Five Priority Needs Reported by Households by HH proximity to FRB</v>
      </c>
    </row>
    <row r="487" spans="1:1" x14ac:dyDescent="0.35">
      <c r="A487" s="1" t="str">
        <f>HYPERLINK("#'Data'!A9656", "L_1 Top Five Priority Needs Reported by Households by HH that adopted or not adopted livelihood coping strategies")</f>
        <v>L_1 Top Five Priority Needs Reported by Households by HH that adopted or not adopted livelihood coping strategies</v>
      </c>
    </row>
    <row r="488" spans="1:1" x14ac:dyDescent="0.35">
      <c r="A488" s="1" t="str">
        <f>HYPERLINK("#'Data'!A9683", "L_2 Preferences to Receive Future Humanitarian Assistance Reported by Households overall")</f>
        <v>L_2 Preferences to Receive Future Humanitarian Assistance Reported by Households overall</v>
      </c>
    </row>
    <row r="489" spans="1:1" x14ac:dyDescent="0.35">
      <c r="A489" s="1" t="str">
        <f>HYPERLINK("#'Data'!A9692", "L_2 Preferences to Receive Future Humanitarian Assistance Reported by Households by HHs with a member with a disability")</f>
        <v>L_2 Preferences to Receive Future Humanitarian Assistance Reported by Households by HHs with a member with a disability</v>
      </c>
    </row>
    <row r="490" spans="1:1" x14ac:dyDescent="0.35">
      <c r="A490" s="1" t="str">
        <f>HYPERLINK("#'Data'!A9713", "L_2 Preferences to Receive Future Humanitarian Assistance Reported by Households by displacement status")</f>
        <v>L_2 Preferences to Receive Future Humanitarian Assistance Reported by Households by displacement status</v>
      </c>
    </row>
    <row r="491" spans="1:1" x14ac:dyDescent="0.35">
      <c r="A491" s="1" t="str">
        <f>HYPERLINK("#'Data'!A9734", "L_2 Preferences to Receive Future Humanitarian Assistance Reported by Households by HoHH sex")</f>
        <v>L_2 Preferences to Receive Future Humanitarian Assistance Reported by Households by HoHH sex</v>
      </c>
    </row>
    <row r="492" spans="1:1" x14ac:dyDescent="0.35">
      <c r="A492" s="1" t="str">
        <f>HYPERLINK("#'Data'!A9755", "L_2 Preferences to Receive Future Humanitarian Assistance Reported by Households by rural or urban")</f>
        <v>L_2 Preferences to Receive Future Humanitarian Assistance Reported by Households by rural or urban</v>
      </c>
    </row>
    <row r="493" spans="1:1" x14ac:dyDescent="0.35">
      <c r="A493" s="1" t="str">
        <f>HYPERLINK("#'Data'!A9770", "L_2 Preferences to Receive Future Humanitarian Assistance Reported by Households by assistance received")</f>
        <v>L_2 Preferences to Receive Future Humanitarian Assistance Reported by Households by assistance received</v>
      </c>
    </row>
    <row r="494" spans="1:1" x14ac:dyDescent="0.35">
      <c r="A494" s="1" t="str">
        <f>HYPERLINK("#'Data'!A9791", "L_2 Preferences to Receive Future Humanitarian Assistance Reported by Households by HH proximity to FRB")</f>
        <v>L_2 Preferences to Receive Future Humanitarian Assistance Reported by Households by HH proximity to FRB</v>
      </c>
    </row>
    <row r="495" spans="1:1" x14ac:dyDescent="0.35">
      <c r="A495" s="1" t="str">
        <f>HYPERLINK("#'Data'!A9804", "L_4 Households Reported to have Received Humanitarian Assistance in the Last 3 Mths Prior to DC overall")</f>
        <v>L_4 Households Reported to have Received Humanitarian Assistance in the Last 3 Mths Prior to DC overall</v>
      </c>
    </row>
    <row r="496" spans="1:1" x14ac:dyDescent="0.35">
      <c r="A496" s="1" t="str">
        <f>HYPERLINK("#'Data'!A9813", "L_4 Households Reported to have Received Humanitarian Assistance in the Last 3 Mths Prior to DC by HHs with a member with a disability")</f>
        <v>L_4 Households Reported to have Received Humanitarian Assistance in the Last 3 Mths Prior to DC by HHs with a member with a disability</v>
      </c>
    </row>
    <row r="497" spans="1:1" x14ac:dyDescent="0.35">
      <c r="A497" s="1" t="str">
        <f>HYPERLINK("#'Data'!A9834", "L_4 Households Reported to have Received Humanitarian Assistance in the Last 3 Mths Prior to DC by displacement status")</f>
        <v>L_4 Households Reported to have Received Humanitarian Assistance in the Last 3 Mths Prior to DC by displacement status</v>
      </c>
    </row>
    <row r="498" spans="1:1" x14ac:dyDescent="0.35">
      <c r="A498" s="1" t="str">
        <f>HYPERLINK("#'Data'!A9855", "L_4 Households Reported to have Received Humanitarian Assistance in the Last 3 Mths Prior to DC by HoHH sex")</f>
        <v>L_4 Households Reported to have Received Humanitarian Assistance in the Last 3 Mths Prior to DC by HoHH sex</v>
      </c>
    </row>
    <row r="499" spans="1:1" x14ac:dyDescent="0.35">
      <c r="A499" s="1" t="str">
        <f>HYPERLINK("#'Data'!A9876", "L_4 Households Reported to have Received Humanitarian Assistance in the Last 3 Mths Prior to DC by rural or urban")</f>
        <v>L_4 Households Reported to have Received Humanitarian Assistance in the Last 3 Mths Prior to DC by rural or urban</v>
      </c>
    </row>
    <row r="500" spans="1:1" x14ac:dyDescent="0.35">
      <c r="A500" s="1" t="str">
        <f>HYPERLINK("#'Data'!A9891", "L_4 Households Reported to have Received Humanitarian Assistance in the Last 3 Mths Prior to DC by HH proximity to FRB")</f>
        <v>L_4 Households Reported to have Received Humanitarian Assistance in the Last 3 Mths Prior to DC by HH proximity to FRB</v>
      </c>
    </row>
    <row r="501" spans="1:1" x14ac:dyDescent="0.35">
      <c r="A501" s="1" t="str">
        <f>HYPERLINK("#'Data'!A9904", "L_7 Barriers Households Faced in Accessing Humanitarian Assistance in the Last 3 Mths Prior to DC overall")</f>
        <v>L_7 Barriers Households Faced in Accessing Humanitarian Assistance in the Last 3 Mths Prior to DC overall</v>
      </c>
    </row>
    <row r="502" spans="1:1" x14ac:dyDescent="0.35">
      <c r="A502" s="1" t="str">
        <f>HYPERLINK("#'Data'!A9913", "L_7 Barriers Households Faced in Accessing Humanitarian Assistance in the Last 3 Mths Prior to DC by HHs with a member with a disability")</f>
        <v>L_7 Barriers Households Faced in Accessing Humanitarian Assistance in the Last 3 Mths Prior to DC by HHs with a member with a disability</v>
      </c>
    </row>
    <row r="503" spans="1:1" x14ac:dyDescent="0.35">
      <c r="A503" s="1" t="str">
        <f>HYPERLINK("#'Data'!A9934", "L_7 Barriers Households Faced in Accessing Humanitarian Assistance in the Last 3 Mths Prior to DC by displacement status")</f>
        <v>L_7 Barriers Households Faced in Accessing Humanitarian Assistance in the Last 3 Mths Prior to DC by displacement status</v>
      </c>
    </row>
    <row r="504" spans="1:1" x14ac:dyDescent="0.35">
      <c r="A504" s="1" t="str">
        <f>HYPERLINK("#'Data'!A9955", "L_7 Barriers Households Faced in Accessing Humanitarian Assistance in the Last 3 Mths Prior to DC by HoHH sex")</f>
        <v>L_7 Barriers Households Faced in Accessing Humanitarian Assistance in the Last 3 Mths Prior to DC by HoHH sex</v>
      </c>
    </row>
    <row r="505" spans="1:1" x14ac:dyDescent="0.35">
      <c r="A505" s="1" t="str">
        <f>HYPERLINK("#'Data'!A9976", "L_7 Barriers Households Faced in Accessing Humanitarian Assistance in the Last 3 Mths Prior to DC by rural or urban")</f>
        <v>L_7 Barriers Households Faced in Accessing Humanitarian Assistance in the Last 3 Mths Prior to DC by rural or urban</v>
      </c>
    </row>
    <row r="506" spans="1:1" x14ac:dyDescent="0.35">
      <c r="A506" s="1" t="str">
        <f>HYPERLINK("#'Data'!A9991", "L_7 Barriers Households Faced in Accessing Humanitarian Assistance in the Last 3 Mths Prior to DC by HH proximity to FRB")</f>
        <v>L_7 Barriers Households Faced in Accessing Humanitarian Assistance in the Last 3 Mths Prior to DC by HH proximity to FRB</v>
      </c>
    </row>
    <row r="507" spans="1:1" x14ac:dyDescent="0.35">
      <c r="A507" s="1" t="str">
        <f>HYPERLINK("#'Data'!A10004", "L_8 Top Three Types of Information Households Would Like to Receive from Humanitarian Assistance Providers overall")</f>
        <v>L_8 Top Three Types of Information Households Would Like to Receive from Humanitarian Assistance Providers overall</v>
      </c>
    </row>
    <row r="508" spans="1:1" x14ac:dyDescent="0.35">
      <c r="A508" s="1" t="str">
        <f>HYPERLINK("#'Data'!A10013", "L_8 Top Three Types of Information Households Would Like to Receive from Humanitarian Assistance Providers by HHs with a member with a disability")</f>
        <v>L_8 Top Three Types of Information Households Would Like to Receive from Humanitarian Assistance Providers by HHs with a member with a disability</v>
      </c>
    </row>
    <row r="509" spans="1:1" x14ac:dyDescent="0.35">
      <c r="A509" s="1" t="str">
        <f>HYPERLINK("#'Data'!A10034", "L_8 Top Three Types of Information Households Would Like to Receive from Humanitarian Assistance Providers by displacement status")</f>
        <v>L_8 Top Three Types of Information Households Would Like to Receive from Humanitarian Assistance Providers by displacement status</v>
      </c>
    </row>
    <row r="510" spans="1:1" x14ac:dyDescent="0.35">
      <c r="A510" s="1" t="str">
        <f>HYPERLINK("#'Data'!A10055", "L_8 Top Three Types of Information Households Would Like to Receive from Humanitarian Assistance Providers by HoHH sex")</f>
        <v>L_8 Top Three Types of Information Households Would Like to Receive from Humanitarian Assistance Providers by HoHH sex</v>
      </c>
    </row>
    <row r="511" spans="1:1" x14ac:dyDescent="0.35">
      <c r="A511" s="1" t="str">
        <f>HYPERLINK("#'Data'!A10076", "L_8 Top Three Types of Information Households Would Like to Receive from Humanitarian Assistance Providers by rural or urban")</f>
        <v>L_8 Top Three Types of Information Households Would Like to Receive from Humanitarian Assistance Providers by rural or urban</v>
      </c>
    </row>
    <row r="512" spans="1:1" x14ac:dyDescent="0.35">
      <c r="A512" s="1" t="str">
        <f>HYPERLINK("#'Data'!A10091", "L_8 Top Three Types of Information Households Would Like to Receive from Humanitarian Assistance Providers by HH proximity to FRB")</f>
        <v>L_8 Top Three Types of Information Households Would Like to Receive from Humanitarian Assistance Providers by HH proximity to FRB</v>
      </c>
    </row>
    <row r="513" spans="1:1" x14ac:dyDescent="0.35">
      <c r="A513" s="1" t="str">
        <f>HYPERLINK("#'Data'!A10104", "L_8 Top Three Types of Information Households Would Like to Receive from Humanitarian Assistance Providersby HH with or without children")</f>
        <v>L_8 Top Three Types of Information Households Would Like to Receive from Humanitarian Assistance Providersby HH with or without children</v>
      </c>
    </row>
    <row r="514" spans="1:1" x14ac:dyDescent="0.35">
      <c r="A514" s="1" t="str">
        <f>HYPERLINK("#'Data'!A10119", "L_8 Top Three Types of Information Households Would Like to Receive from Humanitarian Assistance Providersby HH that adopted or not adopted livelihood coping strategies")</f>
        <v>L_8 Top Three Types of Information Households Would Like to Receive from Humanitarian Assistance Providersby HH that adopted or not adopted livelihood coping strategies</v>
      </c>
    </row>
    <row r="515" spans="1:1" x14ac:dyDescent="0.35">
      <c r="A515" s="1" t="str">
        <f>HYPERLINK("#'Data'!A10146", "L_9 Preferences Households Reported for Communication with Humanitarian Assistance Providers overall")</f>
        <v>L_9 Preferences Households Reported for Communication with Humanitarian Assistance Providers overall</v>
      </c>
    </row>
    <row r="516" spans="1:1" x14ac:dyDescent="0.35">
      <c r="A516" s="1" t="str">
        <f>HYPERLINK("#'Data'!A10155", "L_9 Preferences Households Reported for Communication with Humanitarian Assistance Providers by HHs with a member with a disability")</f>
        <v>L_9 Preferences Households Reported for Communication with Humanitarian Assistance Providers by HHs with a member with a disability</v>
      </c>
    </row>
    <row r="517" spans="1:1" x14ac:dyDescent="0.35">
      <c r="A517" s="1" t="str">
        <f>HYPERLINK("#'Data'!A10176", "L_9 Preferences Households Reported for Communication with Humanitarian Assistance Providers by displacement status")</f>
        <v>L_9 Preferences Households Reported for Communication with Humanitarian Assistance Providers by displacement status</v>
      </c>
    </row>
    <row r="518" spans="1:1" x14ac:dyDescent="0.35">
      <c r="A518" s="1" t="str">
        <f>HYPERLINK("#'Data'!A10197", "L_9 Preferences Households Reported for Communication with Humanitarian Assistance Providers by HoHH sex")</f>
        <v>L_9 Preferences Households Reported for Communication with Humanitarian Assistance Providers by HoHH sex</v>
      </c>
    </row>
    <row r="519" spans="1:1" x14ac:dyDescent="0.35">
      <c r="A519" s="1" t="str">
        <f>HYPERLINK("#'Data'!A10218", "L_9 Preferences Households Reported for Communication with Humanitarian Assistance Providers by rural or urban")</f>
        <v>L_9 Preferences Households Reported for Communication with Humanitarian Assistance Providers by rural or urban</v>
      </c>
    </row>
    <row r="520" spans="1:1" x14ac:dyDescent="0.35">
      <c r="A520" s="1" t="str">
        <f>HYPERLINK("#'Data'!A10233", "L_9 Preferences Households Reported for Communication with Humanitarian Assistance Providers by HH proximity to FRB")</f>
        <v>L_9 Preferences Households Reported for Communication with Humanitarian Assistance Providers by HH proximity to FRB</v>
      </c>
    </row>
    <row r="521" spans="1:1" x14ac:dyDescent="0.35">
      <c r="A521" s="1" t="str">
        <f>HYPERLINK("#'Data'!A10246", "L_4 Household Reportedly Receiving Assistance by Types of Assistance in the Last 3 Months by overall")</f>
        <v>L_4 Household Reportedly Receiving Assistance by Types of Assistance in the Last 3 Months by overall</v>
      </c>
    </row>
    <row r="522" spans="1:1" x14ac:dyDescent="0.35">
      <c r="A522" s="1" t="str">
        <f>HYPERLINK("#'Data'!A10255", "L_4 Household Reportedly Receiving Assistance by Types of Assistance in the Last 3 Months by HoHH sex")</f>
        <v>L_4 Household Reportedly Receiving Assistance by Types of Assistance in the Last 3 Months by HoHH sex</v>
      </c>
    </row>
    <row r="523" spans="1:1" x14ac:dyDescent="0.35">
      <c r="A523" s="1" t="str">
        <f>HYPERLINK("#'Data'!A10276", "L_4 Household Reportedly Receiving Assistance by Types of Assistance in the Last 3 Months by rural or urban")</f>
        <v>L_4 Household Reportedly Receiving Assistance by Types of Assistance in the Last 3 Months by rural or urban</v>
      </c>
    </row>
    <row r="524" spans="1:1" x14ac:dyDescent="0.35">
      <c r="A524" s="1" t="str">
        <f>HYPERLINK("#'Data'!A10291", "L_4 Household Reportedly Receiving Assistance by Types of Assistance in the Last 3 Months by displacement status")</f>
        <v>L_4 Household Reportedly Receiving Assistance by Types of Assistance in the Last 3 Months by displacement status</v>
      </c>
    </row>
    <row r="525" spans="1:1" x14ac:dyDescent="0.35">
      <c r="A525" s="1" t="str">
        <f>HYPERLINK("#'Data'!A10312", "L_5 Household Satisfaction with the Food Assistance Received in the Last 3 Mths by overall")</f>
        <v>L_5 Household Satisfaction with the Food Assistance Received in the Last 3 Mths by overall</v>
      </c>
    </row>
    <row r="526" spans="1:1" x14ac:dyDescent="0.35">
      <c r="A526" s="1" t="str">
        <f>HYPERLINK("#'Data'!A10321", "L_5 Household Satisfaction with the Shelter Assistance Received in the Last 3 Mths by overall")</f>
        <v>L_5 Household Satisfaction with the Shelter Assistance Received in the Last 3 Mths by overall</v>
      </c>
    </row>
    <row r="527" spans="1:1" x14ac:dyDescent="0.35">
      <c r="A527" s="1" t="str">
        <f>HYPERLINK("#'Data'!A10330", "L_5 Household Satisfaction with the Health Assistance Received in the Last 3 Mths by overall")</f>
        <v>L_5 Household Satisfaction with the Health Assistance Received in the Last 3 Mths by overall</v>
      </c>
    </row>
    <row r="528" spans="1:1" x14ac:dyDescent="0.35">
      <c r="A528" s="1" t="str">
        <f>HYPERLINK("#'Data'!A10339", "L_5 Household Satisfaction with the WASH Assistance Received in the Last 3 Mthsby overall")</f>
        <v>L_5 Household Satisfaction with the WASH Assistance Received in the Last 3 Mthsby overall</v>
      </c>
    </row>
    <row r="529" spans="1:1" x14ac:dyDescent="0.35">
      <c r="A529" s="1" t="str">
        <f>HYPERLINK("#'Data'!A10348", "L_5 Household Satisfaction with the Protection Assistance Received in the Last 3 Mths by overall")</f>
        <v>L_5 Household Satisfaction with the Protection Assistance Received in the Last 3 Mths by overall</v>
      </c>
    </row>
    <row r="530" spans="1:1" x14ac:dyDescent="0.35">
      <c r="A530" s="1" t="str">
        <f>HYPERLINK("#'Data'!A10357", "L_5 Household Satisfaction with the Cash Assistance Received in the Last 3 Mths by overall")</f>
        <v>L_5 Household Satisfaction with the Cash Assistance Received in the Last 3 Mths by overall</v>
      </c>
    </row>
    <row r="531" spans="1:1" x14ac:dyDescent="0.35">
      <c r="A531" s="1" t="str">
        <f>HYPERLINK("#'Data'!A10366", "L_5 Household Satisfaction with the Other Assistance Received in the Last 3 Mths by overall")</f>
        <v>L_5 Household Satisfaction with the Other Assistance Received in the Last 3 Mths by overall</v>
      </c>
    </row>
    <row r="532" spans="1:1" x14ac:dyDescent="0.35">
      <c r="A532" s="1" t="str">
        <f>HYPERLINK("#'Data'!A10375", "L_5 Household Satisfaction with the Food Assistance Received in the Last 3 Mths by head of household sex")</f>
        <v>L_5 Household Satisfaction with the Food Assistance Received in the Last 3 Mths by head of household sex</v>
      </c>
    </row>
    <row r="533" spans="1:1" x14ac:dyDescent="0.35">
      <c r="A533" s="1" t="str">
        <f>HYPERLINK("#'Data'!A10396", "L_5 Household Satisfaction with the Shelter Assistance Received in the Last 3 Mths by head of household sex")</f>
        <v>L_5 Household Satisfaction with the Shelter Assistance Received in the Last 3 Mths by head of household sex</v>
      </c>
    </row>
    <row r="534" spans="1:1" x14ac:dyDescent="0.35">
      <c r="A534" s="1" t="str">
        <f>HYPERLINK("#'Data'!A10415", "L_5 Household Satisfaction with the Health Assistance Received in the Last 3 Mths by head of household sex")</f>
        <v>L_5 Household Satisfaction with the Health Assistance Received in the Last 3 Mths by head of household sex</v>
      </c>
    </row>
    <row r="535" spans="1:1" x14ac:dyDescent="0.35">
      <c r="A535" s="1" t="str">
        <f>HYPERLINK("#'Data'!A10435", "L_5 Household Satisfaction with the WASH Assistance Received in the Last 3 Mths by head of household sex")</f>
        <v>L_5 Household Satisfaction with the WASH Assistance Received in the Last 3 Mths by head of household sex</v>
      </c>
    </row>
    <row r="536" spans="1:1" x14ac:dyDescent="0.35">
      <c r="A536" s="1" t="str">
        <f>HYPERLINK("#'Data'!A10454", "L_5 Household Satisfaction with the Protection Assistance Received in the Last 3 Mths by head of household sex")</f>
        <v>L_5 Household Satisfaction with the Protection Assistance Received in the Last 3 Mths by head of household sex</v>
      </c>
    </row>
    <row r="537" spans="1:1" x14ac:dyDescent="0.35">
      <c r="A537" s="1" t="str">
        <f>HYPERLINK("#'Data'!A10474", "L_5 Household Satisfaction with the Cash Assistance Received in the Last 3 Mths by head of household sex")</f>
        <v>L_5 Household Satisfaction with the Cash Assistance Received in the Last 3 Mths by head of household sex</v>
      </c>
    </row>
    <row r="538" spans="1:1" x14ac:dyDescent="0.35">
      <c r="A538" s="1" t="str">
        <f>HYPERLINK("#'Data'!A10495", "L_5 Household Satisfaction with the Other Assistance Received in the Last 3 Mths by head of household sex")</f>
        <v>L_5 Household Satisfaction with the Other Assistance Received in the Last 3 Mths by head of household sex</v>
      </c>
    </row>
    <row r="539" spans="1:1" x14ac:dyDescent="0.35">
      <c r="A539" s="1" t="str">
        <f>HYPERLINK("#'Data'!A10514", "L_5 Household Satisfaction with the Food Assistance Received in the Last 3 Mths by rural or urban")</f>
        <v>L_5 Household Satisfaction with the Food Assistance Received in the Last 3 Mths by rural or urban</v>
      </c>
    </row>
    <row r="540" spans="1:1" x14ac:dyDescent="0.35">
      <c r="A540" s="1" t="str">
        <f>HYPERLINK("#'Data'!A10529", "L_5 Household Satisfaction with the Shelter Assistance Received in the Last 3 Mths by rural or urban")</f>
        <v>L_5 Household Satisfaction with the Shelter Assistance Received in the Last 3 Mths by rural or urban</v>
      </c>
    </row>
    <row r="541" spans="1:1" x14ac:dyDescent="0.35">
      <c r="A541" s="1" t="str">
        <f>HYPERLINK("#'Data'!A10544", "L_5 Household Satisfaction with the Health Assistance Received in the Last 3 Mths by rural or urban")</f>
        <v>L_5 Household Satisfaction with the Health Assistance Received in the Last 3 Mths by rural or urban</v>
      </c>
    </row>
    <row r="542" spans="1:1" x14ac:dyDescent="0.35">
      <c r="A542" s="1" t="str">
        <f>HYPERLINK("#'Data'!A10559", "L_5 Household Satisfaction with the WASH Assistance Received in the Last 3 Mths by rural or urban")</f>
        <v>L_5 Household Satisfaction with the WASH Assistance Received in the Last 3 Mths by rural or urban</v>
      </c>
    </row>
    <row r="543" spans="1:1" x14ac:dyDescent="0.35">
      <c r="A543" s="1" t="str">
        <f>HYPERLINK("#'Data'!A10574", "L_5 Household Satisfaction with the Protection Assistance Received in the Last 3 Mths by rural or urban")</f>
        <v>L_5 Household Satisfaction with the Protection Assistance Received in the Last 3 Mths by rural or urban</v>
      </c>
    </row>
    <row r="544" spans="1:1" x14ac:dyDescent="0.35">
      <c r="A544" s="1" t="str">
        <f>HYPERLINK("#'Data'!A10589", "L_5 Household Satisfaction with the Cash Assistance Received in the Last 3 Mths by rural or urban")</f>
        <v>L_5 Household Satisfaction with the Cash Assistance Received in the Last 3 Mths by rural or urban</v>
      </c>
    </row>
    <row r="545" spans="1:1" x14ac:dyDescent="0.35">
      <c r="A545" s="1" t="str">
        <f>HYPERLINK("#'Data'!A10604", "L_5 Household Satisfaction with the Other Assistance Received in the Last 3 Mths by rural or urban")</f>
        <v>L_5 Household Satisfaction with the Other Assistance Received in the Last 3 Mths by rural or urban</v>
      </c>
    </row>
    <row r="546" spans="1:1" x14ac:dyDescent="0.35">
      <c r="A546" s="1" t="str">
        <f>HYPERLINK("#'Data'!A10619", "L_5 Household Satisfaction with the Food Assistance Received in the Last 3 Mths by displacement status")</f>
        <v>L_5 Household Satisfaction with the Food Assistance Received in the Last 3 Mths by displacement status</v>
      </c>
    </row>
    <row r="547" spans="1:1" x14ac:dyDescent="0.35">
      <c r="A547" s="1" t="str">
        <f>HYPERLINK("#'Data'!A10640", "L_5 Household Satisfaction with the Shelter Assistance Received in the Last 3 Mths by displacement status")</f>
        <v>L_5 Household Satisfaction with the Shelter Assistance Received in the Last 3 Mths by displacement status</v>
      </c>
    </row>
    <row r="548" spans="1:1" x14ac:dyDescent="0.35">
      <c r="A548" s="1" t="str">
        <f>HYPERLINK("#'Data'!A10660", "L_5 Household Satisfaction with the Health Assistance Received in the Last 3 Mths by displacement status")</f>
        <v>L_5 Household Satisfaction with the Health Assistance Received in the Last 3 Mths by displacement status</v>
      </c>
    </row>
    <row r="549" spans="1:1" x14ac:dyDescent="0.35">
      <c r="A549" s="1" t="str">
        <f>HYPERLINK("#'Data'!A10679", "L_5 Household Satisfaction with the WASH Assistance Received in the Last 3 Mths by displacement status")</f>
        <v>L_5 Household Satisfaction with the WASH Assistance Received in the Last 3 Mths by displacement status</v>
      </c>
    </row>
    <row r="550" spans="1:1" x14ac:dyDescent="0.35">
      <c r="A550" s="1" t="str">
        <f>HYPERLINK("#'Data'!A10700", "L_5 Household Satisfaction with the Protection Assistance Received in the Last 3 Mths by displacement status")</f>
        <v>L_5 Household Satisfaction with the Protection Assistance Received in the Last 3 Mths by displacement status</v>
      </c>
    </row>
    <row r="551" spans="1:1" x14ac:dyDescent="0.35">
      <c r="A551" s="1" t="str">
        <f>HYPERLINK("#'Data'!A10720", "L_5 Household Satisfaction with the Cash Assistance Received in the Last 3 Mths by displacement status")</f>
        <v>L_5 Household Satisfaction with the Cash Assistance Received in the Last 3 Mths by displacement status</v>
      </c>
    </row>
    <row r="552" spans="1:1" x14ac:dyDescent="0.35">
      <c r="A552" s="1" t="str">
        <f>HYPERLINK("#'Data'!A10741", "L_5 Household Satisfaction with the Other Assistance Received in the Last 3 Mths by displacement status")</f>
        <v>L_5 Household Satisfaction with the Other Assistance Received in the Last 3 Mths by displacement status</v>
      </c>
    </row>
    <row r="553" spans="1:1" x14ac:dyDescent="0.35">
      <c r="A553" s="1" t="str">
        <f>HYPERLINK("#'Data'!A10761", "L_6 Reasons for Household Satisfaction with the Food Assistance Received in the Last 3 Mths by overall")</f>
        <v>L_6 Reasons for Household Satisfaction with the Food Assistance Received in the Last 3 Mths by overall</v>
      </c>
    </row>
    <row r="554" spans="1:1" x14ac:dyDescent="0.35">
      <c r="A554" s="1" t="str">
        <f>HYPERLINK("#'Data'!A10770", "L_6 Reasons for Household Satisfaction with the Shelter Assistance Received in the Last 3 Mths by overall")</f>
        <v>L_6 Reasons for Household Satisfaction with the Shelter Assistance Received in the Last 3 Mths by overall</v>
      </c>
    </row>
    <row r="555" spans="1:1" x14ac:dyDescent="0.35">
      <c r="A555" s="1" t="str">
        <f>HYPERLINK("#'Data'!A10779", "L_6 Reasons for Household Satisfaction with the Health Assistance Received in the Last 3 Mths by overall")</f>
        <v>L_6 Reasons for Household Satisfaction with the Health Assistance Received in the Last 3 Mths by overall</v>
      </c>
    </row>
    <row r="556" spans="1:1" x14ac:dyDescent="0.35">
      <c r="A556" s="1" t="str">
        <f>HYPERLINK("#'Data'!A10788", "L_6 Reasons for Household Satisfaction with the WASH Assistance Received in the Last 3 Mthsby overall")</f>
        <v>L_6 Reasons for Household Satisfaction with the WASH Assistance Received in the Last 3 Mthsby overall</v>
      </c>
    </row>
    <row r="557" spans="1:1" x14ac:dyDescent="0.35">
      <c r="A557" s="1" t="str">
        <f>HYPERLINK("#'Data'!A10797", "L_6 Reasons for Household Satisfaction with the Protection Assistance Received in the Last 3 Mths by overall")</f>
        <v>L_6 Reasons for Household Satisfaction with the Protection Assistance Received in the Last 3 Mths by overall</v>
      </c>
    </row>
    <row r="558" spans="1:1" x14ac:dyDescent="0.35">
      <c r="A558" s="1" t="str">
        <f>HYPERLINK("#'Data'!A10806", "L_6 Reasons for Household Satisfaction with the Cash Assistance Received in the Last 3 Mths by overall")</f>
        <v>L_6 Reasons for Household Satisfaction with the Cash Assistance Received in the Last 3 Mths by overall</v>
      </c>
    </row>
    <row r="559" spans="1:1" x14ac:dyDescent="0.35">
      <c r="A559" s="1" t="str">
        <f>HYPERLINK("#'Data'!A10815", "L_6 Reasons for Household Satisfaction with the Other Assistance Received in the Last 3 Mths by overall")</f>
        <v>L_6 Reasons for Household Satisfaction with the Other Assistance Received in the Last 3 Mths by overall</v>
      </c>
    </row>
    <row r="560" spans="1:1" x14ac:dyDescent="0.35">
      <c r="A560" s="1" t="str">
        <f>HYPERLINK("#'Data'!A10824", "L_6 Reasons for Household Satisfaction with the Food Assistance Received in the Last 3 Mths by head of household sex")</f>
        <v>L_6 Reasons for Household Satisfaction with the Food Assistance Received in the Last 3 Mths by head of household sex</v>
      </c>
    </row>
    <row r="561" spans="1:1" x14ac:dyDescent="0.35">
      <c r="A561" s="1" t="str">
        <f>HYPERLINK("#'Data'!A10840", "L_6 Reasons for Household Satisfaction with the Shelter Assistance Received in the Last 3 Mths by head of household sex")</f>
        <v>L_6 Reasons for Household Satisfaction with the Shelter Assistance Received in the Last 3 Mths by head of household sex</v>
      </c>
    </row>
    <row r="562" spans="1:1" x14ac:dyDescent="0.35">
      <c r="A562" s="1" t="str">
        <f>HYPERLINK("#'Data'!A10850", "L_6 Reasons for Household Satisfaction with the Health Assistance Received in the Last 3 Mths by head of household sex")</f>
        <v>L_6 Reasons for Household Satisfaction with the Health Assistance Received in the Last 3 Mths by head of household sex</v>
      </c>
    </row>
    <row r="563" spans="1:1" x14ac:dyDescent="0.35">
      <c r="A563" s="1" t="str">
        <f>HYPERLINK("#'Data'!A10861", "L_6 Reasons for Household Satisfaction with the WASH Assistance Received in the Last 3 Mths by head of household sex")</f>
        <v>L_6 Reasons for Household Satisfaction with the WASH Assistance Received in the Last 3 Mths by head of household sex</v>
      </c>
    </row>
    <row r="564" spans="1:1" x14ac:dyDescent="0.35">
      <c r="A564" s="1" t="str">
        <f>HYPERLINK("#'Data'!A10872", "L_6 Reasons for Household Satisfaction with the Protection Assistance Received in the Last 3 Mths by head of household sex")</f>
        <v>L_6 Reasons for Household Satisfaction with the Protection Assistance Received in the Last 3 Mths by head of household sex</v>
      </c>
    </row>
    <row r="565" spans="1:1" x14ac:dyDescent="0.35">
      <c r="A565" s="1" t="str">
        <f>HYPERLINK("#'Data'!A10881", "L_6 Reasons for Household Satisfaction with the Cash Assistance Received in the Last 3 Mths by head of household sex")</f>
        <v>L_6 Reasons for Household Satisfaction with the Cash Assistance Received in the Last 3 Mths by head of household sex</v>
      </c>
    </row>
    <row r="566" spans="1:1" x14ac:dyDescent="0.35">
      <c r="A566" s="1" t="str">
        <f>HYPERLINK("#'Data'!A10892", "L_6 Reasons for Household Satisfaction with the Other Assistance Received in the Last 3 Mths by head of household sex")</f>
        <v>L_6 Reasons for Household Satisfaction with the Other Assistance Received in the Last 3 Mths by head of household sex</v>
      </c>
    </row>
    <row r="567" spans="1:1" x14ac:dyDescent="0.35">
      <c r="A567" s="1" t="str">
        <f>HYPERLINK("#'Data'!A10902", "L_6 Reasons for Household Satisfaction with the Food Assistance Received in the Last 3 Mths by rural or urban")</f>
        <v>L_6 Reasons for Household Satisfaction with the Food Assistance Received in the Last 3 Mths by rural or urban</v>
      </c>
    </row>
    <row r="568" spans="1:1" x14ac:dyDescent="0.35">
      <c r="A568" s="1" t="str">
        <f>HYPERLINK("#'Data'!A10915", "L_6 Reasons for Household Satisfaction with the Shelter Assistance Received in the Last 3 Mths by rural or urban")</f>
        <v>L_6 Reasons for Household Satisfaction with the Shelter Assistance Received in the Last 3 Mths by rural or urban</v>
      </c>
    </row>
    <row r="569" spans="1:1" x14ac:dyDescent="0.35">
      <c r="A569" s="1" t="str">
        <f>HYPERLINK("#'Data'!A10925", "L_6 Reasons for Household Satisfaction with the Health Assistance Received in the Last 3 Mths by rural or urban")</f>
        <v>L_6 Reasons for Household Satisfaction with the Health Assistance Received in the Last 3 Mths by rural or urban</v>
      </c>
    </row>
    <row r="570" spans="1:1" x14ac:dyDescent="0.35">
      <c r="A570" s="1" t="str">
        <f>HYPERLINK("#'Data'!A10936", "L_6 Reasons for Household Satisfaction with the WASH Assistance Received in the Last 3 Mths by rural or urban")</f>
        <v>L_6 Reasons for Household Satisfaction with the WASH Assistance Received in the Last 3 Mths by rural or urban</v>
      </c>
    </row>
    <row r="571" spans="1:1" x14ac:dyDescent="0.35">
      <c r="A571" s="1" t="str">
        <f>HYPERLINK("#'Data'!A10947", "L_6 Reasons for Household Satisfaction with the Protection Assistance Received in the Last 3 Mths by rural or urban")</f>
        <v>L_6 Reasons for Household Satisfaction with the Protection Assistance Received in the Last 3 Mths by rural or urban</v>
      </c>
    </row>
    <row r="572" spans="1:1" x14ac:dyDescent="0.35">
      <c r="A572" s="1" t="str">
        <f>HYPERLINK("#'Data'!A10956", "L_6 Reasons for Household Satisfaction with the Cash Assistance Received in the Last 3 Mths by rural or urban")</f>
        <v>L_6 Reasons for Household Satisfaction with the Cash Assistance Received in the Last 3 Mths by rural or urban</v>
      </c>
    </row>
    <row r="573" spans="1:1" x14ac:dyDescent="0.35">
      <c r="A573" s="1" t="str">
        <f>HYPERLINK("#'Data'!A10967", "L_6 Reasons for Household Satisfaction with the Other Assistance Received in the Last 3 Mths by rural or urban")</f>
        <v>L_6 Reasons for Household Satisfaction with the Other Assistance Received in the Last 3 Mths by rural or urban</v>
      </c>
    </row>
    <row r="574" spans="1:1" x14ac:dyDescent="0.35">
      <c r="A574" s="1" t="str">
        <f>HYPERLINK("#'Data'!A10976", "L_6 Reasons for Household Satisfaction with the Food Assistance Received in the Last 3 Mths by displacement status")</f>
        <v>L_6 Reasons for Household Satisfaction with the Food Assistance Received in the Last 3 Mths by displacement status</v>
      </c>
    </row>
    <row r="575" spans="1:1" x14ac:dyDescent="0.35">
      <c r="A575" s="1" t="str">
        <f>HYPERLINK("#'Data'!A10993", "L_6 Reasons for Household Satisfaction with the Shelter Assistance Received in the Last 3 Mths by displacement status")</f>
        <v>L_6 Reasons for Household Satisfaction with the Shelter Assistance Received in the Last 3 Mths by displacement status</v>
      </c>
    </row>
    <row r="576" spans="1:1" x14ac:dyDescent="0.35">
      <c r="A576" s="1" t="str">
        <f>HYPERLINK("#'Data'!A11003", "L_6 Reasons for Household Satisfaction with the Health Assistance Received in the Last 3 Mths by displacement status")</f>
        <v>L_6 Reasons for Household Satisfaction with the Health Assistance Received in the Last 3 Mths by displacement status</v>
      </c>
    </row>
    <row r="577" spans="1:1" x14ac:dyDescent="0.35">
      <c r="A577" s="1" t="str">
        <f>HYPERLINK("#'Data'!A11016", "L_6 Reasons for Household Satisfaction with the WASH Assistance Received in the Last 3 Mths by displacement status")</f>
        <v>L_6 Reasons for Household Satisfaction with the WASH Assistance Received in the Last 3 Mths by displacement status</v>
      </c>
    </row>
    <row r="578" spans="1:1" x14ac:dyDescent="0.35">
      <c r="A578" s="1" t="str">
        <f>HYPERLINK("#'Data'!A11027", "L_6 Reasons for Household Satisfaction with the Protection Assistance Received in the Last 3 Mths by displacement status")</f>
        <v>L_6 Reasons for Household Satisfaction with the Protection Assistance Received in the Last 3 Mths by displacement status</v>
      </c>
    </row>
    <row r="579" spans="1:1" x14ac:dyDescent="0.35">
      <c r="A579" s="1" t="str">
        <f>HYPERLINK("#'Data'!A11036", "L_6 Reasons for Household Satisfaction with the Cash Assistance Received in the Last 3 Mths by displacement status")</f>
        <v>L_6 Reasons for Household Satisfaction with the Cash Assistance Received in the Last 3 Mths by displacement status</v>
      </c>
    </row>
    <row r="580" spans="1:1" x14ac:dyDescent="0.35">
      <c r="A580" s="1" t="str">
        <f>HYPERLINK("#'Data'!A11049", "L_6 Reasons for Household Satisfaction with the Other Assistance Received in the Last 3 Mths by displacement status")</f>
        <v>L_6 Reasons for Household Satisfaction with the Other Assistance Received in the Last 3 Mths by displacement status</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1058"/>
  <sheetViews>
    <sheetView topLeftCell="A1410" workbookViewId="0">
      <selection activeCell="H1437" sqref="H1437"/>
    </sheetView>
  </sheetViews>
  <sheetFormatPr defaultColWidth="10.81640625" defaultRowHeight="14.5" x14ac:dyDescent="0.35"/>
  <sheetData>
    <row r="1" spans="1:6" x14ac:dyDescent="0.35">
      <c r="A1" t="s">
        <v>28</v>
      </c>
    </row>
    <row r="2" spans="1:6" x14ac:dyDescent="0.35">
      <c r="A2" t="s">
        <v>29</v>
      </c>
      <c r="B2" t="s">
        <v>30</v>
      </c>
      <c r="C2" t="s">
        <v>31</v>
      </c>
      <c r="D2" t="s">
        <v>32</v>
      </c>
      <c r="E2" t="s">
        <v>33</v>
      </c>
      <c r="F2" t="s">
        <v>34</v>
      </c>
    </row>
    <row r="3" spans="1:6" x14ac:dyDescent="0.35">
      <c r="A3" t="s">
        <v>35</v>
      </c>
      <c r="B3">
        <v>614</v>
      </c>
      <c r="C3">
        <v>51.3</v>
      </c>
      <c r="D3">
        <v>52</v>
      </c>
      <c r="E3">
        <v>18</v>
      </c>
      <c r="F3">
        <v>86</v>
      </c>
    </row>
    <row r="4" spans="1:6" x14ac:dyDescent="0.35">
      <c r="A4" t="s">
        <v>36</v>
      </c>
      <c r="B4">
        <v>1631</v>
      </c>
      <c r="C4">
        <v>49.17</v>
      </c>
      <c r="D4">
        <v>47</v>
      </c>
      <c r="E4">
        <v>18</v>
      </c>
      <c r="F4">
        <v>87</v>
      </c>
    </row>
    <row r="5" spans="1:6" x14ac:dyDescent="0.35">
      <c r="A5" t="s">
        <v>37</v>
      </c>
      <c r="B5">
        <v>825</v>
      </c>
      <c r="C5">
        <v>51.9</v>
      </c>
      <c r="D5">
        <v>52</v>
      </c>
      <c r="E5">
        <v>18</v>
      </c>
      <c r="F5">
        <v>86</v>
      </c>
    </row>
    <row r="6" spans="1:6" x14ac:dyDescent="0.35">
      <c r="A6" t="s">
        <v>38</v>
      </c>
      <c r="B6">
        <v>820</v>
      </c>
      <c r="C6">
        <v>50.51</v>
      </c>
      <c r="D6">
        <v>51</v>
      </c>
      <c r="E6">
        <v>18</v>
      </c>
      <c r="F6">
        <v>90</v>
      </c>
    </row>
    <row r="7" spans="1:6" x14ac:dyDescent="0.35">
      <c r="A7" t="s">
        <v>39</v>
      </c>
      <c r="B7">
        <v>1027</v>
      </c>
      <c r="C7">
        <v>50.02</v>
      </c>
      <c r="D7">
        <v>49</v>
      </c>
      <c r="E7">
        <v>18</v>
      </c>
      <c r="F7">
        <v>87</v>
      </c>
    </row>
    <row r="8" spans="1:6" x14ac:dyDescent="0.35">
      <c r="A8" t="s">
        <v>40</v>
      </c>
      <c r="B8">
        <v>4917</v>
      </c>
      <c r="C8">
        <v>50.25</v>
      </c>
      <c r="D8">
        <v>50</v>
      </c>
      <c r="E8">
        <v>18</v>
      </c>
      <c r="F8">
        <v>90</v>
      </c>
    </row>
    <row r="10" spans="1:6" x14ac:dyDescent="0.35">
      <c r="A10" t="s">
        <v>41</v>
      </c>
    </row>
    <row r="11" spans="1:6" x14ac:dyDescent="0.35">
      <c r="A11" t="s">
        <v>29</v>
      </c>
      <c r="B11" t="s">
        <v>30</v>
      </c>
      <c r="C11" t="s">
        <v>42</v>
      </c>
      <c r="D11" t="s">
        <v>43</v>
      </c>
    </row>
    <row r="12" spans="1:6" x14ac:dyDescent="0.35">
      <c r="A12" t="s">
        <v>35</v>
      </c>
      <c r="B12">
        <v>617</v>
      </c>
      <c r="C12" t="s">
        <v>44</v>
      </c>
      <c r="D12" t="s">
        <v>45</v>
      </c>
    </row>
    <row r="13" spans="1:6" x14ac:dyDescent="0.35">
      <c r="A13" t="s">
        <v>36</v>
      </c>
      <c r="B13">
        <v>1634</v>
      </c>
      <c r="C13" t="s">
        <v>46</v>
      </c>
      <c r="D13" t="s">
        <v>47</v>
      </c>
    </row>
    <row r="14" spans="1:6" x14ac:dyDescent="0.35">
      <c r="A14" t="s">
        <v>37</v>
      </c>
      <c r="B14">
        <v>827</v>
      </c>
      <c r="C14" t="s">
        <v>48</v>
      </c>
      <c r="D14" t="s">
        <v>49</v>
      </c>
    </row>
    <row r="15" spans="1:6" x14ac:dyDescent="0.35">
      <c r="A15" t="s">
        <v>38</v>
      </c>
      <c r="B15">
        <v>823</v>
      </c>
      <c r="C15" t="s">
        <v>50</v>
      </c>
      <c r="D15" t="s">
        <v>51</v>
      </c>
    </row>
    <row r="16" spans="1:6" x14ac:dyDescent="0.35">
      <c r="A16" t="s">
        <v>39</v>
      </c>
      <c r="B16">
        <v>1029</v>
      </c>
      <c r="C16" t="s">
        <v>52</v>
      </c>
      <c r="D16" t="s">
        <v>53</v>
      </c>
    </row>
    <row r="17" spans="1:6" x14ac:dyDescent="0.35">
      <c r="A17" t="s">
        <v>40</v>
      </c>
      <c r="B17">
        <v>4930</v>
      </c>
      <c r="C17" t="s">
        <v>54</v>
      </c>
      <c r="D17" t="s">
        <v>55</v>
      </c>
    </row>
    <row r="19" spans="1:6" x14ac:dyDescent="0.35">
      <c r="A19" t="s">
        <v>56</v>
      </c>
    </row>
    <row r="20" spans="1:6" x14ac:dyDescent="0.35">
      <c r="A20" t="s">
        <v>29</v>
      </c>
      <c r="B20" t="s">
        <v>30</v>
      </c>
      <c r="C20" t="s">
        <v>57</v>
      </c>
      <c r="D20" t="s">
        <v>58</v>
      </c>
    </row>
    <row r="21" spans="1:6" x14ac:dyDescent="0.35">
      <c r="A21" t="s">
        <v>35</v>
      </c>
      <c r="B21">
        <v>617</v>
      </c>
      <c r="C21" t="s">
        <v>59</v>
      </c>
      <c r="D21" t="s">
        <v>60</v>
      </c>
    </row>
    <row r="22" spans="1:6" x14ac:dyDescent="0.35">
      <c r="A22" t="s">
        <v>36</v>
      </c>
      <c r="B22">
        <v>1634</v>
      </c>
      <c r="C22" t="s">
        <v>61</v>
      </c>
      <c r="D22" t="s">
        <v>62</v>
      </c>
    </row>
    <row r="23" spans="1:6" x14ac:dyDescent="0.35">
      <c r="A23" t="s">
        <v>37</v>
      </c>
      <c r="B23">
        <v>827</v>
      </c>
      <c r="C23" t="s">
        <v>63</v>
      </c>
      <c r="D23" t="s">
        <v>64</v>
      </c>
    </row>
    <row r="24" spans="1:6" x14ac:dyDescent="0.35">
      <c r="A24" t="s">
        <v>38</v>
      </c>
      <c r="B24">
        <v>823</v>
      </c>
      <c r="C24" t="s">
        <v>65</v>
      </c>
      <c r="D24" t="s">
        <v>66</v>
      </c>
    </row>
    <row r="25" spans="1:6" x14ac:dyDescent="0.35">
      <c r="A25" t="s">
        <v>39</v>
      </c>
      <c r="B25">
        <v>1029</v>
      </c>
      <c r="C25" t="s">
        <v>67</v>
      </c>
      <c r="D25" t="s">
        <v>68</v>
      </c>
    </row>
    <row r="26" spans="1:6" x14ac:dyDescent="0.35">
      <c r="A26" t="s">
        <v>40</v>
      </c>
      <c r="B26">
        <v>4930</v>
      </c>
      <c r="C26" t="s">
        <v>69</v>
      </c>
      <c r="D26" t="s">
        <v>70</v>
      </c>
    </row>
    <row r="28" spans="1:6" x14ac:dyDescent="0.35">
      <c r="A28" t="s">
        <v>71</v>
      </c>
    </row>
    <row r="29" spans="1:6" x14ac:dyDescent="0.35">
      <c r="A29" t="s">
        <v>29</v>
      </c>
      <c r="B29" t="s">
        <v>30</v>
      </c>
      <c r="C29" t="s">
        <v>31</v>
      </c>
      <c r="D29" t="s">
        <v>32</v>
      </c>
      <c r="E29" t="s">
        <v>33</v>
      </c>
      <c r="F29" t="s">
        <v>34</v>
      </c>
    </row>
    <row r="30" spans="1:6" x14ac:dyDescent="0.35">
      <c r="A30" t="s">
        <v>35</v>
      </c>
      <c r="B30">
        <v>612</v>
      </c>
      <c r="C30">
        <v>2.7</v>
      </c>
      <c r="D30">
        <v>2</v>
      </c>
      <c r="E30">
        <v>1</v>
      </c>
      <c r="F30">
        <v>9</v>
      </c>
    </row>
    <row r="31" spans="1:6" x14ac:dyDescent="0.35">
      <c r="A31" t="s">
        <v>36</v>
      </c>
      <c r="B31">
        <v>1620</v>
      </c>
      <c r="C31">
        <v>3.24</v>
      </c>
      <c r="D31">
        <v>3</v>
      </c>
      <c r="E31">
        <v>1</v>
      </c>
      <c r="F31">
        <v>13</v>
      </c>
    </row>
    <row r="32" spans="1:6" x14ac:dyDescent="0.35">
      <c r="A32" t="s">
        <v>37</v>
      </c>
      <c r="B32">
        <v>819</v>
      </c>
      <c r="C32">
        <v>2.65</v>
      </c>
      <c r="D32">
        <v>2</v>
      </c>
      <c r="E32">
        <v>1</v>
      </c>
      <c r="F32">
        <v>11</v>
      </c>
    </row>
    <row r="33" spans="1:6" x14ac:dyDescent="0.35">
      <c r="A33" t="s">
        <v>38</v>
      </c>
      <c r="B33">
        <v>812</v>
      </c>
      <c r="C33">
        <v>2.62</v>
      </c>
      <c r="D33">
        <v>2</v>
      </c>
      <c r="E33">
        <v>1</v>
      </c>
      <c r="F33">
        <v>10</v>
      </c>
    </row>
    <row r="34" spans="1:6" x14ac:dyDescent="0.35">
      <c r="A34" t="s">
        <v>39</v>
      </c>
      <c r="B34">
        <v>1021</v>
      </c>
      <c r="C34">
        <v>2.61</v>
      </c>
      <c r="D34">
        <v>2</v>
      </c>
      <c r="E34">
        <v>1</v>
      </c>
      <c r="F34">
        <v>10</v>
      </c>
    </row>
    <row r="35" spans="1:6" x14ac:dyDescent="0.35">
      <c r="A35" t="s">
        <v>40</v>
      </c>
      <c r="B35">
        <v>4884</v>
      </c>
      <c r="C35">
        <v>2.83</v>
      </c>
      <c r="D35">
        <v>3</v>
      </c>
      <c r="E35">
        <v>1</v>
      </c>
      <c r="F35">
        <v>13</v>
      </c>
    </row>
    <row r="37" spans="1:6" x14ac:dyDescent="0.35">
      <c r="A37" t="s">
        <v>72</v>
      </c>
    </row>
    <row r="38" spans="1:6" x14ac:dyDescent="0.35">
      <c r="A38" t="s">
        <v>29</v>
      </c>
      <c r="B38" t="s">
        <v>73</v>
      </c>
      <c r="C38" t="s">
        <v>30</v>
      </c>
      <c r="D38" t="s">
        <v>42</v>
      </c>
      <c r="E38" t="s">
        <v>43</v>
      </c>
      <c r="F38" t="s">
        <v>74</v>
      </c>
    </row>
    <row r="39" spans="1:6" x14ac:dyDescent="0.35">
      <c r="A39" t="s">
        <v>35</v>
      </c>
      <c r="B39" t="s">
        <v>75</v>
      </c>
      <c r="C39">
        <v>5</v>
      </c>
      <c r="D39" t="s">
        <v>76</v>
      </c>
      <c r="E39" t="s">
        <v>77</v>
      </c>
      <c r="F39" t="s">
        <v>78</v>
      </c>
    </row>
    <row r="40" spans="1:6" x14ac:dyDescent="0.35">
      <c r="A40" t="s">
        <v>35</v>
      </c>
      <c r="B40" t="s">
        <v>79</v>
      </c>
      <c r="C40">
        <v>10</v>
      </c>
      <c r="D40" t="s">
        <v>80</v>
      </c>
      <c r="E40" t="s">
        <v>81</v>
      </c>
      <c r="F40" t="s">
        <v>78</v>
      </c>
    </row>
    <row r="41" spans="1:6" x14ac:dyDescent="0.35">
      <c r="A41" t="s">
        <v>35</v>
      </c>
      <c r="B41" t="s">
        <v>82</v>
      </c>
      <c r="C41">
        <v>28</v>
      </c>
      <c r="D41" t="s">
        <v>83</v>
      </c>
      <c r="E41" t="s">
        <v>84</v>
      </c>
      <c r="F41" t="s">
        <v>85</v>
      </c>
    </row>
    <row r="42" spans="1:6" x14ac:dyDescent="0.35">
      <c r="A42" t="s">
        <v>35</v>
      </c>
      <c r="B42" t="s">
        <v>86</v>
      </c>
      <c r="C42">
        <v>26</v>
      </c>
      <c r="D42" t="s">
        <v>87</v>
      </c>
      <c r="E42" t="s">
        <v>88</v>
      </c>
      <c r="F42" t="s">
        <v>78</v>
      </c>
    </row>
    <row r="43" spans="1:6" x14ac:dyDescent="0.35">
      <c r="A43" t="s">
        <v>35</v>
      </c>
      <c r="B43" t="s">
        <v>89</v>
      </c>
      <c r="C43">
        <v>25</v>
      </c>
      <c r="D43" t="s">
        <v>90</v>
      </c>
      <c r="E43" t="s">
        <v>91</v>
      </c>
      <c r="F43" t="s">
        <v>78</v>
      </c>
    </row>
    <row r="44" spans="1:6" x14ac:dyDescent="0.35">
      <c r="A44" t="s">
        <v>35</v>
      </c>
      <c r="B44" t="s">
        <v>92</v>
      </c>
      <c r="C44">
        <v>27</v>
      </c>
      <c r="D44" t="s">
        <v>93</v>
      </c>
      <c r="E44" t="s">
        <v>94</v>
      </c>
      <c r="F44" t="s">
        <v>78</v>
      </c>
    </row>
    <row r="45" spans="1:6" x14ac:dyDescent="0.35">
      <c r="A45" t="s">
        <v>35</v>
      </c>
      <c r="B45" t="s">
        <v>95</v>
      </c>
      <c r="C45">
        <v>30</v>
      </c>
      <c r="D45" t="s">
        <v>96</v>
      </c>
      <c r="E45" t="s">
        <v>97</v>
      </c>
      <c r="F45" t="s">
        <v>78</v>
      </c>
    </row>
    <row r="46" spans="1:6" x14ac:dyDescent="0.35">
      <c r="A46" t="s">
        <v>35</v>
      </c>
      <c r="B46" t="s">
        <v>98</v>
      </c>
      <c r="C46">
        <v>31</v>
      </c>
      <c r="D46" t="s">
        <v>99</v>
      </c>
      <c r="E46" t="s">
        <v>100</v>
      </c>
      <c r="F46" t="s">
        <v>78</v>
      </c>
    </row>
    <row r="47" spans="1:6" x14ac:dyDescent="0.35">
      <c r="A47" t="s">
        <v>35</v>
      </c>
      <c r="B47" t="s">
        <v>101</v>
      </c>
      <c r="C47">
        <v>27</v>
      </c>
      <c r="D47" t="s">
        <v>102</v>
      </c>
      <c r="E47" t="s">
        <v>103</v>
      </c>
      <c r="F47" t="s">
        <v>78</v>
      </c>
    </row>
    <row r="48" spans="1:6" x14ac:dyDescent="0.35">
      <c r="A48" t="s">
        <v>35</v>
      </c>
      <c r="B48" t="s">
        <v>104</v>
      </c>
      <c r="C48">
        <v>28</v>
      </c>
      <c r="D48" t="s">
        <v>105</v>
      </c>
      <c r="E48" t="s">
        <v>106</v>
      </c>
      <c r="F48" t="s">
        <v>78</v>
      </c>
    </row>
    <row r="49" spans="1:6" x14ac:dyDescent="0.35">
      <c r="A49" t="s">
        <v>35</v>
      </c>
      <c r="B49" t="s">
        <v>107</v>
      </c>
      <c r="C49">
        <v>22</v>
      </c>
      <c r="D49" t="s">
        <v>108</v>
      </c>
      <c r="E49" t="s">
        <v>109</v>
      </c>
      <c r="F49" t="s">
        <v>78</v>
      </c>
    </row>
    <row r="50" spans="1:6" x14ac:dyDescent="0.35">
      <c r="A50" t="s">
        <v>35</v>
      </c>
      <c r="B50" t="s">
        <v>110</v>
      </c>
      <c r="C50">
        <v>13</v>
      </c>
      <c r="D50" t="s">
        <v>111</v>
      </c>
      <c r="E50" t="s">
        <v>112</v>
      </c>
      <c r="F50" t="s">
        <v>78</v>
      </c>
    </row>
    <row r="51" spans="1:6" x14ac:dyDescent="0.35">
      <c r="A51" t="s">
        <v>35</v>
      </c>
      <c r="B51" t="s">
        <v>113</v>
      </c>
      <c r="C51">
        <v>15</v>
      </c>
      <c r="D51" t="s">
        <v>114</v>
      </c>
      <c r="E51" t="s">
        <v>115</v>
      </c>
      <c r="F51" t="s">
        <v>78</v>
      </c>
    </row>
    <row r="52" spans="1:6" x14ac:dyDescent="0.35">
      <c r="A52" t="s">
        <v>35</v>
      </c>
      <c r="B52" t="s">
        <v>116</v>
      </c>
      <c r="C52">
        <v>13</v>
      </c>
      <c r="D52" t="s">
        <v>117</v>
      </c>
      <c r="E52" t="s">
        <v>118</v>
      </c>
      <c r="F52" t="s">
        <v>78</v>
      </c>
    </row>
    <row r="53" spans="1:6" x14ac:dyDescent="0.35">
      <c r="A53" t="s">
        <v>35</v>
      </c>
      <c r="B53" t="s">
        <v>119</v>
      </c>
      <c r="C53">
        <v>11</v>
      </c>
      <c r="D53" t="s">
        <v>120</v>
      </c>
      <c r="E53" t="s">
        <v>121</v>
      </c>
      <c r="F53" t="s">
        <v>78</v>
      </c>
    </row>
    <row r="54" spans="1:6" x14ac:dyDescent="0.35">
      <c r="A54" t="s">
        <v>35</v>
      </c>
      <c r="B54" t="s">
        <v>122</v>
      </c>
      <c r="C54">
        <v>11</v>
      </c>
      <c r="D54" t="s">
        <v>91</v>
      </c>
      <c r="E54" t="s">
        <v>90</v>
      </c>
      <c r="F54" t="s">
        <v>78</v>
      </c>
    </row>
    <row r="55" spans="1:6" x14ac:dyDescent="0.35">
      <c r="A55" t="s">
        <v>35</v>
      </c>
      <c r="B55" t="s">
        <v>123</v>
      </c>
      <c r="C55">
        <v>15</v>
      </c>
      <c r="D55" t="s">
        <v>124</v>
      </c>
      <c r="E55" t="s">
        <v>125</v>
      </c>
      <c r="F55" t="s">
        <v>78</v>
      </c>
    </row>
    <row r="56" spans="1:6" x14ac:dyDescent="0.35">
      <c r="A56" t="s">
        <v>35</v>
      </c>
      <c r="B56" t="s">
        <v>126</v>
      </c>
      <c r="C56">
        <v>6</v>
      </c>
      <c r="D56" t="s">
        <v>127</v>
      </c>
      <c r="E56" t="s">
        <v>128</v>
      </c>
      <c r="F56" t="s">
        <v>78</v>
      </c>
    </row>
    <row r="57" spans="1:6" x14ac:dyDescent="0.35">
      <c r="A57" t="s">
        <v>35</v>
      </c>
      <c r="B57" t="s">
        <v>129</v>
      </c>
      <c r="C57">
        <v>7</v>
      </c>
      <c r="D57" t="s">
        <v>130</v>
      </c>
      <c r="E57" t="s">
        <v>131</v>
      </c>
      <c r="F57" t="s">
        <v>78</v>
      </c>
    </row>
    <row r="58" spans="1:6" x14ac:dyDescent="0.35">
      <c r="A58" t="s">
        <v>35</v>
      </c>
      <c r="B58" t="s">
        <v>132</v>
      </c>
      <c r="C58">
        <v>9</v>
      </c>
      <c r="D58" t="s">
        <v>133</v>
      </c>
      <c r="E58" t="s">
        <v>134</v>
      </c>
      <c r="F58" t="s">
        <v>78</v>
      </c>
    </row>
    <row r="59" spans="1:6" x14ac:dyDescent="0.35">
      <c r="A59" t="s">
        <v>35</v>
      </c>
      <c r="B59" t="s">
        <v>135</v>
      </c>
      <c r="C59">
        <v>7</v>
      </c>
      <c r="D59" t="s">
        <v>136</v>
      </c>
      <c r="E59" t="s">
        <v>137</v>
      </c>
      <c r="F59" t="s">
        <v>78</v>
      </c>
    </row>
    <row r="60" spans="1:6" x14ac:dyDescent="0.35">
      <c r="A60" t="s">
        <v>35</v>
      </c>
      <c r="B60" t="s">
        <v>138</v>
      </c>
      <c r="C60">
        <v>10</v>
      </c>
      <c r="D60" t="s">
        <v>139</v>
      </c>
      <c r="E60" t="s">
        <v>140</v>
      </c>
      <c r="F60" t="s">
        <v>78</v>
      </c>
    </row>
    <row r="61" spans="1:6" x14ac:dyDescent="0.35">
      <c r="A61" t="s">
        <v>35</v>
      </c>
      <c r="B61" t="s">
        <v>141</v>
      </c>
      <c r="C61">
        <v>9</v>
      </c>
      <c r="D61" t="s">
        <v>142</v>
      </c>
      <c r="E61" t="s">
        <v>143</v>
      </c>
      <c r="F61" t="s">
        <v>78</v>
      </c>
    </row>
    <row r="62" spans="1:6" x14ac:dyDescent="0.35">
      <c r="A62" t="s">
        <v>35</v>
      </c>
      <c r="B62" t="s">
        <v>144</v>
      </c>
      <c r="C62">
        <v>11</v>
      </c>
      <c r="D62" t="s">
        <v>145</v>
      </c>
      <c r="E62" t="s">
        <v>146</v>
      </c>
      <c r="F62" t="s">
        <v>78</v>
      </c>
    </row>
    <row r="63" spans="1:6" x14ac:dyDescent="0.35">
      <c r="A63" t="s">
        <v>35</v>
      </c>
      <c r="B63" t="s">
        <v>147</v>
      </c>
      <c r="C63">
        <v>13</v>
      </c>
      <c r="D63" t="s">
        <v>148</v>
      </c>
      <c r="E63" t="s">
        <v>149</v>
      </c>
      <c r="F63" t="s">
        <v>78</v>
      </c>
    </row>
    <row r="64" spans="1:6" x14ac:dyDescent="0.35">
      <c r="A64" t="s">
        <v>35</v>
      </c>
      <c r="B64" t="s">
        <v>150</v>
      </c>
      <c r="C64">
        <v>7</v>
      </c>
      <c r="D64" t="s">
        <v>151</v>
      </c>
      <c r="E64" t="s">
        <v>152</v>
      </c>
      <c r="F64" t="s">
        <v>78</v>
      </c>
    </row>
    <row r="65" spans="1:6" x14ac:dyDescent="0.35">
      <c r="A65" t="s">
        <v>35</v>
      </c>
      <c r="B65" t="s">
        <v>153</v>
      </c>
      <c r="C65">
        <v>13</v>
      </c>
      <c r="D65" t="s">
        <v>154</v>
      </c>
      <c r="E65" t="s">
        <v>155</v>
      </c>
      <c r="F65" t="s">
        <v>78</v>
      </c>
    </row>
    <row r="66" spans="1:6" x14ac:dyDescent="0.35">
      <c r="A66" t="s">
        <v>35</v>
      </c>
      <c r="B66" t="s">
        <v>156</v>
      </c>
      <c r="C66">
        <v>18</v>
      </c>
      <c r="D66" t="s">
        <v>128</v>
      </c>
      <c r="E66" t="s">
        <v>127</v>
      </c>
      <c r="F66" t="s">
        <v>78</v>
      </c>
    </row>
    <row r="67" spans="1:6" x14ac:dyDescent="0.35">
      <c r="A67" t="s">
        <v>35</v>
      </c>
      <c r="B67" t="s">
        <v>157</v>
      </c>
      <c r="C67">
        <v>32</v>
      </c>
      <c r="D67" t="s">
        <v>158</v>
      </c>
      <c r="E67" t="s">
        <v>159</v>
      </c>
      <c r="F67" t="s">
        <v>78</v>
      </c>
    </row>
    <row r="68" spans="1:6" x14ac:dyDescent="0.35">
      <c r="A68" t="s">
        <v>35</v>
      </c>
      <c r="B68" t="s">
        <v>160</v>
      </c>
      <c r="C68">
        <v>27</v>
      </c>
      <c r="D68" t="s">
        <v>161</v>
      </c>
      <c r="E68" t="s">
        <v>162</v>
      </c>
      <c r="F68" t="s">
        <v>78</v>
      </c>
    </row>
    <row r="69" spans="1:6" x14ac:dyDescent="0.35">
      <c r="A69" t="s">
        <v>35</v>
      </c>
      <c r="B69" t="s">
        <v>163</v>
      </c>
      <c r="C69">
        <v>18</v>
      </c>
      <c r="D69" t="s">
        <v>140</v>
      </c>
      <c r="E69" t="s">
        <v>139</v>
      </c>
      <c r="F69" t="s">
        <v>78</v>
      </c>
    </row>
    <row r="70" spans="1:6" x14ac:dyDescent="0.35">
      <c r="A70" t="s">
        <v>35</v>
      </c>
      <c r="B70" t="s">
        <v>164</v>
      </c>
      <c r="C70">
        <v>30</v>
      </c>
      <c r="D70" t="s">
        <v>165</v>
      </c>
      <c r="E70" t="s">
        <v>166</v>
      </c>
      <c r="F70" t="s">
        <v>78</v>
      </c>
    </row>
    <row r="71" spans="1:6" x14ac:dyDescent="0.35">
      <c r="A71" t="s">
        <v>35</v>
      </c>
      <c r="B71" t="s">
        <v>167</v>
      </c>
      <c r="C71">
        <v>29</v>
      </c>
      <c r="D71" t="s">
        <v>168</v>
      </c>
      <c r="E71" t="s">
        <v>169</v>
      </c>
      <c r="F71" t="s">
        <v>170</v>
      </c>
    </row>
    <row r="72" spans="1:6" x14ac:dyDescent="0.35">
      <c r="A72" t="s">
        <v>35</v>
      </c>
      <c r="B72" t="s">
        <v>171</v>
      </c>
      <c r="C72">
        <v>29</v>
      </c>
      <c r="D72" t="s">
        <v>172</v>
      </c>
      <c r="E72" t="s">
        <v>173</v>
      </c>
      <c r="F72" t="s">
        <v>78</v>
      </c>
    </row>
    <row r="73" spans="1:6" x14ac:dyDescent="0.35">
      <c r="A73" t="s">
        <v>35</v>
      </c>
      <c r="B73" t="s">
        <v>174</v>
      </c>
      <c r="C73">
        <v>16</v>
      </c>
      <c r="D73" t="s">
        <v>175</v>
      </c>
      <c r="E73" t="s">
        <v>176</v>
      </c>
      <c r="F73" t="s">
        <v>78</v>
      </c>
    </row>
    <row r="74" spans="1:6" x14ac:dyDescent="0.35">
      <c r="A74" t="s">
        <v>35</v>
      </c>
      <c r="B74" t="s">
        <v>177</v>
      </c>
      <c r="C74">
        <v>30</v>
      </c>
      <c r="D74" t="s">
        <v>178</v>
      </c>
      <c r="E74" t="s">
        <v>179</v>
      </c>
      <c r="F74" t="s">
        <v>78</v>
      </c>
    </row>
    <row r="75" spans="1:6" x14ac:dyDescent="0.35">
      <c r="A75" t="s">
        <v>35</v>
      </c>
      <c r="B75" t="s">
        <v>180</v>
      </c>
      <c r="C75">
        <v>19</v>
      </c>
      <c r="D75" t="s">
        <v>181</v>
      </c>
      <c r="E75" t="s">
        <v>182</v>
      </c>
      <c r="F75" t="s">
        <v>78</v>
      </c>
    </row>
    <row r="76" spans="1:6" x14ac:dyDescent="0.35">
      <c r="A76" t="s">
        <v>35</v>
      </c>
      <c r="B76" t="s">
        <v>183</v>
      </c>
      <c r="C76">
        <v>33</v>
      </c>
      <c r="D76" t="s">
        <v>184</v>
      </c>
      <c r="E76" t="s">
        <v>185</v>
      </c>
      <c r="F76" t="s">
        <v>78</v>
      </c>
    </row>
    <row r="77" spans="1:6" x14ac:dyDescent="0.35">
      <c r="A77" t="s">
        <v>35</v>
      </c>
      <c r="B77" t="s">
        <v>186</v>
      </c>
      <c r="C77">
        <v>32</v>
      </c>
      <c r="D77" t="s">
        <v>187</v>
      </c>
      <c r="E77" t="s">
        <v>188</v>
      </c>
      <c r="F77" t="s">
        <v>78</v>
      </c>
    </row>
    <row r="78" spans="1:6" x14ac:dyDescent="0.35">
      <c r="A78" t="s">
        <v>35</v>
      </c>
      <c r="B78" t="s">
        <v>189</v>
      </c>
      <c r="C78">
        <v>14</v>
      </c>
      <c r="D78" t="s">
        <v>190</v>
      </c>
      <c r="E78" t="s">
        <v>191</v>
      </c>
      <c r="F78" t="s">
        <v>78</v>
      </c>
    </row>
    <row r="79" spans="1:6" x14ac:dyDescent="0.35">
      <c r="A79" t="s">
        <v>35</v>
      </c>
      <c r="B79" t="s">
        <v>192</v>
      </c>
      <c r="C79">
        <v>26</v>
      </c>
      <c r="D79" t="s">
        <v>84</v>
      </c>
      <c r="E79" t="s">
        <v>84</v>
      </c>
      <c r="F79" t="s">
        <v>78</v>
      </c>
    </row>
    <row r="80" spans="1:6" x14ac:dyDescent="0.35">
      <c r="A80" t="s">
        <v>35</v>
      </c>
      <c r="B80" t="s">
        <v>193</v>
      </c>
      <c r="C80">
        <v>23</v>
      </c>
      <c r="D80" t="s">
        <v>194</v>
      </c>
      <c r="E80" t="s">
        <v>195</v>
      </c>
      <c r="F80" t="s">
        <v>78</v>
      </c>
    </row>
    <row r="81" spans="1:6" x14ac:dyDescent="0.35">
      <c r="A81" t="s">
        <v>35</v>
      </c>
      <c r="B81" t="s">
        <v>196</v>
      </c>
      <c r="C81">
        <v>25</v>
      </c>
      <c r="D81" t="s">
        <v>184</v>
      </c>
      <c r="E81" t="s">
        <v>185</v>
      </c>
      <c r="F81" t="s">
        <v>78</v>
      </c>
    </row>
    <row r="82" spans="1:6" x14ac:dyDescent="0.35">
      <c r="A82" t="s">
        <v>35</v>
      </c>
      <c r="B82" t="s">
        <v>197</v>
      </c>
      <c r="C82">
        <v>28</v>
      </c>
      <c r="D82" t="s">
        <v>188</v>
      </c>
      <c r="E82" t="s">
        <v>187</v>
      </c>
      <c r="F82" t="s">
        <v>78</v>
      </c>
    </row>
    <row r="83" spans="1:6" x14ac:dyDescent="0.35">
      <c r="A83" t="s">
        <v>35</v>
      </c>
      <c r="B83" t="s">
        <v>198</v>
      </c>
      <c r="C83">
        <v>30</v>
      </c>
      <c r="D83" t="s">
        <v>199</v>
      </c>
      <c r="E83" t="s">
        <v>200</v>
      </c>
      <c r="F83" t="s">
        <v>78</v>
      </c>
    </row>
    <row r="84" spans="1:6" x14ac:dyDescent="0.35">
      <c r="A84" t="s">
        <v>35</v>
      </c>
      <c r="B84" t="s">
        <v>201</v>
      </c>
      <c r="C84">
        <v>22</v>
      </c>
      <c r="D84" t="s">
        <v>202</v>
      </c>
      <c r="E84" t="s">
        <v>203</v>
      </c>
      <c r="F84" t="s">
        <v>78</v>
      </c>
    </row>
    <row r="85" spans="1:6" x14ac:dyDescent="0.35">
      <c r="A85" t="s">
        <v>35</v>
      </c>
      <c r="B85" t="s">
        <v>204</v>
      </c>
      <c r="C85">
        <v>26</v>
      </c>
      <c r="D85" t="s">
        <v>205</v>
      </c>
      <c r="E85" t="s">
        <v>206</v>
      </c>
      <c r="F85" t="s">
        <v>78</v>
      </c>
    </row>
    <row r="86" spans="1:6" x14ac:dyDescent="0.35">
      <c r="A86" t="s">
        <v>35</v>
      </c>
      <c r="B86" t="s">
        <v>207</v>
      </c>
      <c r="C86">
        <v>27</v>
      </c>
      <c r="D86" t="s">
        <v>208</v>
      </c>
      <c r="E86" t="s">
        <v>209</v>
      </c>
      <c r="F86" t="s">
        <v>78</v>
      </c>
    </row>
    <row r="87" spans="1:6" x14ac:dyDescent="0.35">
      <c r="A87" t="s">
        <v>35</v>
      </c>
      <c r="B87" t="s">
        <v>210</v>
      </c>
      <c r="C87">
        <v>21</v>
      </c>
      <c r="D87" t="s">
        <v>211</v>
      </c>
      <c r="E87" t="s">
        <v>212</v>
      </c>
      <c r="F87" t="s">
        <v>78</v>
      </c>
    </row>
    <row r="88" spans="1:6" x14ac:dyDescent="0.35">
      <c r="A88" t="s">
        <v>35</v>
      </c>
      <c r="B88" t="s">
        <v>213</v>
      </c>
      <c r="C88">
        <v>21</v>
      </c>
      <c r="D88" t="s">
        <v>214</v>
      </c>
      <c r="E88" t="s">
        <v>215</v>
      </c>
      <c r="F88" t="s">
        <v>78</v>
      </c>
    </row>
    <row r="89" spans="1:6" x14ac:dyDescent="0.35">
      <c r="A89" t="s">
        <v>35</v>
      </c>
      <c r="B89" t="s">
        <v>216</v>
      </c>
      <c r="C89">
        <v>15</v>
      </c>
      <c r="D89" t="s">
        <v>217</v>
      </c>
      <c r="E89" t="s">
        <v>218</v>
      </c>
      <c r="F89" t="s">
        <v>78</v>
      </c>
    </row>
    <row r="90" spans="1:6" x14ac:dyDescent="0.35">
      <c r="A90" t="s">
        <v>35</v>
      </c>
      <c r="B90" t="s">
        <v>219</v>
      </c>
      <c r="C90">
        <v>40</v>
      </c>
      <c r="D90" t="s">
        <v>220</v>
      </c>
      <c r="E90" t="s">
        <v>221</v>
      </c>
      <c r="F90" t="s">
        <v>78</v>
      </c>
    </row>
    <row r="91" spans="1:6" x14ac:dyDescent="0.35">
      <c r="A91" t="s">
        <v>35</v>
      </c>
      <c r="B91" t="s">
        <v>222</v>
      </c>
      <c r="C91">
        <v>33</v>
      </c>
      <c r="D91" t="s">
        <v>223</v>
      </c>
      <c r="E91" t="s">
        <v>224</v>
      </c>
      <c r="F91" t="s">
        <v>78</v>
      </c>
    </row>
    <row r="92" spans="1:6" x14ac:dyDescent="0.35">
      <c r="A92" t="s">
        <v>35</v>
      </c>
      <c r="B92" t="s">
        <v>225</v>
      </c>
      <c r="C92">
        <v>24</v>
      </c>
      <c r="D92" t="s">
        <v>226</v>
      </c>
      <c r="E92" t="s">
        <v>227</v>
      </c>
      <c r="F92" t="s">
        <v>78</v>
      </c>
    </row>
    <row r="93" spans="1:6" x14ac:dyDescent="0.35">
      <c r="A93" t="s">
        <v>35</v>
      </c>
      <c r="B93" t="s">
        <v>228</v>
      </c>
      <c r="C93">
        <v>18</v>
      </c>
      <c r="D93" t="s">
        <v>229</v>
      </c>
      <c r="E93" t="s">
        <v>230</v>
      </c>
      <c r="F93" t="s">
        <v>78</v>
      </c>
    </row>
    <row r="94" spans="1:6" x14ac:dyDescent="0.35">
      <c r="A94" t="s">
        <v>35</v>
      </c>
      <c r="B94" t="s">
        <v>231</v>
      </c>
      <c r="C94">
        <v>23</v>
      </c>
      <c r="D94" t="s">
        <v>232</v>
      </c>
      <c r="E94" t="s">
        <v>233</v>
      </c>
      <c r="F94" t="s">
        <v>170</v>
      </c>
    </row>
    <row r="95" spans="1:6" x14ac:dyDescent="0.35">
      <c r="A95" t="s">
        <v>35</v>
      </c>
      <c r="B95" t="s">
        <v>234</v>
      </c>
      <c r="C95">
        <v>20</v>
      </c>
      <c r="D95" t="s">
        <v>235</v>
      </c>
      <c r="E95" t="s">
        <v>236</v>
      </c>
      <c r="F95" t="s">
        <v>78</v>
      </c>
    </row>
    <row r="96" spans="1:6" x14ac:dyDescent="0.35">
      <c r="A96" t="s">
        <v>35</v>
      </c>
      <c r="B96" t="s">
        <v>237</v>
      </c>
      <c r="C96">
        <v>28</v>
      </c>
      <c r="D96" t="s">
        <v>238</v>
      </c>
      <c r="E96" t="s">
        <v>239</v>
      </c>
      <c r="F96" t="s">
        <v>78</v>
      </c>
    </row>
    <row r="97" spans="1:6" x14ac:dyDescent="0.35">
      <c r="A97" t="s">
        <v>35</v>
      </c>
      <c r="B97" t="s">
        <v>240</v>
      </c>
      <c r="C97">
        <v>20</v>
      </c>
      <c r="D97" t="s">
        <v>241</v>
      </c>
      <c r="E97" t="s">
        <v>242</v>
      </c>
      <c r="F97" t="s">
        <v>78</v>
      </c>
    </row>
    <row r="98" spans="1:6" x14ac:dyDescent="0.35">
      <c r="A98" t="s">
        <v>35</v>
      </c>
      <c r="B98" t="s">
        <v>243</v>
      </c>
      <c r="C98">
        <v>34</v>
      </c>
      <c r="D98" t="s">
        <v>244</v>
      </c>
      <c r="E98" t="s">
        <v>245</v>
      </c>
      <c r="F98" t="s">
        <v>246</v>
      </c>
    </row>
    <row r="99" spans="1:6" x14ac:dyDescent="0.35">
      <c r="A99" t="s">
        <v>35</v>
      </c>
      <c r="B99" t="s">
        <v>247</v>
      </c>
      <c r="C99">
        <v>23</v>
      </c>
      <c r="D99" t="s">
        <v>248</v>
      </c>
      <c r="E99" t="s">
        <v>249</v>
      </c>
      <c r="F99" t="s">
        <v>250</v>
      </c>
    </row>
    <row r="100" spans="1:6" x14ac:dyDescent="0.35">
      <c r="A100" t="s">
        <v>35</v>
      </c>
      <c r="B100" t="s">
        <v>251</v>
      </c>
      <c r="C100">
        <v>27</v>
      </c>
      <c r="D100" t="s">
        <v>252</v>
      </c>
      <c r="E100" t="s">
        <v>253</v>
      </c>
      <c r="F100" t="s">
        <v>78</v>
      </c>
    </row>
    <row r="101" spans="1:6" x14ac:dyDescent="0.35">
      <c r="A101" t="s">
        <v>35</v>
      </c>
      <c r="B101" t="s">
        <v>254</v>
      </c>
      <c r="C101">
        <v>28</v>
      </c>
      <c r="D101" t="s">
        <v>52</v>
      </c>
      <c r="E101" t="s">
        <v>53</v>
      </c>
      <c r="F101" t="s">
        <v>78</v>
      </c>
    </row>
    <row r="102" spans="1:6" x14ac:dyDescent="0.35">
      <c r="A102" t="s">
        <v>35</v>
      </c>
      <c r="B102" t="s">
        <v>255</v>
      </c>
      <c r="C102">
        <v>24</v>
      </c>
      <c r="D102" t="s">
        <v>256</v>
      </c>
      <c r="E102" t="s">
        <v>257</v>
      </c>
      <c r="F102" t="s">
        <v>78</v>
      </c>
    </row>
    <row r="103" spans="1:6" x14ac:dyDescent="0.35">
      <c r="A103" t="s">
        <v>35</v>
      </c>
      <c r="B103" t="s">
        <v>258</v>
      </c>
      <c r="C103">
        <v>23</v>
      </c>
      <c r="D103" t="s">
        <v>259</v>
      </c>
      <c r="E103" t="s">
        <v>260</v>
      </c>
      <c r="F103" t="s">
        <v>78</v>
      </c>
    </row>
    <row r="104" spans="1:6" x14ac:dyDescent="0.35">
      <c r="A104" t="s">
        <v>35</v>
      </c>
      <c r="B104" t="s">
        <v>261</v>
      </c>
      <c r="C104">
        <v>26</v>
      </c>
      <c r="D104" t="s">
        <v>262</v>
      </c>
      <c r="E104" t="s">
        <v>263</v>
      </c>
      <c r="F104" t="s">
        <v>78</v>
      </c>
    </row>
    <row r="105" spans="1:6" x14ac:dyDescent="0.35">
      <c r="A105" t="s">
        <v>35</v>
      </c>
      <c r="B105" t="s">
        <v>264</v>
      </c>
      <c r="C105">
        <v>14</v>
      </c>
      <c r="D105" t="s">
        <v>109</v>
      </c>
      <c r="E105" t="s">
        <v>108</v>
      </c>
      <c r="F105" t="s">
        <v>78</v>
      </c>
    </row>
    <row r="106" spans="1:6" x14ac:dyDescent="0.35">
      <c r="A106" t="s">
        <v>35</v>
      </c>
      <c r="B106" t="s">
        <v>265</v>
      </c>
      <c r="C106">
        <v>31</v>
      </c>
      <c r="D106" t="s">
        <v>266</v>
      </c>
      <c r="E106" t="s">
        <v>267</v>
      </c>
      <c r="F106" t="s">
        <v>78</v>
      </c>
    </row>
    <row r="107" spans="1:6" x14ac:dyDescent="0.35">
      <c r="A107" t="s">
        <v>35</v>
      </c>
      <c r="B107" t="s">
        <v>268</v>
      </c>
      <c r="C107">
        <v>20</v>
      </c>
      <c r="D107" t="s">
        <v>269</v>
      </c>
      <c r="E107" t="s">
        <v>270</v>
      </c>
      <c r="F107" t="s">
        <v>78</v>
      </c>
    </row>
    <row r="108" spans="1:6" x14ac:dyDescent="0.35">
      <c r="A108" t="s">
        <v>35</v>
      </c>
      <c r="B108" t="s">
        <v>271</v>
      </c>
      <c r="C108">
        <v>13</v>
      </c>
      <c r="D108" t="s">
        <v>272</v>
      </c>
      <c r="E108" t="s">
        <v>273</v>
      </c>
      <c r="F108" t="s">
        <v>78</v>
      </c>
    </row>
    <row r="109" spans="1:6" x14ac:dyDescent="0.35">
      <c r="A109" t="s">
        <v>35</v>
      </c>
      <c r="B109" t="s">
        <v>274</v>
      </c>
      <c r="C109">
        <v>19</v>
      </c>
      <c r="D109" t="s">
        <v>275</v>
      </c>
      <c r="E109" t="s">
        <v>276</v>
      </c>
      <c r="F109" t="s">
        <v>78</v>
      </c>
    </row>
    <row r="110" spans="1:6" x14ac:dyDescent="0.35">
      <c r="A110" t="s">
        <v>35</v>
      </c>
      <c r="B110" t="s">
        <v>277</v>
      </c>
      <c r="C110">
        <v>13</v>
      </c>
      <c r="D110" t="s">
        <v>278</v>
      </c>
      <c r="E110" t="s">
        <v>279</v>
      </c>
      <c r="F110" t="s">
        <v>78</v>
      </c>
    </row>
    <row r="111" spans="1:6" x14ac:dyDescent="0.35">
      <c r="A111" t="s">
        <v>35</v>
      </c>
      <c r="B111" t="s">
        <v>280</v>
      </c>
      <c r="C111">
        <v>18</v>
      </c>
      <c r="D111" t="s">
        <v>281</v>
      </c>
      <c r="E111" t="s">
        <v>282</v>
      </c>
      <c r="F111" t="s">
        <v>78</v>
      </c>
    </row>
    <row r="112" spans="1:6" x14ac:dyDescent="0.35">
      <c r="A112" t="s">
        <v>35</v>
      </c>
      <c r="B112" t="s">
        <v>283</v>
      </c>
      <c r="C112">
        <v>16</v>
      </c>
      <c r="D112" t="s">
        <v>284</v>
      </c>
      <c r="E112" t="s">
        <v>285</v>
      </c>
      <c r="F112" t="s">
        <v>78</v>
      </c>
    </row>
    <row r="113" spans="1:6" x14ac:dyDescent="0.35">
      <c r="A113" t="s">
        <v>35</v>
      </c>
      <c r="B113" t="s">
        <v>286</v>
      </c>
      <c r="C113">
        <v>7</v>
      </c>
      <c r="D113" t="s">
        <v>287</v>
      </c>
      <c r="E113" t="s">
        <v>288</v>
      </c>
      <c r="F113" t="s">
        <v>78</v>
      </c>
    </row>
    <row r="114" spans="1:6" x14ac:dyDescent="0.35">
      <c r="A114" t="s">
        <v>35</v>
      </c>
      <c r="B114" t="s">
        <v>289</v>
      </c>
      <c r="C114">
        <v>13</v>
      </c>
      <c r="D114" t="s">
        <v>276</v>
      </c>
      <c r="E114" t="s">
        <v>275</v>
      </c>
      <c r="F114" t="s">
        <v>78</v>
      </c>
    </row>
    <row r="115" spans="1:6" x14ac:dyDescent="0.35">
      <c r="A115" t="s">
        <v>35</v>
      </c>
      <c r="B115" t="s">
        <v>290</v>
      </c>
      <c r="C115">
        <v>4</v>
      </c>
      <c r="D115" t="s">
        <v>291</v>
      </c>
      <c r="E115" t="s">
        <v>292</v>
      </c>
      <c r="F115" t="s">
        <v>78</v>
      </c>
    </row>
    <row r="116" spans="1:6" x14ac:dyDescent="0.35">
      <c r="A116" t="s">
        <v>35</v>
      </c>
      <c r="B116" t="s">
        <v>293</v>
      </c>
      <c r="C116">
        <v>2</v>
      </c>
      <c r="D116" t="s">
        <v>294</v>
      </c>
      <c r="E116" t="s">
        <v>78</v>
      </c>
      <c r="F116" t="s">
        <v>78</v>
      </c>
    </row>
    <row r="117" spans="1:6" x14ac:dyDescent="0.35">
      <c r="A117" t="s">
        <v>35</v>
      </c>
      <c r="B117" t="s">
        <v>295</v>
      </c>
      <c r="C117">
        <v>21</v>
      </c>
      <c r="D117" t="s">
        <v>296</v>
      </c>
      <c r="E117" t="s">
        <v>297</v>
      </c>
      <c r="F117" t="s">
        <v>78</v>
      </c>
    </row>
    <row r="118" spans="1:6" x14ac:dyDescent="0.35">
      <c r="A118" t="s">
        <v>35</v>
      </c>
      <c r="B118" t="s">
        <v>298</v>
      </c>
      <c r="C118">
        <v>4</v>
      </c>
      <c r="D118" t="s">
        <v>299</v>
      </c>
      <c r="E118" t="s">
        <v>78</v>
      </c>
      <c r="F118" t="s">
        <v>300</v>
      </c>
    </row>
    <row r="119" spans="1:6" x14ac:dyDescent="0.35">
      <c r="A119" t="s">
        <v>35</v>
      </c>
      <c r="B119" t="s">
        <v>301</v>
      </c>
      <c r="C119">
        <v>2</v>
      </c>
      <c r="D119" t="s">
        <v>302</v>
      </c>
      <c r="E119" t="s">
        <v>303</v>
      </c>
      <c r="F119" t="s">
        <v>78</v>
      </c>
    </row>
    <row r="120" spans="1:6" x14ac:dyDescent="0.35">
      <c r="A120" t="s">
        <v>35</v>
      </c>
      <c r="B120" t="s">
        <v>304</v>
      </c>
      <c r="C120">
        <v>4</v>
      </c>
      <c r="D120" t="s">
        <v>84</v>
      </c>
      <c r="E120" t="s">
        <v>84</v>
      </c>
      <c r="F120" t="s">
        <v>78</v>
      </c>
    </row>
    <row r="121" spans="1:6" x14ac:dyDescent="0.35">
      <c r="A121" t="s">
        <v>35</v>
      </c>
      <c r="B121" t="s">
        <v>305</v>
      </c>
      <c r="C121">
        <v>5</v>
      </c>
      <c r="D121" t="s">
        <v>306</v>
      </c>
      <c r="E121" t="s">
        <v>307</v>
      </c>
      <c r="F121" t="s">
        <v>78</v>
      </c>
    </row>
    <row r="122" spans="1:6" x14ac:dyDescent="0.35">
      <c r="A122" t="s">
        <v>35</v>
      </c>
      <c r="B122" t="s">
        <v>308</v>
      </c>
      <c r="C122">
        <v>2</v>
      </c>
      <c r="D122" t="s">
        <v>294</v>
      </c>
      <c r="E122" t="s">
        <v>78</v>
      </c>
      <c r="F122" t="s">
        <v>78</v>
      </c>
    </row>
    <row r="123" spans="1:6" x14ac:dyDescent="0.35">
      <c r="A123" t="s">
        <v>35</v>
      </c>
      <c r="B123" t="s">
        <v>309</v>
      </c>
      <c r="C123">
        <v>6</v>
      </c>
      <c r="D123" t="s">
        <v>117</v>
      </c>
      <c r="E123" t="s">
        <v>118</v>
      </c>
      <c r="F123" t="s">
        <v>78</v>
      </c>
    </row>
    <row r="124" spans="1:6" x14ac:dyDescent="0.35">
      <c r="A124" t="s">
        <v>35</v>
      </c>
      <c r="B124" t="s">
        <v>310</v>
      </c>
      <c r="C124">
        <v>3</v>
      </c>
      <c r="D124" t="s">
        <v>294</v>
      </c>
      <c r="E124" t="s">
        <v>78</v>
      </c>
      <c r="F124" t="s">
        <v>78</v>
      </c>
    </row>
    <row r="125" spans="1:6" x14ac:dyDescent="0.35">
      <c r="A125" t="s">
        <v>35</v>
      </c>
      <c r="B125" t="s">
        <v>311</v>
      </c>
      <c r="C125">
        <v>1</v>
      </c>
      <c r="D125" t="s">
        <v>294</v>
      </c>
      <c r="E125" t="s">
        <v>78</v>
      </c>
      <c r="F125" t="s">
        <v>78</v>
      </c>
    </row>
    <row r="126" spans="1:6" x14ac:dyDescent="0.35">
      <c r="A126" t="s">
        <v>35</v>
      </c>
      <c r="B126" t="s">
        <v>312</v>
      </c>
      <c r="C126">
        <v>1</v>
      </c>
      <c r="D126" t="s">
        <v>294</v>
      </c>
      <c r="E126" t="s">
        <v>78</v>
      </c>
      <c r="F126" t="s">
        <v>78</v>
      </c>
    </row>
    <row r="127" spans="1:6" x14ac:dyDescent="0.35">
      <c r="A127" t="s">
        <v>35</v>
      </c>
      <c r="B127" t="s">
        <v>313</v>
      </c>
      <c r="C127">
        <v>27</v>
      </c>
      <c r="D127" t="s">
        <v>314</v>
      </c>
      <c r="E127" t="s">
        <v>315</v>
      </c>
      <c r="F127" t="s">
        <v>78</v>
      </c>
    </row>
    <row r="128" spans="1:6" x14ac:dyDescent="0.35">
      <c r="A128" t="s">
        <v>35</v>
      </c>
      <c r="B128" t="s">
        <v>316</v>
      </c>
      <c r="C128">
        <v>2</v>
      </c>
      <c r="D128" t="s">
        <v>78</v>
      </c>
      <c r="E128" t="s">
        <v>294</v>
      </c>
      <c r="F128" t="s">
        <v>78</v>
      </c>
    </row>
    <row r="129" spans="1:6" x14ac:dyDescent="0.35">
      <c r="A129" t="s">
        <v>35</v>
      </c>
      <c r="B129" t="s">
        <v>317</v>
      </c>
      <c r="C129">
        <v>1</v>
      </c>
      <c r="D129" t="s">
        <v>294</v>
      </c>
      <c r="E129" t="s">
        <v>78</v>
      </c>
      <c r="F129" t="s">
        <v>78</v>
      </c>
    </row>
    <row r="130" spans="1:6" x14ac:dyDescent="0.35">
      <c r="A130" t="s">
        <v>35</v>
      </c>
      <c r="B130" t="s">
        <v>318</v>
      </c>
      <c r="C130">
        <v>13</v>
      </c>
      <c r="D130" t="s">
        <v>319</v>
      </c>
      <c r="E130" t="s">
        <v>320</v>
      </c>
      <c r="F130" t="s">
        <v>321</v>
      </c>
    </row>
    <row r="131" spans="1:6" x14ac:dyDescent="0.35">
      <c r="A131" t="s">
        <v>36</v>
      </c>
      <c r="B131" t="s">
        <v>75</v>
      </c>
      <c r="C131">
        <v>29</v>
      </c>
      <c r="D131" t="s">
        <v>322</v>
      </c>
      <c r="E131" t="s">
        <v>323</v>
      </c>
      <c r="F131" t="s">
        <v>78</v>
      </c>
    </row>
    <row r="132" spans="1:6" x14ac:dyDescent="0.35">
      <c r="A132" t="s">
        <v>36</v>
      </c>
      <c r="B132" t="s">
        <v>79</v>
      </c>
      <c r="C132">
        <v>43</v>
      </c>
      <c r="D132" t="s">
        <v>324</v>
      </c>
      <c r="E132" t="s">
        <v>325</v>
      </c>
      <c r="F132" t="s">
        <v>78</v>
      </c>
    </row>
    <row r="133" spans="1:6" x14ac:dyDescent="0.35">
      <c r="A133" t="s">
        <v>36</v>
      </c>
      <c r="B133" t="s">
        <v>82</v>
      </c>
      <c r="C133">
        <v>119</v>
      </c>
      <c r="D133" t="s">
        <v>165</v>
      </c>
      <c r="E133" t="s">
        <v>166</v>
      </c>
      <c r="F133" t="s">
        <v>78</v>
      </c>
    </row>
    <row r="134" spans="1:6" x14ac:dyDescent="0.35">
      <c r="A134" t="s">
        <v>36</v>
      </c>
      <c r="B134" t="s">
        <v>86</v>
      </c>
      <c r="C134">
        <v>96</v>
      </c>
      <c r="D134" t="s">
        <v>326</v>
      </c>
      <c r="E134" t="s">
        <v>327</v>
      </c>
      <c r="F134" t="s">
        <v>78</v>
      </c>
    </row>
    <row r="135" spans="1:6" x14ac:dyDescent="0.35">
      <c r="A135" t="s">
        <v>36</v>
      </c>
      <c r="B135" t="s">
        <v>89</v>
      </c>
      <c r="C135">
        <v>128</v>
      </c>
      <c r="D135" t="s">
        <v>328</v>
      </c>
      <c r="E135" t="s">
        <v>329</v>
      </c>
      <c r="F135" t="s">
        <v>78</v>
      </c>
    </row>
    <row r="136" spans="1:6" x14ac:dyDescent="0.35">
      <c r="A136" t="s">
        <v>36</v>
      </c>
      <c r="B136" t="s">
        <v>92</v>
      </c>
      <c r="C136">
        <v>115</v>
      </c>
      <c r="D136" t="s">
        <v>223</v>
      </c>
      <c r="E136" t="s">
        <v>224</v>
      </c>
      <c r="F136" t="s">
        <v>78</v>
      </c>
    </row>
    <row r="137" spans="1:6" x14ac:dyDescent="0.35">
      <c r="A137" t="s">
        <v>36</v>
      </c>
      <c r="B137" t="s">
        <v>95</v>
      </c>
      <c r="C137">
        <v>141</v>
      </c>
      <c r="D137" t="s">
        <v>202</v>
      </c>
      <c r="E137" t="s">
        <v>203</v>
      </c>
      <c r="F137" t="s">
        <v>78</v>
      </c>
    </row>
    <row r="138" spans="1:6" x14ac:dyDescent="0.35">
      <c r="A138" t="s">
        <v>36</v>
      </c>
      <c r="B138" t="s">
        <v>98</v>
      </c>
      <c r="C138">
        <v>105</v>
      </c>
      <c r="D138" t="s">
        <v>330</v>
      </c>
      <c r="E138" t="s">
        <v>331</v>
      </c>
      <c r="F138" t="s">
        <v>78</v>
      </c>
    </row>
    <row r="139" spans="1:6" x14ac:dyDescent="0.35">
      <c r="A139" t="s">
        <v>36</v>
      </c>
      <c r="B139" t="s">
        <v>101</v>
      </c>
      <c r="C139">
        <v>85</v>
      </c>
      <c r="D139" t="s">
        <v>332</v>
      </c>
      <c r="E139" t="s">
        <v>333</v>
      </c>
      <c r="F139" t="s">
        <v>334</v>
      </c>
    </row>
    <row r="140" spans="1:6" x14ac:dyDescent="0.35">
      <c r="A140" t="s">
        <v>36</v>
      </c>
      <c r="B140" t="s">
        <v>104</v>
      </c>
      <c r="C140">
        <v>76</v>
      </c>
      <c r="D140" t="s">
        <v>335</v>
      </c>
      <c r="E140" t="s">
        <v>336</v>
      </c>
      <c r="F140" t="s">
        <v>337</v>
      </c>
    </row>
    <row r="141" spans="1:6" x14ac:dyDescent="0.35">
      <c r="A141" t="s">
        <v>36</v>
      </c>
      <c r="B141" t="s">
        <v>107</v>
      </c>
      <c r="C141">
        <v>57</v>
      </c>
      <c r="D141" t="s">
        <v>338</v>
      </c>
      <c r="E141" t="s">
        <v>339</v>
      </c>
      <c r="F141" t="s">
        <v>78</v>
      </c>
    </row>
    <row r="142" spans="1:6" x14ac:dyDescent="0.35">
      <c r="A142" t="s">
        <v>36</v>
      </c>
      <c r="B142" t="s">
        <v>110</v>
      </c>
      <c r="C142">
        <v>46</v>
      </c>
      <c r="D142" t="s">
        <v>50</v>
      </c>
      <c r="E142" t="s">
        <v>340</v>
      </c>
      <c r="F142" t="s">
        <v>341</v>
      </c>
    </row>
    <row r="143" spans="1:6" x14ac:dyDescent="0.35">
      <c r="A143" t="s">
        <v>36</v>
      </c>
      <c r="B143" t="s">
        <v>113</v>
      </c>
      <c r="C143">
        <v>53</v>
      </c>
      <c r="D143" t="s">
        <v>342</v>
      </c>
      <c r="E143" t="s">
        <v>343</v>
      </c>
      <c r="F143" t="s">
        <v>78</v>
      </c>
    </row>
    <row r="144" spans="1:6" x14ac:dyDescent="0.35">
      <c r="A144" t="s">
        <v>36</v>
      </c>
      <c r="B144" t="s">
        <v>116</v>
      </c>
      <c r="C144">
        <v>48</v>
      </c>
      <c r="D144" t="s">
        <v>344</v>
      </c>
      <c r="E144" t="s">
        <v>345</v>
      </c>
      <c r="F144" t="s">
        <v>78</v>
      </c>
    </row>
    <row r="145" spans="1:6" x14ac:dyDescent="0.35">
      <c r="A145" t="s">
        <v>36</v>
      </c>
      <c r="B145" t="s">
        <v>119</v>
      </c>
      <c r="C145">
        <v>27</v>
      </c>
      <c r="D145" t="s">
        <v>103</v>
      </c>
      <c r="E145" t="s">
        <v>102</v>
      </c>
      <c r="F145" t="s">
        <v>78</v>
      </c>
    </row>
    <row r="146" spans="1:6" x14ac:dyDescent="0.35">
      <c r="A146" t="s">
        <v>36</v>
      </c>
      <c r="B146" t="s">
        <v>122</v>
      </c>
      <c r="C146">
        <v>33</v>
      </c>
      <c r="D146" t="s">
        <v>346</v>
      </c>
      <c r="E146" t="s">
        <v>347</v>
      </c>
      <c r="F146" t="s">
        <v>78</v>
      </c>
    </row>
    <row r="147" spans="1:6" x14ac:dyDescent="0.35">
      <c r="A147" t="s">
        <v>36</v>
      </c>
      <c r="B147" t="s">
        <v>123</v>
      </c>
      <c r="C147">
        <v>36</v>
      </c>
      <c r="D147" t="s">
        <v>348</v>
      </c>
      <c r="E147" t="s">
        <v>349</v>
      </c>
      <c r="F147" t="s">
        <v>78</v>
      </c>
    </row>
    <row r="148" spans="1:6" x14ac:dyDescent="0.35">
      <c r="A148" t="s">
        <v>36</v>
      </c>
      <c r="B148" t="s">
        <v>126</v>
      </c>
      <c r="C148">
        <v>25</v>
      </c>
      <c r="D148" t="s">
        <v>350</v>
      </c>
      <c r="E148" t="s">
        <v>351</v>
      </c>
      <c r="F148" t="s">
        <v>78</v>
      </c>
    </row>
    <row r="149" spans="1:6" x14ac:dyDescent="0.35">
      <c r="A149" t="s">
        <v>36</v>
      </c>
      <c r="B149" t="s">
        <v>129</v>
      </c>
      <c r="C149">
        <v>39</v>
      </c>
      <c r="D149" t="s">
        <v>352</v>
      </c>
      <c r="E149" t="s">
        <v>353</v>
      </c>
      <c r="F149" t="s">
        <v>78</v>
      </c>
    </row>
    <row r="150" spans="1:6" x14ac:dyDescent="0.35">
      <c r="A150" t="s">
        <v>36</v>
      </c>
      <c r="B150" t="s">
        <v>132</v>
      </c>
      <c r="C150">
        <v>45</v>
      </c>
      <c r="D150" t="s">
        <v>272</v>
      </c>
      <c r="E150" t="s">
        <v>354</v>
      </c>
      <c r="F150" t="s">
        <v>355</v>
      </c>
    </row>
    <row r="151" spans="1:6" x14ac:dyDescent="0.35">
      <c r="A151" t="s">
        <v>36</v>
      </c>
      <c r="B151" t="s">
        <v>135</v>
      </c>
      <c r="C151">
        <v>41</v>
      </c>
      <c r="D151" t="s">
        <v>356</v>
      </c>
      <c r="E151" t="s">
        <v>357</v>
      </c>
      <c r="F151" t="s">
        <v>78</v>
      </c>
    </row>
    <row r="152" spans="1:6" x14ac:dyDescent="0.35">
      <c r="A152" t="s">
        <v>36</v>
      </c>
      <c r="B152" t="s">
        <v>138</v>
      </c>
      <c r="C152">
        <v>39</v>
      </c>
      <c r="D152" t="s">
        <v>358</v>
      </c>
      <c r="E152" t="s">
        <v>359</v>
      </c>
      <c r="F152" t="s">
        <v>78</v>
      </c>
    </row>
    <row r="153" spans="1:6" x14ac:dyDescent="0.35">
      <c r="A153" t="s">
        <v>36</v>
      </c>
      <c r="B153" t="s">
        <v>141</v>
      </c>
      <c r="C153">
        <v>42</v>
      </c>
      <c r="D153" t="s">
        <v>195</v>
      </c>
      <c r="E153" t="s">
        <v>194</v>
      </c>
      <c r="F153" t="s">
        <v>78</v>
      </c>
    </row>
    <row r="154" spans="1:6" x14ac:dyDescent="0.35">
      <c r="A154" t="s">
        <v>36</v>
      </c>
      <c r="B154" t="s">
        <v>144</v>
      </c>
      <c r="C154">
        <v>65</v>
      </c>
      <c r="D154" t="s">
        <v>360</v>
      </c>
      <c r="E154" t="s">
        <v>361</v>
      </c>
      <c r="F154" t="s">
        <v>78</v>
      </c>
    </row>
    <row r="155" spans="1:6" x14ac:dyDescent="0.35">
      <c r="A155" t="s">
        <v>36</v>
      </c>
      <c r="B155" t="s">
        <v>147</v>
      </c>
      <c r="C155">
        <v>78</v>
      </c>
      <c r="D155" t="s">
        <v>362</v>
      </c>
      <c r="E155" t="s">
        <v>363</v>
      </c>
      <c r="F155" t="s">
        <v>78</v>
      </c>
    </row>
    <row r="156" spans="1:6" x14ac:dyDescent="0.35">
      <c r="A156" t="s">
        <v>36</v>
      </c>
      <c r="B156" t="s">
        <v>150</v>
      </c>
      <c r="C156">
        <v>48</v>
      </c>
      <c r="D156" t="s">
        <v>364</v>
      </c>
      <c r="E156" t="s">
        <v>365</v>
      </c>
      <c r="F156" t="s">
        <v>78</v>
      </c>
    </row>
    <row r="157" spans="1:6" x14ac:dyDescent="0.35">
      <c r="A157" t="s">
        <v>36</v>
      </c>
      <c r="B157" t="s">
        <v>153</v>
      </c>
      <c r="C157">
        <v>62</v>
      </c>
      <c r="D157" t="s">
        <v>366</v>
      </c>
      <c r="E157" t="s">
        <v>367</v>
      </c>
      <c r="F157" t="s">
        <v>78</v>
      </c>
    </row>
    <row r="158" spans="1:6" x14ac:dyDescent="0.35">
      <c r="A158" t="s">
        <v>36</v>
      </c>
      <c r="B158" t="s">
        <v>156</v>
      </c>
      <c r="C158">
        <v>64</v>
      </c>
      <c r="D158" t="s">
        <v>252</v>
      </c>
      <c r="E158" t="s">
        <v>253</v>
      </c>
      <c r="F158" t="s">
        <v>78</v>
      </c>
    </row>
    <row r="159" spans="1:6" x14ac:dyDescent="0.35">
      <c r="A159" t="s">
        <v>36</v>
      </c>
      <c r="B159" t="s">
        <v>157</v>
      </c>
      <c r="C159">
        <v>63</v>
      </c>
      <c r="D159" t="s">
        <v>368</v>
      </c>
      <c r="E159" t="s">
        <v>369</v>
      </c>
      <c r="F159" t="s">
        <v>78</v>
      </c>
    </row>
    <row r="160" spans="1:6" x14ac:dyDescent="0.35">
      <c r="A160" t="s">
        <v>36</v>
      </c>
      <c r="B160" t="s">
        <v>160</v>
      </c>
      <c r="C160">
        <v>113</v>
      </c>
      <c r="D160" t="s">
        <v>205</v>
      </c>
      <c r="E160" t="s">
        <v>206</v>
      </c>
      <c r="F160" t="s">
        <v>78</v>
      </c>
    </row>
    <row r="161" spans="1:6" x14ac:dyDescent="0.35">
      <c r="A161" t="s">
        <v>36</v>
      </c>
      <c r="B161" t="s">
        <v>163</v>
      </c>
      <c r="C161">
        <v>94</v>
      </c>
      <c r="D161" t="s">
        <v>370</v>
      </c>
      <c r="E161" t="s">
        <v>296</v>
      </c>
      <c r="F161" t="s">
        <v>246</v>
      </c>
    </row>
    <row r="162" spans="1:6" x14ac:dyDescent="0.35">
      <c r="A162" t="s">
        <v>36</v>
      </c>
      <c r="B162" t="s">
        <v>164</v>
      </c>
      <c r="C162">
        <v>99</v>
      </c>
      <c r="D162" t="s">
        <v>371</v>
      </c>
      <c r="E162" t="s">
        <v>372</v>
      </c>
      <c r="F162" t="s">
        <v>78</v>
      </c>
    </row>
    <row r="163" spans="1:6" x14ac:dyDescent="0.35">
      <c r="A163" t="s">
        <v>36</v>
      </c>
      <c r="B163" t="s">
        <v>167</v>
      </c>
      <c r="C163">
        <v>101</v>
      </c>
      <c r="D163" t="s">
        <v>343</v>
      </c>
      <c r="E163" t="s">
        <v>373</v>
      </c>
      <c r="F163" t="s">
        <v>374</v>
      </c>
    </row>
    <row r="164" spans="1:6" x14ac:dyDescent="0.35">
      <c r="A164" t="s">
        <v>36</v>
      </c>
      <c r="B164" t="s">
        <v>171</v>
      </c>
      <c r="C164">
        <v>94</v>
      </c>
      <c r="D164" t="s">
        <v>375</v>
      </c>
      <c r="E164" t="s">
        <v>376</v>
      </c>
      <c r="F164" t="s">
        <v>78</v>
      </c>
    </row>
    <row r="165" spans="1:6" x14ac:dyDescent="0.35">
      <c r="A165" t="s">
        <v>36</v>
      </c>
      <c r="B165" t="s">
        <v>174</v>
      </c>
      <c r="C165">
        <v>66</v>
      </c>
      <c r="D165" t="s">
        <v>47</v>
      </c>
      <c r="E165" t="s">
        <v>302</v>
      </c>
      <c r="F165" t="s">
        <v>377</v>
      </c>
    </row>
    <row r="166" spans="1:6" x14ac:dyDescent="0.35">
      <c r="A166" t="s">
        <v>36</v>
      </c>
      <c r="B166" t="s">
        <v>177</v>
      </c>
      <c r="C166">
        <v>104</v>
      </c>
      <c r="D166" t="s">
        <v>378</v>
      </c>
      <c r="E166" t="s">
        <v>379</v>
      </c>
      <c r="F166" t="s">
        <v>78</v>
      </c>
    </row>
    <row r="167" spans="1:6" x14ac:dyDescent="0.35">
      <c r="A167" t="s">
        <v>36</v>
      </c>
      <c r="B167" t="s">
        <v>180</v>
      </c>
      <c r="C167">
        <v>65</v>
      </c>
      <c r="D167" t="s">
        <v>370</v>
      </c>
      <c r="E167" t="s">
        <v>380</v>
      </c>
      <c r="F167" t="s">
        <v>78</v>
      </c>
    </row>
    <row r="168" spans="1:6" x14ac:dyDescent="0.35">
      <c r="A168" t="s">
        <v>36</v>
      </c>
      <c r="B168" t="s">
        <v>183</v>
      </c>
      <c r="C168">
        <v>105</v>
      </c>
      <c r="D168" t="s">
        <v>381</v>
      </c>
      <c r="E168" t="s">
        <v>382</v>
      </c>
      <c r="F168" t="s">
        <v>383</v>
      </c>
    </row>
    <row r="169" spans="1:6" x14ac:dyDescent="0.35">
      <c r="A169" t="s">
        <v>36</v>
      </c>
      <c r="B169" t="s">
        <v>186</v>
      </c>
      <c r="C169">
        <v>96</v>
      </c>
      <c r="D169" t="s">
        <v>384</v>
      </c>
      <c r="E169" t="s">
        <v>385</v>
      </c>
      <c r="F169" t="s">
        <v>78</v>
      </c>
    </row>
    <row r="170" spans="1:6" x14ac:dyDescent="0.35">
      <c r="A170" t="s">
        <v>36</v>
      </c>
      <c r="B170" t="s">
        <v>189</v>
      </c>
      <c r="C170">
        <v>72</v>
      </c>
      <c r="D170" t="s">
        <v>386</v>
      </c>
      <c r="E170" t="s">
        <v>224</v>
      </c>
      <c r="F170" t="s">
        <v>387</v>
      </c>
    </row>
    <row r="171" spans="1:6" x14ac:dyDescent="0.35">
      <c r="A171" t="s">
        <v>36</v>
      </c>
      <c r="B171" t="s">
        <v>192</v>
      </c>
      <c r="C171">
        <v>75</v>
      </c>
      <c r="D171" t="s">
        <v>133</v>
      </c>
      <c r="E171" t="s">
        <v>388</v>
      </c>
      <c r="F171" t="s">
        <v>389</v>
      </c>
    </row>
    <row r="172" spans="1:6" x14ac:dyDescent="0.35">
      <c r="A172" t="s">
        <v>36</v>
      </c>
      <c r="B172" t="s">
        <v>193</v>
      </c>
      <c r="C172">
        <v>59</v>
      </c>
      <c r="D172" t="s">
        <v>390</v>
      </c>
      <c r="E172" t="s">
        <v>373</v>
      </c>
      <c r="F172" t="s">
        <v>78</v>
      </c>
    </row>
    <row r="173" spans="1:6" x14ac:dyDescent="0.35">
      <c r="A173" t="s">
        <v>36</v>
      </c>
      <c r="B173" t="s">
        <v>196</v>
      </c>
      <c r="C173">
        <v>79</v>
      </c>
      <c r="D173" t="s">
        <v>203</v>
      </c>
      <c r="E173" t="s">
        <v>202</v>
      </c>
      <c r="F173" t="s">
        <v>78</v>
      </c>
    </row>
    <row r="174" spans="1:6" x14ac:dyDescent="0.35">
      <c r="A174" t="s">
        <v>36</v>
      </c>
      <c r="B174" t="s">
        <v>197</v>
      </c>
      <c r="C174">
        <v>48</v>
      </c>
      <c r="D174" t="s">
        <v>379</v>
      </c>
      <c r="E174" t="s">
        <v>378</v>
      </c>
      <c r="F174" t="s">
        <v>78</v>
      </c>
    </row>
    <row r="175" spans="1:6" x14ac:dyDescent="0.35">
      <c r="A175" t="s">
        <v>36</v>
      </c>
      <c r="B175" t="s">
        <v>198</v>
      </c>
      <c r="C175">
        <v>57</v>
      </c>
      <c r="D175" t="s">
        <v>331</v>
      </c>
      <c r="E175" t="s">
        <v>330</v>
      </c>
      <c r="F175" t="s">
        <v>78</v>
      </c>
    </row>
    <row r="176" spans="1:6" x14ac:dyDescent="0.35">
      <c r="A176" t="s">
        <v>36</v>
      </c>
      <c r="B176" t="s">
        <v>201</v>
      </c>
      <c r="C176">
        <v>69</v>
      </c>
      <c r="D176" t="s">
        <v>391</v>
      </c>
      <c r="E176" t="s">
        <v>392</v>
      </c>
      <c r="F176" t="s">
        <v>78</v>
      </c>
    </row>
    <row r="177" spans="1:6" x14ac:dyDescent="0.35">
      <c r="A177" t="s">
        <v>36</v>
      </c>
      <c r="B177" t="s">
        <v>204</v>
      </c>
      <c r="C177">
        <v>67</v>
      </c>
      <c r="D177" t="s">
        <v>393</v>
      </c>
      <c r="E177" t="s">
        <v>394</v>
      </c>
      <c r="F177" t="s">
        <v>78</v>
      </c>
    </row>
    <row r="178" spans="1:6" x14ac:dyDescent="0.35">
      <c r="A178" t="s">
        <v>36</v>
      </c>
      <c r="B178" t="s">
        <v>207</v>
      </c>
      <c r="C178">
        <v>41</v>
      </c>
      <c r="D178" t="s">
        <v>395</v>
      </c>
      <c r="E178" t="s">
        <v>396</v>
      </c>
      <c r="F178" t="s">
        <v>78</v>
      </c>
    </row>
    <row r="179" spans="1:6" x14ac:dyDescent="0.35">
      <c r="A179" t="s">
        <v>36</v>
      </c>
      <c r="B179" t="s">
        <v>210</v>
      </c>
      <c r="C179">
        <v>52</v>
      </c>
      <c r="D179" t="s">
        <v>397</v>
      </c>
      <c r="E179" t="s">
        <v>398</v>
      </c>
      <c r="F179" t="s">
        <v>78</v>
      </c>
    </row>
    <row r="180" spans="1:6" x14ac:dyDescent="0.35">
      <c r="A180" t="s">
        <v>36</v>
      </c>
      <c r="B180" t="s">
        <v>213</v>
      </c>
      <c r="C180">
        <v>57</v>
      </c>
      <c r="D180" t="s">
        <v>399</v>
      </c>
      <c r="E180" t="s">
        <v>400</v>
      </c>
      <c r="F180" t="s">
        <v>78</v>
      </c>
    </row>
    <row r="181" spans="1:6" x14ac:dyDescent="0.35">
      <c r="A181" t="s">
        <v>36</v>
      </c>
      <c r="B181" t="s">
        <v>216</v>
      </c>
      <c r="C181">
        <v>40</v>
      </c>
      <c r="D181" t="s">
        <v>401</v>
      </c>
      <c r="E181" t="s">
        <v>402</v>
      </c>
      <c r="F181" t="s">
        <v>78</v>
      </c>
    </row>
    <row r="182" spans="1:6" x14ac:dyDescent="0.35">
      <c r="A182" t="s">
        <v>36</v>
      </c>
      <c r="B182" t="s">
        <v>219</v>
      </c>
      <c r="C182">
        <v>62</v>
      </c>
      <c r="D182" t="s">
        <v>403</v>
      </c>
      <c r="E182" t="s">
        <v>404</v>
      </c>
      <c r="F182" t="s">
        <v>387</v>
      </c>
    </row>
    <row r="183" spans="1:6" x14ac:dyDescent="0.35">
      <c r="A183" t="s">
        <v>36</v>
      </c>
      <c r="B183" t="s">
        <v>222</v>
      </c>
      <c r="C183">
        <v>57</v>
      </c>
      <c r="D183" t="s">
        <v>405</v>
      </c>
      <c r="E183" t="s">
        <v>134</v>
      </c>
      <c r="F183" t="s">
        <v>406</v>
      </c>
    </row>
    <row r="184" spans="1:6" x14ac:dyDescent="0.35">
      <c r="A184" t="s">
        <v>36</v>
      </c>
      <c r="B184" t="s">
        <v>225</v>
      </c>
      <c r="C184">
        <v>50</v>
      </c>
      <c r="D184" t="s">
        <v>366</v>
      </c>
      <c r="E184" t="s">
        <v>367</v>
      </c>
      <c r="F184" t="s">
        <v>78</v>
      </c>
    </row>
    <row r="185" spans="1:6" x14ac:dyDescent="0.35">
      <c r="A185" t="s">
        <v>36</v>
      </c>
      <c r="B185" t="s">
        <v>228</v>
      </c>
      <c r="C185">
        <v>46</v>
      </c>
      <c r="D185" t="s">
        <v>407</v>
      </c>
      <c r="E185" t="s">
        <v>408</v>
      </c>
      <c r="F185" t="s">
        <v>78</v>
      </c>
    </row>
    <row r="186" spans="1:6" x14ac:dyDescent="0.35">
      <c r="A186" t="s">
        <v>36</v>
      </c>
      <c r="B186" t="s">
        <v>231</v>
      </c>
      <c r="C186">
        <v>61</v>
      </c>
      <c r="D186" t="s">
        <v>238</v>
      </c>
      <c r="E186" t="s">
        <v>239</v>
      </c>
      <c r="F186" t="s">
        <v>78</v>
      </c>
    </row>
    <row r="187" spans="1:6" x14ac:dyDescent="0.35">
      <c r="A187" t="s">
        <v>36</v>
      </c>
      <c r="B187" t="s">
        <v>234</v>
      </c>
      <c r="C187">
        <v>82</v>
      </c>
      <c r="D187" t="s">
        <v>314</v>
      </c>
      <c r="E187" t="s">
        <v>338</v>
      </c>
      <c r="F187" t="s">
        <v>389</v>
      </c>
    </row>
    <row r="188" spans="1:6" x14ac:dyDescent="0.35">
      <c r="A188" t="s">
        <v>36</v>
      </c>
      <c r="B188" t="s">
        <v>237</v>
      </c>
      <c r="C188">
        <v>62</v>
      </c>
      <c r="D188" t="s">
        <v>178</v>
      </c>
      <c r="E188" t="s">
        <v>179</v>
      </c>
      <c r="F188" t="s">
        <v>78</v>
      </c>
    </row>
    <row r="189" spans="1:6" x14ac:dyDescent="0.35">
      <c r="A189" t="s">
        <v>36</v>
      </c>
      <c r="B189" t="s">
        <v>240</v>
      </c>
      <c r="C189">
        <v>50</v>
      </c>
      <c r="D189" t="s">
        <v>173</v>
      </c>
      <c r="E189" t="s">
        <v>172</v>
      </c>
      <c r="F189" t="s">
        <v>78</v>
      </c>
    </row>
    <row r="190" spans="1:6" x14ac:dyDescent="0.35">
      <c r="A190" t="s">
        <v>36</v>
      </c>
      <c r="B190" t="s">
        <v>243</v>
      </c>
      <c r="C190">
        <v>94</v>
      </c>
      <c r="D190" t="s">
        <v>409</v>
      </c>
      <c r="E190" t="s">
        <v>410</v>
      </c>
      <c r="F190" t="s">
        <v>78</v>
      </c>
    </row>
    <row r="191" spans="1:6" x14ac:dyDescent="0.35">
      <c r="A191" t="s">
        <v>36</v>
      </c>
      <c r="B191" t="s">
        <v>247</v>
      </c>
      <c r="C191">
        <v>60</v>
      </c>
      <c r="D191" t="s">
        <v>411</v>
      </c>
      <c r="E191" t="s">
        <v>412</v>
      </c>
      <c r="F191" t="s">
        <v>78</v>
      </c>
    </row>
    <row r="192" spans="1:6" x14ac:dyDescent="0.35">
      <c r="A192" t="s">
        <v>36</v>
      </c>
      <c r="B192" t="s">
        <v>251</v>
      </c>
      <c r="C192">
        <v>73</v>
      </c>
      <c r="D192" t="s">
        <v>218</v>
      </c>
      <c r="E192" t="s">
        <v>217</v>
      </c>
      <c r="F192" t="s">
        <v>78</v>
      </c>
    </row>
    <row r="193" spans="1:6" x14ac:dyDescent="0.35">
      <c r="A193" t="s">
        <v>36</v>
      </c>
      <c r="B193" t="s">
        <v>254</v>
      </c>
      <c r="C193">
        <v>65</v>
      </c>
      <c r="D193" t="s">
        <v>413</v>
      </c>
      <c r="E193" t="s">
        <v>360</v>
      </c>
      <c r="F193" t="s">
        <v>414</v>
      </c>
    </row>
    <row r="194" spans="1:6" x14ac:dyDescent="0.35">
      <c r="A194" t="s">
        <v>36</v>
      </c>
      <c r="B194" t="s">
        <v>255</v>
      </c>
      <c r="C194">
        <v>63</v>
      </c>
      <c r="D194" t="s">
        <v>175</v>
      </c>
      <c r="E194" t="s">
        <v>415</v>
      </c>
      <c r="F194" t="s">
        <v>414</v>
      </c>
    </row>
    <row r="195" spans="1:6" x14ac:dyDescent="0.35">
      <c r="A195" t="s">
        <v>36</v>
      </c>
      <c r="B195" t="s">
        <v>258</v>
      </c>
      <c r="C195">
        <v>47</v>
      </c>
      <c r="D195" t="s">
        <v>94</v>
      </c>
      <c r="E195" t="s">
        <v>93</v>
      </c>
      <c r="F195" t="s">
        <v>78</v>
      </c>
    </row>
    <row r="196" spans="1:6" x14ac:dyDescent="0.35">
      <c r="A196" t="s">
        <v>36</v>
      </c>
      <c r="B196" t="s">
        <v>261</v>
      </c>
      <c r="C196">
        <v>52</v>
      </c>
      <c r="D196" t="s">
        <v>416</v>
      </c>
      <c r="E196" t="s">
        <v>405</v>
      </c>
      <c r="F196" t="s">
        <v>78</v>
      </c>
    </row>
    <row r="197" spans="1:6" x14ac:dyDescent="0.35">
      <c r="A197" t="s">
        <v>36</v>
      </c>
      <c r="B197" t="s">
        <v>264</v>
      </c>
      <c r="C197">
        <v>44</v>
      </c>
      <c r="D197" t="s">
        <v>326</v>
      </c>
      <c r="E197" t="s">
        <v>327</v>
      </c>
      <c r="F197" t="s">
        <v>78</v>
      </c>
    </row>
    <row r="198" spans="1:6" x14ac:dyDescent="0.35">
      <c r="A198" t="s">
        <v>36</v>
      </c>
      <c r="B198" t="s">
        <v>265</v>
      </c>
      <c r="C198">
        <v>76</v>
      </c>
      <c r="D198" t="s">
        <v>417</v>
      </c>
      <c r="E198" t="s">
        <v>418</v>
      </c>
      <c r="F198" t="s">
        <v>78</v>
      </c>
    </row>
    <row r="199" spans="1:6" x14ac:dyDescent="0.35">
      <c r="A199" t="s">
        <v>36</v>
      </c>
      <c r="B199" t="s">
        <v>268</v>
      </c>
      <c r="C199">
        <v>54</v>
      </c>
      <c r="D199" t="s">
        <v>397</v>
      </c>
      <c r="E199" t="s">
        <v>398</v>
      </c>
      <c r="F199" t="s">
        <v>78</v>
      </c>
    </row>
    <row r="200" spans="1:6" x14ac:dyDescent="0.35">
      <c r="A200" t="s">
        <v>36</v>
      </c>
      <c r="B200" t="s">
        <v>271</v>
      </c>
      <c r="C200">
        <v>35</v>
      </c>
      <c r="D200" t="s">
        <v>419</v>
      </c>
      <c r="E200" t="s">
        <v>420</v>
      </c>
      <c r="F200" t="s">
        <v>78</v>
      </c>
    </row>
    <row r="201" spans="1:6" x14ac:dyDescent="0.35">
      <c r="A201" t="s">
        <v>36</v>
      </c>
      <c r="B201" t="s">
        <v>274</v>
      </c>
      <c r="C201">
        <v>44</v>
      </c>
      <c r="D201" t="s">
        <v>220</v>
      </c>
      <c r="E201" t="s">
        <v>221</v>
      </c>
      <c r="F201" t="s">
        <v>78</v>
      </c>
    </row>
    <row r="202" spans="1:6" x14ac:dyDescent="0.35">
      <c r="A202" t="s">
        <v>36</v>
      </c>
      <c r="B202" t="s">
        <v>277</v>
      </c>
      <c r="C202">
        <v>41</v>
      </c>
      <c r="D202" t="s">
        <v>87</v>
      </c>
      <c r="E202" t="s">
        <v>88</v>
      </c>
      <c r="F202" t="s">
        <v>78</v>
      </c>
    </row>
    <row r="203" spans="1:6" x14ac:dyDescent="0.35">
      <c r="A203" t="s">
        <v>36</v>
      </c>
      <c r="B203" t="s">
        <v>280</v>
      </c>
      <c r="C203">
        <v>34</v>
      </c>
      <c r="D203" t="s">
        <v>421</v>
      </c>
      <c r="E203" t="s">
        <v>422</v>
      </c>
      <c r="F203" t="s">
        <v>85</v>
      </c>
    </row>
    <row r="204" spans="1:6" x14ac:dyDescent="0.35">
      <c r="A204" t="s">
        <v>36</v>
      </c>
      <c r="B204" t="s">
        <v>283</v>
      </c>
      <c r="C204">
        <v>31</v>
      </c>
      <c r="D204" t="s">
        <v>423</v>
      </c>
      <c r="E204" t="s">
        <v>424</v>
      </c>
      <c r="F204" t="s">
        <v>78</v>
      </c>
    </row>
    <row r="205" spans="1:6" x14ac:dyDescent="0.35">
      <c r="A205" t="s">
        <v>36</v>
      </c>
      <c r="B205" t="s">
        <v>286</v>
      </c>
      <c r="C205">
        <v>25</v>
      </c>
      <c r="D205" t="s">
        <v>425</v>
      </c>
      <c r="E205" t="s">
        <v>426</v>
      </c>
      <c r="F205" t="s">
        <v>78</v>
      </c>
    </row>
    <row r="206" spans="1:6" x14ac:dyDescent="0.35">
      <c r="A206" t="s">
        <v>36</v>
      </c>
      <c r="B206" t="s">
        <v>289</v>
      </c>
      <c r="C206">
        <v>14</v>
      </c>
      <c r="D206" t="s">
        <v>427</v>
      </c>
      <c r="E206" t="s">
        <v>428</v>
      </c>
      <c r="F206" t="s">
        <v>78</v>
      </c>
    </row>
    <row r="207" spans="1:6" x14ac:dyDescent="0.35">
      <c r="A207" t="s">
        <v>36</v>
      </c>
      <c r="B207" t="s">
        <v>290</v>
      </c>
      <c r="C207">
        <v>12</v>
      </c>
      <c r="D207" t="s">
        <v>429</v>
      </c>
      <c r="E207" t="s">
        <v>430</v>
      </c>
      <c r="F207" t="s">
        <v>78</v>
      </c>
    </row>
    <row r="208" spans="1:6" x14ac:dyDescent="0.35">
      <c r="A208" t="s">
        <v>36</v>
      </c>
      <c r="B208" t="s">
        <v>293</v>
      </c>
      <c r="C208">
        <v>13</v>
      </c>
      <c r="D208" t="s">
        <v>411</v>
      </c>
      <c r="E208" t="s">
        <v>431</v>
      </c>
      <c r="F208" t="s">
        <v>432</v>
      </c>
    </row>
    <row r="209" spans="1:6" x14ac:dyDescent="0.35">
      <c r="A209" t="s">
        <v>36</v>
      </c>
      <c r="B209" t="s">
        <v>295</v>
      </c>
      <c r="C209">
        <v>100</v>
      </c>
      <c r="D209" t="s">
        <v>176</v>
      </c>
      <c r="E209" t="s">
        <v>81</v>
      </c>
      <c r="F209" t="s">
        <v>433</v>
      </c>
    </row>
    <row r="210" spans="1:6" x14ac:dyDescent="0.35">
      <c r="A210" t="s">
        <v>36</v>
      </c>
      <c r="B210" t="s">
        <v>298</v>
      </c>
      <c r="C210">
        <v>12</v>
      </c>
      <c r="D210" t="s">
        <v>434</v>
      </c>
      <c r="E210" t="s">
        <v>435</v>
      </c>
      <c r="F210" t="s">
        <v>78</v>
      </c>
    </row>
    <row r="211" spans="1:6" x14ac:dyDescent="0.35">
      <c r="A211" t="s">
        <v>36</v>
      </c>
      <c r="B211" t="s">
        <v>301</v>
      </c>
      <c r="C211">
        <v>4</v>
      </c>
      <c r="D211" t="s">
        <v>297</v>
      </c>
      <c r="E211" t="s">
        <v>296</v>
      </c>
      <c r="F211" t="s">
        <v>78</v>
      </c>
    </row>
    <row r="212" spans="1:6" x14ac:dyDescent="0.35">
      <c r="A212" t="s">
        <v>36</v>
      </c>
      <c r="B212" t="s">
        <v>304</v>
      </c>
      <c r="C212">
        <v>18</v>
      </c>
      <c r="D212" t="s">
        <v>133</v>
      </c>
      <c r="E212" t="s">
        <v>134</v>
      </c>
      <c r="F212" t="s">
        <v>78</v>
      </c>
    </row>
    <row r="213" spans="1:6" x14ac:dyDescent="0.35">
      <c r="A213" t="s">
        <v>36</v>
      </c>
      <c r="B213" t="s">
        <v>305</v>
      </c>
      <c r="C213">
        <v>6</v>
      </c>
      <c r="D213" t="s">
        <v>436</v>
      </c>
      <c r="E213" t="s">
        <v>437</v>
      </c>
      <c r="F213" t="s">
        <v>78</v>
      </c>
    </row>
    <row r="214" spans="1:6" x14ac:dyDescent="0.35">
      <c r="A214" t="s">
        <v>36</v>
      </c>
      <c r="B214" t="s">
        <v>308</v>
      </c>
      <c r="C214">
        <v>13</v>
      </c>
      <c r="D214" t="s">
        <v>438</v>
      </c>
      <c r="E214" t="s">
        <v>439</v>
      </c>
      <c r="F214" t="s">
        <v>78</v>
      </c>
    </row>
    <row r="215" spans="1:6" x14ac:dyDescent="0.35">
      <c r="A215" t="s">
        <v>36</v>
      </c>
      <c r="B215" t="s">
        <v>309</v>
      </c>
      <c r="C215">
        <v>8</v>
      </c>
      <c r="D215" t="s">
        <v>440</v>
      </c>
      <c r="E215" t="s">
        <v>441</v>
      </c>
      <c r="F215" t="s">
        <v>78</v>
      </c>
    </row>
    <row r="216" spans="1:6" x14ac:dyDescent="0.35">
      <c r="A216" t="s">
        <v>36</v>
      </c>
      <c r="B216" t="s">
        <v>310</v>
      </c>
      <c r="C216">
        <v>3</v>
      </c>
      <c r="D216" t="s">
        <v>294</v>
      </c>
      <c r="E216" t="s">
        <v>78</v>
      </c>
      <c r="F216" t="s">
        <v>78</v>
      </c>
    </row>
    <row r="217" spans="1:6" x14ac:dyDescent="0.35">
      <c r="A217" t="s">
        <v>36</v>
      </c>
      <c r="B217" t="s">
        <v>442</v>
      </c>
      <c r="C217">
        <v>6</v>
      </c>
      <c r="D217" t="s">
        <v>443</v>
      </c>
      <c r="E217" t="s">
        <v>444</v>
      </c>
      <c r="F217" t="s">
        <v>78</v>
      </c>
    </row>
    <row r="218" spans="1:6" x14ac:dyDescent="0.35">
      <c r="A218" t="s">
        <v>36</v>
      </c>
      <c r="B218" t="s">
        <v>311</v>
      </c>
      <c r="C218">
        <v>3</v>
      </c>
      <c r="D218" t="s">
        <v>411</v>
      </c>
      <c r="E218" t="s">
        <v>412</v>
      </c>
      <c r="F218" t="s">
        <v>78</v>
      </c>
    </row>
    <row r="219" spans="1:6" x14ac:dyDescent="0.35">
      <c r="A219" t="s">
        <v>36</v>
      </c>
      <c r="B219" t="s">
        <v>312</v>
      </c>
      <c r="C219">
        <v>6</v>
      </c>
      <c r="D219" t="s">
        <v>294</v>
      </c>
      <c r="E219" t="s">
        <v>78</v>
      </c>
      <c r="F219" t="s">
        <v>78</v>
      </c>
    </row>
    <row r="220" spans="1:6" x14ac:dyDescent="0.35">
      <c r="A220" t="s">
        <v>36</v>
      </c>
      <c r="B220" t="s">
        <v>313</v>
      </c>
      <c r="C220">
        <v>95</v>
      </c>
      <c r="D220" t="s">
        <v>445</v>
      </c>
      <c r="E220" t="s">
        <v>446</v>
      </c>
      <c r="F220" t="s">
        <v>78</v>
      </c>
    </row>
    <row r="221" spans="1:6" x14ac:dyDescent="0.35">
      <c r="A221" t="s">
        <v>36</v>
      </c>
      <c r="B221" t="s">
        <v>447</v>
      </c>
      <c r="C221">
        <v>1</v>
      </c>
      <c r="D221" t="s">
        <v>294</v>
      </c>
      <c r="E221" t="s">
        <v>78</v>
      </c>
      <c r="F221" t="s">
        <v>78</v>
      </c>
    </row>
    <row r="222" spans="1:6" x14ac:dyDescent="0.35">
      <c r="A222" t="s">
        <v>36</v>
      </c>
      <c r="B222" t="s">
        <v>448</v>
      </c>
      <c r="C222">
        <v>3</v>
      </c>
      <c r="D222" t="s">
        <v>294</v>
      </c>
      <c r="E222" t="s">
        <v>78</v>
      </c>
      <c r="F222" t="s">
        <v>78</v>
      </c>
    </row>
    <row r="223" spans="1:6" x14ac:dyDescent="0.35">
      <c r="A223" t="s">
        <v>36</v>
      </c>
      <c r="B223" t="s">
        <v>449</v>
      </c>
      <c r="C223">
        <v>1</v>
      </c>
      <c r="D223" t="s">
        <v>294</v>
      </c>
      <c r="E223" t="s">
        <v>78</v>
      </c>
      <c r="F223" t="s">
        <v>78</v>
      </c>
    </row>
    <row r="224" spans="1:6" x14ac:dyDescent="0.35">
      <c r="A224" t="s">
        <v>36</v>
      </c>
      <c r="B224" t="s">
        <v>318</v>
      </c>
      <c r="C224">
        <v>74</v>
      </c>
      <c r="D224" t="s">
        <v>450</v>
      </c>
      <c r="E224" t="s">
        <v>451</v>
      </c>
      <c r="F224" t="s">
        <v>452</v>
      </c>
    </row>
    <row r="225" spans="1:6" x14ac:dyDescent="0.35">
      <c r="A225" t="s">
        <v>37</v>
      </c>
      <c r="B225" t="s">
        <v>75</v>
      </c>
      <c r="C225">
        <v>16</v>
      </c>
      <c r="D225" t="s">
        <v>453</v>
      </c>
      <c r="E225" t="s">
        <v>83</v>
      </c>
      <c r="F225" t="s">
        <v>78</v>
      </c>
    </row>
    <row r="226" spans="1:6" x14ac:dyDescent="0.35">
      <c r="A226" t="s">
        <v>37</v>
      </c>
      <c r="B226" t="s">
        <v>79</v>
      </c>
      <c r="C226">
        <v>12</v>
      </c>
      <c r="D226" t="s">
        <v>408</v>
      </c>
      <c r="E226" t="s">
        <v>407</v>
      </c>
      <c r="F226" t="s">
        <v>78</v>
      </c>
    </row>
    <row r="227" spans="1:6" x14ac:dyDescent="0.35">
      <c r="A227" t="s">
        <v>37</v>
      </c>
      <c r="B227" t="s">
        <v>82</v>
      </c>
      <c r="C227">
        <v>41</v>
      </c>
      <c r="D227" t="s">
        <v>185</v>
      </c>
      <c r="E227" t="s">
        <v>184</v>
      </c>
      <c r="F227" t="s">
        <v>78</v>
      </c>
    </row>
    <row r="228" spans="1:6" x14ac:dyDescent="0.35">
      <c r="A228" t="s">
        <v>37</v>
      </c>
      <c r="B228" t="s">
        <v>86</v>
      </c>
      <c r="C228">
        <v>38</v>
      </c>
      <c r="D228" t="s">
        <v>454</v>
      </c>
      <c r="E228" t="s">
        <v>415</v>
      </c>
      <c r="F228" t="s">
        <v>78</v>
      </c>
    </row>
    <row r="229" spans="1:6" x14ac:dyDescent="0.35">
      <c r="A229" t="s">
        <v>37</v>
      </c>
      <c r="B229" t="s">
        <v>89</v>
      </c>
      <c r="C229">
        <v>46</v>
      </c>
      <c r="D229" t="s">
        <v>455</v>
      </c>
      <c r="E229" t="s">
        <v>131</v>
      </c>
      <c r="F229" t="s">
        <v>456</v>
      </c>
    </row>
    <row r="230" spans="1:6" x14ac:dyDescent="0.35">
      <c r="A230" t="s">
        <v>37</v>
      </c>
      <c r="B230" t="s">
        <v>92</v>
      </c>
      <c r="C230">
        <v>36</v>
      </c>
      <c r="D230" t="s">
        <v>457</v>
      </c>
      <c r="E230" t="s">
        <v>139</v>
      </c>
      <c r="F230" t="s">
        <v>458</v>
      </c>
    </row>
    <row r="231" spans="1:6" x14ac:dyDescent="0.35">
      <c r="A231" t="s">
        <v>37</v>
      </c>
      <c r="B231" t="s">
        <v>95</v>
      </c>
      <c r="C231">
        <v>45</v>
      </c>
      <c r="D231" t="s">
        <v>218</v>
      </c>
      <c r="E231" t="s">
        <v>217</v>
      </c>
      <c r="F231" t="s">
        <v>78</v>
      </c>
    </row>
    <row r="232" spans="1:6" x14ac:dyDescent="0.35">
      <c r="A232" t="s">
        <v>37</v>
      </c>
      <c r="B232" t="s">
        <v>98</v>
      </c>
      <c r="C232">
        <v>35</v>
      </c>
      <c r="D232" t="s">
        <v>235</v>
      </c>
      <c r="E232" t="s">
        <v>236</v>
      </c>
      <c r="F232" t="s">
        <v>78</v>
      </c>
    </row>
    <row r="233" spans="1:6" x14ac:dyDescent="0.35">
      <c r="A233" t="s">
        <v>37</v>
      </c>
      <c r="B233" t="s">
        <v>101</v>
      </c>
      <c r="C233">
        <v>22</v>
      </c>
      <c r="D233" t="s">
        <v>358</v>
      </c>
      <c r="E233" t="s">
        <v>359</v>
      </c>
      <c r="F233" t="s">
        <v>78</v>
      </c>
    </row>
    <row r="234" spans="1:6" x14ac:dyDescent="0.35">
      <c r="A234" t="s">
        <v>37</v>
      </c>
      <c r="B234" t="s">
        <v>104</v>
      </c>
      <c r="C234">
        <v>20</v>
      </c>
      <c r="D234" t="s">
        <v>459</v>
      </c>
      <c r="E234" t="s">
        <v>460</v>
      </c>
      <c r="F234" t="s">
        <v>78</v>
      </c>
    </row>
    <row r="235" spans="1:6" x14ac:dyDescent="0.35">
      <c r="A235" t="s">
        <v>37</v>
      </c>
      <c r="B235" t="s">
        <v>107</v>
      </c>
      <c r="C235">
        <v>20</v>
      </c>
      <c r="D235" t="s">
        <v>405</v>
      </c>
      <c r="E235" t="s">
        <v>416</v>
      </c>
      <c r="F235" t="s">
        <v>78</v>
      </c>
    </row>
    <row r="236" spans="1:6" x14ac:dyDescent="0.35">
      <c r="A236" t="s">
        <v>37</v>
      </c>
      <c r="B236" t="s">
        <v>110</v>
      </c>
      <c r="C236">
        <v>14</v>
      </c>
      <c r="D236" t="s">
        <v>461</v>
      </c>
      <c r="E236" t="s">
        <v>462</v>
      </c>
      <c r="F236" t="s">
        <v>78</v>
      </c>
    </row>
    <row r="237" spans="1:6" x14ac:dyDescent="0.35">
      <c r="A237" t="s">
        <v>37</v>
      </c>
      <c r="B237" t="s">
        <v>113</v>
      </c>
      <c r="C237">
        <v>21</v>
      </c>
      <c r="D237" t="s">
        <v>146</v>
      </c>
      <c r="E237" t="s">
        <v>145</v>
      </c>
      <c r="F237" t="s">
        <v>78</v>
      </c>
    </row>
    <row r="238" spans="1:6" x14ac:dyDescent="0.35">
      <c r="A238" t="s">
        <v>37</v>
      </c>
      <c r="B238" t="s">
        <v>116</v>
      </c>
      <c r="C238">
        <v>20</v>
      </c>
      <c r="D238" t="s">
        <v>208</v>
      </c>
      <c r="E238" t="s">
        <v>209</v>
      </c>
      <c r="F238" t="s">
        <v>78</v>
      </c>
    </row>
    <row r="239" spans="1:6" x14ac:dyDescent="0.35">
      <c r="A239" t="s">
        <v>37</v>
      </c>
      <c r="B239" t="s">
        <v>119</v>
      </c>
      <c r="C239">
        <v>6</v>
      </c>
      <c r="D239" t="s">
        <v>463</v>
      </c>
      <c r="E239" t="s">
        <v>464</v>
      </c>
      <c r="F239" t="s">
        <v>78</v>
      </c>
    </row>
    <row r="240" spans="1:6" x14ac:dyDescent="0.35">
      <c r="A240" t="s">
        <v>37</v>
      </c>
      <c r="B240" t="s">
        <v>122</v>
      </c>
      <c r="C240">
        <v>16</v>
      </c>
      <c r="D240" t="s">
        <v>465</v>
      </c>
      <c r="E240" t="s">
        <v>466</v>
      </c>
      <c r="F240" t="s">
        <v>78</v>
      </c>
    </row>
    <row r="241" spans="1:6" x14ac:dyDescent="0.35">
      <c r="A241" t="s">
        <v>37</v>
      </c>
      <c r="B241" t="s">
        <v>123</v>
      </c>
      <c r="C241">
        <v>9</v>
      </c>
      <c r="D241" t="s">
        <v>53</v>
      </c>
      <c r="E241" t="s">
        <v>52</v>
      </c>
      <c r="F241" t="s">
        <v>78</v>
      </c>
    </row>
    <row r="242" spans="1:6" x14ac:dyDescent="0.35">
      <c r="A242" t="s">
        <v>37</v>
      </c>
      <c r="B242" t="s">
        <v>126</v>
      </c>
      <c r="C242">
        <v>10</v>
      </c>
      <c r="D242" t="s">
        <v>467</v>
      </c>
      <c r="E242" t="s">
        <v>468</v>
      </c>
      <c r="F242" t="s">
        <v>78</v>
      </c>
    </row>
    <row r="243" spans="1:6" x14ac:dyDescent="0.35">
      <c r="A243" t="s">
        <v>37</v>
      </c>
      <c r="B243" t="s">
        <v>129</v>
      </c>
      <c r="C243">
        <v>14</v>
      </c>
      <c r="D243" t="s">
        <v>469</v>
      </c>
      <c r="E243" t="s">
        <v>470</v>
      </c>
      <c r="F243" t="s">
        <v>78</v>
      </c>
    </row>
    <row r="244" spans="1:6" x14ac:dyDescent="0.35">
      <c r="A244" t="s">
        <v>37</v>
      </c>
      <c r="B244" t="s">
        <v>132</v>
      </c>
      <c r="C244">
        <v>14</v>
      </c>
      <c r="D244" t="s">
        <v>354</v>
      </c>
      <c r="E244" t="s">
        <v>471</v>
      </c>
      <c r="F244" t="s">
        <v>78</v>
      </c>
    </row>
    <row r="245" spans="1:6" x14ac:dyDescent="0.35">
      <c r="A245" t="s">
        <v>37</v>
      </c>
      <c r="B245" t="s">
        <v>135</v>
      </c>
      <c r="C245">
        <v>21</v>
      </c>
      <c r="D245" t="s">
        <v>166</v>
      </c>
      <c r="E245" t="s">
        <v>165</v>
      </c>
      <c r="F245" t="s">
        <v>78</v>
      </c>
    </row>
    <row r="246" spans="1:6" x14ac:dyDescent="0.35">
      <c r="A246" t="s">
        <v>37</v>
      </c>
      <c r="B246" t="s">
        <v>138</v>
      </c>
      <c r="C246">
        <v>6</v>
      </c>
      <c r="D246" t="s">
        <v>87</v>
      </c>
      <c r="E246" t="s">
        <v>88</v>
      </c>
      <c r="F246" t="s">
        <v>78</v>
      </c>
    </row>
    <row r="247" spans="1:6" x14ac:dyDescent="0.35">
      <c r="A247" t="s">
        <v>37</v>
      </c>
      <c r="B247" t="s">
        <v>141</v>
      </c>
      <c r="C247">
        <v>13</v>
      </c>
      <c r="D247" t="s">
        <v>472</v>
      </c>
      <c r="E247" t="s">
        <v>473</v>
      </c>
      <c r="F247" t="s">
        <v>78</v>
      </c>
    </row>
    <row r="248" spans="1:6" x14ac:dyDescent="0.35">
      <c r="A248" t="s">
        <v>37</v>
      </c>
      <c r="B248" t="s">
        <v>144</v>
      </c>
      <c r="C248">
        <v>18</v>
      </c>
      <c r="D248" t="s">
        <v>155</v>
      </c>
      <c r="E248" t="s">
        <v>154</v>
      </c>
      <c r="F248" t="s">
        <v>78</v>
      </c>
    </row>
    <row r="249" spans="1:6" x14ac:dyDescent="0.35">
      <c r="A249" t="s">
        <v>37</v>
      </c>
      <c r="B249" t="s">
        <v>147</v>
      </c>
      <c r="C249">
        <v>21</v>
      </c>
      <c r="D249" t="s">
        <v>474</v>
      </c>
      <c r="E249" t="s">
        <v>475</v>
      </c>
      <c r="F249" t="s">
        <v>78</v>
      </c>
    </row>
    <row r="250" spans="1:6" x14ac:dyDescent="0.35">
      <c r="A250" t="s">
        <v>37</v>
      </c>
      <c r="B250" t="s">
        <v>150</v>
      </c>
      <c r="C250">
        <v>21</v>
      </c>
      <c r="D250" t="s">
        <v>476</v>
      </c>
      <c r="E250" t="s">
        <v>477</v>
      </c>
      <c r="F250" t="s">
        <v>78</v>
      </c>
    </row>
    <row r="251" spans="1:6" x14ac:dyDescent="0.35">
      <c r="A251" t="s">
        <v>37</v>
      </c>
      <c r="B251" t="s">
        <v>153</v>
      </c>
      <c r="C251">
        <v>20</v>
      </c>
      <c r="D251" t="s">
        <v>478</v>
      </c>
      <c r="E251" t="s">
        <v>479</v>
      </c>
      <c r="F251" t="s">
        <v>78</v>
      </c>
    </row>
    <row r="252" spans="1:6" x14ac:dyDescent="0.35">
      <c r="A252" t="s">
        <v>37</v>
      </c>
      <c r="B252" t="s">
        <v>156</v>
      </c>
      <c r="C252">
        <v>40</v>
      </c>
      <c r="D252" t="s">
        <v>168</v>
      </c>
      <c r="E252" t="s">
        <v>480</v>
      </c>
      <c r="F252" t="s">
        <v>78</v>
      </c>
    </row>
    <row r="253" spans="1:6" x14ac:dyDescent="0.35">
      <c r="A253" t="s">
        <v>37</v>
      </c>
      <c r="B253" t="s">
        <v>157</v>
      </c>
      <c r="C253">
        <v>31</v>
      </c>
      <c r="D253" t="s">
        <v>481</v>
      </c>
      <c r="E253" t="s">
        <v>482</v>
      </c>
      <c r="F253" t="s">
        <v>78</v>
      </c>
    </row>
    <row r="254" spans="1:6" x14ac:dyDescent="0.35">
      <c r="A254" t="s">
        <v>37</v>
      </c>
      <c r="B254" t="s">
        <v>160</v>
      </c>
      <c r="C254">
        <v>34</v>
      </c>
      <c r="D254" t="s">
        <v>168</v>
      </c>
      <c r="E254" t="s">
        <v>480</v>
      </c>
      <c r="F254" t="s">
        <v>78</v>
      </c>
    </row>
    <row r="255" spans="1:6" x14ac:dyDescent="0.35">
      <c r="A255" t="s">
        <v>37</v>
      </c>
      <c r="B255" t="s">
        <v>163</v>
      </c>
      <c r="C255">
        <v>30</v>
      </c>
      <c r="D255" t="s">
        <v>125</v>
      </c>
      <c r="E255" t="s">
        <v>124</v>
      </c>
      <c r="F255" t="s">
        <v>78</v>
      </c>
    </row>
    <row r="256" spans="1:6" x14ac:dyDescent="0.35">
      <c r="A256" t="s">
        <v>37</v>
      </c>
      <c r="B256" t="s">
        <v>164</v>
      </c>
      <c r="C256">
        <v>40</v>
      </c>
      <c r="D256" t="s">
        <v>483</v>
      </c>
      <c r="E256" t="s">
        <v>422</v>
      </c>
      <c r="F256" t="s">
        <v>78</v>
      </c>
    </row>
    <row r="257" spans="1:6" x14ac:dyDescent="0.35">
      <c r="A257" t="s">
        <v>37</v>
      </c>
      <c r="B257" t="s">
        <v>167</v>
      </c>
      <c r="C257">
        <v>32</v>
      </c>
      <c r="D257" t="s">
        <v>484</v>
      </c>
      <c r="E257" t="s">
        <v>485</v>
      </c>
      <c r="F257" t="s">
        <v>78</v>
      </c>
    </row>
    <row r="258" spans="1:6" x14ac:dyDescent="0.35">
      <c r="A258" t="s">
        <v>37</v>
      </c>
      <c r="B258" t="s">
        <v>171</v>
      </c>
      <c r="C258">
        <v>25</v>
      </c>
      <c r="D258" t="s">
        <v>415</v>
      </c>
      <c r="E258" t="s">
        <v>454</v>
      </c>
      <c r="F258" t="s">
        <v>78</v>
      </c>
    </row>
    <row r="259" spans="1:6" x14ac:dyDescent="0.35">
      <c r="A259" t="s">
        <v>37</v>
      </c>
      <c r="B259" t="s">
        <v>174</v>
      </c>
      <c r="C259">
        <v>27</v>
      </c>
      <c r="D259" t="s">
        <v>99</v>
      </c>
      <c r="E259" t="s">
        <v>100</v>
      </c>
      <c r="F259" t="s">
        <v>78</v>
      </c>
    </row>
    <row r="260" spans="1:6" x14ac:dyDescent="0.35">
      <c r="A260" t="s">
        <v>37</v>
      </c>
      <c r="B260" t="s">
        <v>177</v>
      </c>
      <c r="C260">
        <v>43</v>
      </c>
      <c r="D260" t="s">
        <v>338</v>
      </c>
      <c r="E260" t="s">
        <v>303</v>
      </c>
      <c r="F260" t="s">
        <v>341</v>
      </c>
    </row>
    <row r="261" spans="1:6" x14ac:dyDescent="0.35">
      <c r="A261" t="s">
        <v>37</v>
      </c>
      <c r="B261" t="s">
        <v>180</v>
      </c>
      <c r="C261">
        <v>24</v>
      </c>
      <c r="D261" t="s">
        <v>486</v>
      </c>
      <c r="E261" t="s">
        <v>487</v>
      </c>
      <c r="F261" t="s">
        <v>78</v>
      </c>
    </row>
    <row r="262" spans="1:6" x14ac:dyDescent="0.35">
      <c r="A262" t="s">
        <v>37</v>
      </c>
      <c r="B262" t="s">
        <v>183</v>
      </c>
      <c r="C262">
        <v>40</v>
      </c>
      <c r="D262" t="s">
        <v>488</v>
      </c>
      <c r="E262" t="s">
        <v>489</v>
      </c>
      <c r="F262" t="s">
        <v>490</v>
      </c>
    </row>
    <row r="263" spans="1:6" x14ac:dyDescent="0.35">
      <c r="A263" t="s">
        <v>37</v>
      </c>
      <c r="B263" t="s">
        <v>186</v>
      </c>
      <c r="C263">
        <v>34</v>
      </c>
      <c r="D263" t="s">
        <v>491</v>
      </c>
      <c r="E263" t="s">
        <v>492</v>
      </c>
      <c r="F263" t="s">
        <v>78</v>
      </c>
    </row>
    <row r="264" spans="1:6" x14ac:dyDescent="0.35">
      <c r="A264" t="s">
        <v>37</v>
      </c>
      <c r="B264" t="s">
        <v>189</v>
      </c>
      <c r="C264">
        <v>18</v>
      </c>
      <c r="D264" t="s">
        <v>493</v>
      </c>
      <c r="E264" t="s">
        <v>494</v>
      </c>
      <c r="F264" t="s">
        <v>78</v>
      </c>
    </row>
    <row r="265" spans="1:6" x14ac:dyDescent="0.35">
      <c r="A265" t="s">
        <v>37</v>
      </c>
      <c r="B265" t="s">
        <v>192</v>
      </c>
      <c r="C265">
        <v>34</v>
      </c>
      <c r="D265" t="s">
        <v>495</v>
      </c>
      <c r="E265" t="s">
        <v>386</v>
      </c>
      <c r="F265" t="s">
        <v>78</v>
      </c>
    </row>
    <row r="266" spans="1:6" x14ac:dyDescent="0.35">
      <c r="A266" t="s">
        <v>37</v>
      </c>
      <c r="B266" t="s">
        <v>193</v>
      </c>
      <c r="C266">
        <v>25</v>
      </c>
      <c r="D266" t="s">
        <v>496</v>
      </c>
      <c r="E266" t="s">
        <v>497</v>
      </c>
      <c r="F266" t="s">
        <v>78</v>
      </c>
    </row>
    <row r="267" spans="1:6" x14ac:dyDescent="0.35">
      <c r="A267" t="s">
        <v>37</v>
      </c>
      <c r="B267" t="s">
        <v>196</v>
      </c>
      <c r="C267">
        <v>47</v>
      </c>
      <c r="D267" t="s">
        <v>94</v>
      </c>
      <c r="E267" t="s">
        <v>93</v>
      </c>
      <c r="F267" t="s">
        <v>78</v>
      </c>
    </row>
    <row r="268" spans="1:6" x14ac:dyDescent="0.35">
      <c r="A268" t="s">
        <v>37</v>
      </c>
      <c r="B268" t="s">
        <v>197</v>
      </c>
      <c r="C268">
        <v>27</v>
      </c>
      <c r="D268" t="s">
        <v>338</v>
      </c>
      <c r="E268" t="s">
        <v>339</v>
      </c>
      <c r="F268" t="s">
        <v>78</v>
      </c>
    </row>
    <row r="269" spans="1:6" x14ac:dyDescent="0.35">
      <c r="A269" t="s">
        <v>37</v>
      </c>
      <c r="B269" t="s">
        <v>198</v>
      </c>
      <c r="C269">
        <v>35</v>
      </c>
      <c r="D269" t="s">
        <v>498</v>
      </c>
      <c r="E269" t="s">
        <v>227</v>
      </c>
      <c r="F269" t="s">
        <v>490</v>
      </c>
    </row>
    <row r="270" spans="1:6" x14ac:dyDescent="0.35">
      <c r="A270" t="s">
        <v>37</v>
      </c>
      <c r="B270" t="s">
        <v>201</v>
      </c>
      <c r="C270">
        <v>19</v>
      </c>
      <c r="D270" t="s">
        <v>105</v>
      </c>
      <c r="E270" t="s">
        <v>106</v>
      </c>
      <c r="F270" t="s">
        <v>78</v>
      </c>
    </row>
    <row r="271" spans="1:6" x14ac:dyDescent="0.35">
      <c r="A271" t="s">
        <v>37</v>
      </c>
      <c r="B271" t="s">
        <v>204</v>
      </c>
      <c r="C271">
        <v>34</v>
      </c>
      <c r="D271" t="s">
        <v>499</v>
      </c>
      <c r="E271" t="s">
        <v>500</v>
      </c>
      <c r="F271" t="s">
        <v>78</v>
      </c>
    </row>
    <row r="272" spans="1:6" x14ac:dyDescent="0.35">
      <c r="A272" t="s">
        <v>37</v>
      </c>
      <c r="B272" t="s">
        <v>207</v>
      </c>
      <c r="C272">
        <v>20</v>
      </c>
      <c r="D272" t="s">
        <v>501</v>
      </c>
      <c r="E272" t="s">
        <v>502</v>
      </c>
      <c r="F272" t="s">
        <v>78</v>
      </c>
    </row>
    <row r="273" spans="1:6" x14ac:dyDescent="0.35">
      <c r="A273" t="s">
        <v>37</v>
      </c>
      <c r="B273" t="s">
        <v>210</v>
      </c>
      <c r="C273">
        <v>36</v>
      </c>
      <c r="D273" t="s">
        <v>149</v>
      </c>
      <c r="E273" t="s">
        <v>148</v>
      </c>
      <c r="F273" t="s">
        <v>78</v>
      </c>
    </row>
    <row r="274" spans="1:6" x14ac:dyDescent="0.35">
      <c r="A274" t="s">
        <v>37</v>
      </c>
      <c r="B274" t="s">
        <v>213</v>
      </c>
      <c r="C274">
        <v>32</v>
      </c>
      <c r="D274" t="s">
        <v>46</v>
      </c>
      <c r="E274" t="s">
        <v>249</v>
      </c>
      <c r="F274" t="s">
        <v>503</v>
      </c>
    </row>
    <row r="275" spans="1:6" x14ac:dyDescent="0.35">
      <c r="A275" t="s">
        <v>37</v>
      </c>
      <c r="B275" t="s">
        <v>216</v>
      </c>
      <c r="C275">
        <v>30</v>
      </c>
      <c r="D275" t="s">
        <v>218</v>
      </c>
      <c r="E275" t="s">
        <v>217</v>
      </c>
      <c r="F275" t="s">
        <v>78</v>
      </c>
    </row>
    <row r="276" spans="1:6" x14ac:dyDescent="0.35">
      <c r="A276" t="s">
        <v>37</v>
      </c>
      <c r="B276" t="s">
        <v>219</v>
      </c>
      <c r="C276">
        <v>29</v>
      </c>
      <c r="D276" t="s">
        <v>112</v>
      </c>
      <c r="E276" t="s">
        <v>504</v>
      </c>
      <c r="F276" t="s">
        <v>377</v>
      </c>
    </row>
    <row r="277" spans="1:6" x14ac:dyDescent="0.35">
      <c r="A277" t="s">
        <v>37</v>
      </c>
      <c r="B277" t="s">
        <v>222</v>
      </c>
      <c r="C277">
        <v>36</v>
      </c>
      <c r="D277" t="s">
        <v>483</v>
      </c>
      <c r="E277" t="s">
        <v>505</v>
      </c>
      <c r="F277" t="s">
        <v>490</v>
      </c>
    </row>
    <row r="278" spans="1:6" x14ac:dyDescent="0.35">
      <c r="A278" t="s">
        <v>37</v>
      </c>
      <c r="B278" t="s">
        <v>225</v>
      </c>
      <c r="C278">
        <v>21</v>
      </c>
      <c r="D278" t="s">
        <v>178</v>
      </c>
      <c r="E278" t="s">
        <v>179</v>
      </c>
      <c r="F278" t="s">
        <v>78</v>
      </c>
    </row>
    <row r="279" spans="1:6" x14ac:dyDescent="0.35">
      <c r="A279" t="s">
        <v>37</v>
      </c>
      <c r="B279" t="s">
        <v>228</v>
      </c>
      <c r="C279">
        <v>36</v>
      </c>
      <c r="D279" t="s">
        <v>321</v>
      </c>
      <c r="E279" t="s">
        <v>506</v>
      </c>
      <c r="F279" t="s">
        <v>78</v>
      </c>
    </row>
    <row r="280" spans="1:6" x14ac:dyDescent="0.35">
      <c r="A280" t="s">
        <v>37</v>
      </c>
      <c r="B280" t="s">
        <v>231</v>
      </c>
      <c r="C280">
        <v>31</v>
      </c>
      <c r="D280" t="s">
        <v>462</v>
      </c>
      <c r="E280" t="s">
        <v>461</v>
      </c>
      <c r="F280" t="s">
        <v>78</v>
      </c>
    </row>
    <row r="281" spans="1:6" x14ac:dyDescent="0.35">
      <c r="A281" t="s">
        <v>37</v>
      </c>
      <c r="B281" t="s">
        <v>234</v>
      </c>
      <c r="C281">
        <v>29</v>
      </c>
      <c r="D281" t="s">
        <v>507</v>
      </c>
      <c r="E281" t="s">
        <v>364</v>
      </c>
      <c r="F281" t="s">
        <v>508</v>
      </c>
    </row>
    <row r="282" spans="1:6" x14ac:dyDescent="0.35">
      <c r="A282" t="s">
        <v>37</v>
      </c>
      <c r="B282" t="s">
        <v>237</v>
      </c>
      <c r="C282">
        <v>32</v>
      </c>
      <c r="D282" t="s">
        <v>100</v>
      </c>
      <c r="E282" t="s">
        <v>99</v>
      </c>
      <c r="F282" t="s">
        <v>78</v>
      </c>
    </row>
    <row r="283" spans="1:6" x14ac:dyDescent="0.35">
      <c r="A283" t="s">
        <v>37</v>
      </c>
      <c r="B283" t="s">
        <v>240</v>
      </c>
      <c r="C283">
        <v>22</v>
      </c>
      <c r="D283" t="s">
        <v>509</v>
      </c>
      <c r="E283" t="s">
        <v>510</v>
      </c>
      <c r="F283" t="s">
        <v>78</v>
      </c>
    </row>
    <row r="284" spans="1:6" x14ac:dyDescent="0.35">
      <c r="A284" t="s">
        <v>37</v>
      </c>
      <c r="B284" t="s">
        <v>243</v>
      </c>
      <c r="C284">
        <v>32</v>
      </c>
      <c r="D284" t="s">
        <v>401</v>
      </c>
      <c r="E284" t="s">
        <v>402</v>
      </c>
      <c r="F284" t="s">
        <v>78</v>
      </c>
    </row>
    <row r="285" spans="1:6" x14ac:dyDescent="0.35">
      <c r="A285" t="s">
        <v>37</v>
      </c>
      <c r="B285" t="s">
        <v>247</v>
      </c>
      <c r="C285">
        <v>30</v>
      </c>
      <c r="D285" t="s">
        <v>502</v>
      </c>
      <c r="E285" t="s">
        <v>501</v>
      </c>
      <c r="F285" t="s">
        <v>78</v>
      </c>
    </row>
    <row r="286" spans="1:6" x14ac:dyDescent="0.35">
      <c r="A286" t="s">
        <v>37</v>
      </c>
      <c r="B286" t="s">
        <v>251</v>
      </c>
      <c r="C286">
        <v>24</v>
      </c>
      <c r="D286" t="s">
        <v>511</v>
      </c>
      <c r="E286" t="s">
        <v>512</v>
      </c>
      <c r="F286" t="s">
        <v>78</v>
      </c>
    </row>
    <row r="287" spans="1:6" x14ac:dyDescent="0.35">
      <c r="A287" t="s">
        <v>37</v>
      </c>
      <c r="B287" t="s">
        <v>254</v>
      </c>
      <c r="C287">
        <v>43</v>
      </c>
      <c r="D287" t="s">
        <v>364</v>
      </c>
      <c r="E287" t="s">
        <v>365</v>
      </c>
      <c r="F287" t="s">
        <v>78</v>
      </c>
    </row>
    <row r="288" spans="1:6" x14ac:dyDescent="0.35">
      <c r="A288" t="s">
        <v>37</v>
      </c>
      <c r="B288" t="s">
        <v>255</v>
      </c>
      <c r="C288">
        <v>24</v>
      </c>
      <c r="D288" t="s">
        <v>513</v>
      </c>
      <c r="E288" t="s">
        <v>514</v>
      </c>
      <c r="F288" t="s">
        <v>78</v>
      </c>
    </row>
    <row r="289" spans="1:6" x14ac:dyDescent="0.35">
      <c r="A289" t="s">
        <v>37</v>
      </c>
      <c r="B289" t="s">
        <v>258</v>
      </c>
      <c r="C289">
        <v>23</v>
      </c>
      <c r="D289" t="s">
        <v>96</v>
      </c>
      <c r="E289" t="s">
        <v>97</v>
      </c>
      <c r="F289" t="s">
        <v>78</v>
      </c>
    </row>
    <row r="290" spans="1:6" x14ac:dyDescent="0.35">
      <c r="A290" t="s">
        <v>37</v>
      </c>
      <c r="B290" t="s">
        <v>261</v>
      </c>
      <c r="C290">
        <v>24</v>
      </c>
      <c r="D290" t="s">
        <v>515</v>
      </c>
      <c r="E290" t="s">
        <v>516</v>
      </c>
      <c r="F290" t="s">
        <v>78</v>
      </c>
    </row>
    <row r="291" spans="1:6" x14ac:dyDescent="0.35">
      <c r="A291" t="s">
        <v>37</v>
      </c>
      <c r="B291" t="s">
        <v>264</v>
      </c>
      <c r="C291">
        <v>26</v>
      </c>
      <c r="D291" t="s">
        <v>517</v>
      </c>
      <c r="E291" t="s">
        <v>518</v>
      </c>
      <c r="F291" t="s">
        <v>78</v>
      </c>
    </row>
    <row r="292" spans="1:6" x14ac:dyDescent="0.35">
      <c r="A292" t="s">
        <v>37</v>
      </c>
      <c r="B292" t="s">
        <v>265</v>
      </c>
      <c r="C292">
        <v>29</v>
      </c>
      <c r="D292" t="s">
        <v>519</v>
      </c>
      <c r="E292" t="s">
        <v>520</v>
      </c>
      <c r="F292" t="s">
        <v>78</v>
      </c>
    </row>
    <row r="293" spans="1:6" x14ac:dyDescent="0.35">
      <c r="A293" t="s">
        <v>37</v>
      </c>
      <c r="B293" t="s">
        <v>268</v>
      </c>
      <c r="C293">
        <v>27</v>
      </c>
      <c r="D293" t="s">
        <v>521</v>
      </c>
      <c r="E293" t="s">
        <v>522</v>
      </c>
      <c r="F293" t="s">
        <v>78</v>
      </c>
    </row>
    <row r="294" spans="1:6" x14ac:dyDescent="0.35">
      <c r="A294" t="s">
        <v>37</v>
      </c>
      <c r="B294" t="s">
        <v>271</v>
      </c>
      <c r="C294">
        <v>13</v>
      </c>
      <c r="D294" t="s">
        <v>436</v>
      </c>
      <c r="E294" t="s">
        <v>437</v>
      </c>
      <c r="F294" t="s">
        <v>78</v>
      </c>
    </row>
    <row r="295" spans="1:6" x14ac:dyDescent="0.35">
      <c r="A295" t="s">
        <v>37</v>
      </c>
      <c r="B295" t="s">
        <v>274</v>
      </c>
      <c r="C295">
        <v>17</v>
      </c>
      <c r="D295" t="s">
        <v>523</v>
      </c>
      <c r="E295" t="s">
        <v>524</v>
      </c>
      <c r="F295" t="s">
        <v>508</v>
      </c>
    </row>
    <row r="296" spans="1:6" x14ac:dyDescent="0.35">
      <c r="A296" t="s">
        <v>37</v>
      </c>
      <c r="B296" t="s">
        <v>277</v>
      </c>
      <c r="C296">
        <v>19</v>
      </c>
      <c r="D296" t="s">
        <v>525</v>
      </c>
      <c r="E296" t="s">
        <v>526</v>
      </c>
      <c r="F296" t="s">
        <v>78</v>
      </c>
    </row>
    <row r="297" spans="1:6" x14ac:dyDescent="0.35">
      <c r="A297" t="s">
        <v>37</v>
      </c>
      <c r="B297" t="s">
        <v>280</v>
      </c>
      <c r="C297">
        <v>28</v>
      </c>
      <c r="D297" t="s">
        <v>527</v>
      </c>
      <c r="E297" t="s">
        <v>528</v>
      </c>
      <c r="F297" t="s">
        <v>529</v>
      </c>
    </row>
    <row r="298" spans="1:6" x14ac:dyDescent="0.35">
      <c r="A298" t="s">
        <v>37</v>
      </c>
      <c r="B298" t="s">
        <v>283</v>
      </c>
      <c r="C298">
        <v>23</v>
      </c>
      <c r="D298" t="s">
        <v>530</v>
      </c>
      <c r="E298" t="s">
        <v>531</v>
      </c>
      <c r="F298" t="s">
        <v>78</v>
      </c>
    </row>
    <row r="299" spans="1:6" x14ac:dyDescent="0.35">
      <c r="A299" t="s">
        <v>37</v>
      </c>
      <c r="B299" t="s">
        <v>286</v>
      </c>
      <c r="C299">
        <v>12</v>
      </c>
      <c r="D299" t="s">
        <v>532</v>
      </c>
      <c r="E299" t="s">
        <v>533</v>
      </c>
      <c r="F299" t="s">
        <v>78</v>
      </c>
    </row>
    <row r="300" spans="1:6" x14ac:dyDescent="0.35">
      <c r="A300" t="s">
        <v>37</v>
      </c>
      <c r="B300" t="s">
        <v>289</v>
      </c>
      <c r="C300">
        <v>11</v>
      </c>
      <c r="D300" t="s">
        <v>460</v>
      </c>
      <c r="E300" t="s">
        <v>459</v>
      </c>
      <c r="F300" t="s">
        <v>78</v>
      </c>
    </row>
    <row r="301" spans="1:6" x14ac:dyDescent="0.35">
      <c r="A301" t="s">
        <v>37</v>
      </c>
      <c r="B301" t="s">
        <v>290</v>
      </c>
      <c r="C301">
        <v>7</v>
      </c>
      <c r="D301" t="s">
        <v>534</v>
      </c>
      <c r="E301" t="s">
        <v>535</v>
      </c>
      <c r="F301" t="s">
        <v>78</v>
      </c>
    </row>
    <row r="302" spans="1:6" x14ac:dyDescent="0.35">
      <c r="A302" t="s">
        <v>37</v>
      </c>
      <c r="B302" t="s">
        <v>293</v>
      </c>
      <c r="C302">
        <v>7</v>
      </c>
      <c r="D302" t="s">
        <v>536</v>
      </c>
      <c r="E302" t="s">
        <v>537</v>
      </c>
      <c r="F302" t="s">
        <v>78</v>
      </c>
    </row>
    <row r="303" spans="1:6" x14ac:dyDescent="0.35">
      <c r="A303" t="s">
        <v>37</v>
      </c>
      <c r="B303" t="s">
        <v>295</v>
      </c>
      <c r="C303">
        <v>37</v>
      </c>
      <c r="D303" t="s">
        <v>263</v>
      </c>
      <c r="E303" t="s">
        <v>262</v>
      </c>
      <c r="F303" t="s">
        <v>78</v>
      </c>
    </row>
    <row r="304" spans="1:6" x14ac:dyDescent="0.35">
      <c r="A304" t="s">
        <v>37</v>
      </c>
      <c r="B304" t="s">
        <v>298</v>
      </c>
      <c r="C304">
        <v>10</v>
      </c>
      <c r="D304" t="s">
        <v>179</v>
      </c>
      <c r="E304" t="s">
        <v>178</v>
      </c>
      <c r="F304" t="s">
        <v>78</v>
      </c>
    </row>
    <row r="305" spans="1:6" x14ac:dyDescent="0.35">
      <c r="A305" t="s">
        <v>37</v>
      </c>
      <c r="B305" t="s">
        <v>301</v>
      </c>
      <c r="C305">
        <v>2</v>
      </c>
      <c r="D305" t="s">
        <v>294</v>
      </c>
      <c r="E305" t="s">
        <v>78</v>
      </c>
      <c r="F305" t="s">
        <v>78</v>
      </c>
    </row>
    <row r="306" spans="1:6" x14ac:dyDescent="0.35">
      <c r="A306" t="s">
        <v>37</v>
      </c>
      <c r="B306" t="s">
        <v>304</v>
      </c>
      <c r="C306">
        <v>7</v>
      </c>
      <c r="D306" t="s">
        <v>195</v>
      </c>
      <c r="E306" t="s">
        <v>194</v>
      </c>
      <c r="F306" t="s">
        <v>78</v>
      </c>
    </row>
    <row r="307" spans="1:6" x14ac:dyDescent="0.35">
      <c r="A307" t="s">
        <v>37</v>
      </c>
      <c r="B307" t="s">
        <v>305</v>
      </c>
      <c r="C307">
        <v>7</v>
      </c>
      <c r="D307" t="s">
        <v>294</v>
      </c>
      <c r="E307" t="s">
        <v>78</v>
      </c>
      <c r="F307" t="s">
        <v>78</v>
      </c>
    </row>
    <row r="308" spans="1:6" x14ac:dyDescent="0.35">
      <c r="A308" t="s">
        <v>37</v>
      </c>
      <c r="B308" t="s">
        <v>308</v>
      </c>
      <c r="C308">
        <v>6</v>
      </c>
      <c r="D308" t="s">
        <v>538</v>
      </c>
      <c r="E308" t="s">
        <v>539</v>
      </c>
      <c r="F308" t="s">
        <v>78</v>
      </c>
    </row>
    <row r="309" spans="1:6" x14ac:dyDescent="0.35">
      <c r="A309" t="s">
        <v>37</v>
      </c>
      <c r="B309" t="s">
        <v>309</v>
      </c>
      <c r="C309">
        <v>2</v>
      </c>
      <c r="D309" t="s">
        <v>540</v>
      </c>
      <c r="E309" t="s">
        <v>233</v>
      </c>
      <c r="F309" t="s">
        <v>78</v>
      </c>
    </row>
    <row r="310" spans="1:6" x14ac:dyDescent="0.35">
      <c r="A310" t="s">
        <v>37</v>
      </c>
      <c r="B310" t="s">
        <v>310</v>
      </c>
      <c r="C310">
        <v>6</v>
      </c>
      <c r="D310" t="s">
        <v>506</v>
      </c>
      <c r="E310" t="s">
        <v>321</v>
      </c>
      <c r="F310" t="s">
        <v>78</v>
      </c>
    </row>
    <row r="311" spans="1:6" x14ac:dyDescent="0.35">
      <c r="A311" t="s">
        <v>37</v>
      </c>
      <c r="B311" t="s">
        <v>442</v>
      </c>
      <c r="C311">
        <v>2</v>
      </c>
      <c r="D311" t="s">
        <v>294</v>
      </c>
      <c r="E311" t="s">
        <v>78</v>
      </c>
      <c r="F311" t="s">
        <v>78</v>
      </c>
    </row>
    <row r="312" spans="1:6" x14ac:dyDescent="0.35">
      <c r="A312" t="s">
        <v>37</v>
      </c>
      <c r="B312" t="s">
        <v>311</v>
      </c>
      <c r="C312">
        <v>2</v>
      </c>
      <c r="D312" t="s">
        <v>294</v>
      </c>
      <c r="E312" t="s">
        <v>78</v>
      </c>
      <c r="F312" t="s">
        <v>78</v>
      </c>
    </row>
    <row r="313" spans="1:6" x14ac:dyDescent="0.35">
      <c r="A313" t="s">
        <v>37</v>
      </c>
      <c r="B313" t="s">
        <v>312</v>
      </c>
      <c r="C313">
        <v>2</v>
      </c>
      <c r="D313" t="s">
        <v>518</v>
      </c>
      <c r="E313" t="s">
        <v>78</v>
      </c>
      <c r="F313" t="s">
        <v>517</v>
      </c>
    </row>
    <row r="314" spans="1:6" x14ac:dyDescent="0.35">
      <c r="A314" t="s">
        <v>37</v>
      </c>
      <c r="B314" t="s">
        <v>313</v>
      </c>
      <c r="C314">
        <v>42</v>
      </c>
      <c r="D314" t="s">
        <v>541</v>
      </c>
      <c r="E314" t="s">
        <v>53</v>
      </c>
      <c r="F314" t="s">
        <v>387</v>
      </c>
    </row>
    <row r="315" spans="1:6" x14ac:dyDescent="0.35">
      <c r="A315" t="s">
        <v>37</v>
      </c>
      <c r="B315" t="s">
        <v>316</v>
      </c>
      <c r="C315">
        <v>1</v>
      </c>
      <c r="D315" t="s">
        <v>78</v>
      </c>
      <c r="E315" t="s">
        <v>294</v>
      </c>
      <c r="F315" t="s">
        <v>78</v>
      </c>
    </row>
    <row r="316" spans="1:6" x14ac:dyDescent="0.35">
      <c r="A316" t="s">
        <v>37</v>
      </c>
      <c r="B316" t="s">
        <v>542</v>
      </c>
      <c r="C316">
        <v>1</v>
      </c>
      <c r="D316" t="s">
        <v>294</v>
      </c>
      <c r="E316" t="s">
        <v>78</v>
      </c>
      <c r="F316" t="s">
        <v>78</v>
      </c>
    </row>
    <row r="317" spans="1:6" x14ac:dyDescent="0.35">
      <c r="A317" t="s">
        <v>37</v>
      </c>
      <c r="B317" t="s">
        <v>543</v>
      </c>
      <c r="C317">
        <v>1</v>
      </c>
      <c r="D317" t="s">
        <v>294</v>
      </c>
      <c r="E317" t="s">
        <v>78</v>
      </c>
      <c r="F317" t="s">
        <v>78</v>
      </c>
    </row>
    <row r="318" spans="1:6" x14ac:dyDescent="0.35">
      <c r="A318" t="s">
        <v>37</v>
      </c>
      <c r="B318" t="s">
        <v>544</v>
      </c>
      <c r="C318">
        <v>1</v>
      </c>
      <c r="D318" t="s">
        <v>294</v>
      </c>
      <c r="E318" t="s">
        <v>78</v>
      </c>
      <c r="F318" t="s">
        <v>78</v>
      </c>
    </row>
    <row r="319" spans="1:6" x14ac:dyDescent="0.35">
      <c r="A319" t="s">
        <v>37</v>
      </c>
      <c r="B319" t="s">
        <v>318</v>
      </c>
      <c r="C319">
        <v>30</v>
      </c>
      <c r="D319" t="s">
        <v>545</v>
      </c>
      <c r="E319" t="s">
        <v>546</v>
      </c>
      <c r="F319" t="s">
        <v>547</v>
      </c>
    </row>
    <row r="320" spans="1:6" x14ac:dyDescent="0.35">
      <c r="A320" t="s">
        <v>38</v>
      </c>
      <c r="B320" t="s">
        <v>75</v>
      </c>
      <c r="C320">
        <v>7</v>
      </c>
      <c r="D320" t="s">
        <v>513</v>
      </c>
      <c r="E320" t="s">
        <v>514</v>
      </c>
      <c r="F320" t="s">
        <v>78</v>
      </c>
    </row>
    <row r="321" spans="1:6" x14ac:dyDescent="0.35">
      <c r="A321" t="s">
        <v>38</v>
      </c>
      <c r="B321" t="s">
        <v>79</v>
      </c>
      <c r="C321">
        <v>14</v>
      </c>
      <c r="D321" t="s">
        <v>548</v>
      </c>
      <c r="E321" t="s">
        <v>549</v>
      </c>
      <c r="F321" t="s">
        <v>78</v>
      </c>
    </row>
    <row r="322" spans="1:6" x14ac:dyDescent="0.35">
      <c r="A322" t="s">
        <v>38</v>
      </c>
      <c r="B322" t="s">
        <v>82</v>
      </c>
      <c r="C322">
        <v>23</v>
      </c>
      <c r="D322" t="s">
        <v>335</v>
      </c>
      <c r="E322" t="s">
        <v>550</v>
      </c>
      <c r="F322" t="s">
        <v>78</v>
      </c>
    </row>
    <row r="323" spans="1:6" x14ac:dyDescent="0.35">
      <c r="A323" t="s">
        <v>38</v>
      </c>
      <c r="B323" t="s">
        <v>86</v>
      </c>
      <c r="C323">
        <v>30</v>
      </c>
      <c r="D323" t="s">
        <v>551</v>
      </c>
      <c r="E323" t="s">
        <v>552</v>
      </c>
      <c r="F323" t="s">
        <v>78</v>
      </c>
    </row>
    <row r="324" spans="1:6" x14ac:dyDescent="0.35">
      <c r="A324" t="s">
        <v>38</v>
      </c>
      <c r="B324" t="s">
        <v>89</v>
      </c>
      <c r="C324">
        <v>33</v>
      </c>
      <c r="D324" t="s">
        <v>242</v>
      </c>
      <c r="E324" t="s">
        <v>241</v>
      </c>
      <c r="F324" t="s">
        <v>78</v>
      </c>
    </row>
    <row r="325" spans="1:6" x14ac:dyDescent="0.35">
      <c r="A325" t="s">
        <v>38</v>
      </c>
      <c r="B325" t="s">
        <v>92</v>
      </c>
      <c r="C325">
        <v>32</v>
      </c>
      <c r="D325" t="s">
        <v>553</v>
      </c>
      <c r="E325" t="s">
        <v>554</v>
      </c>
      <c r="F325" t="s">
        <v>78</v>
      </c>
    </row>
    <row r="326" spans="1:6" x14ac:dyDescent="0.35">
      <c r="A326" t="s">
        <v>38</v>
      </c>
      <c r="B326" t="s">
        <v>95</v>
      </c>
      <c r="C326">
        <v>35</v>
      </c>
      <c r="D326" t="s">
        <v>100</v>
      </c>
      <c r="E326" t="s">
        <v>99</v>
      </c>
      <c r="F326" t="s">
        <v>78</v>
      </c>
    </row>
    <row r="327" spans="1:6" x14ac:dyDescent="0.35">
      <c r="A327" t="s">
        <v>38</v>
      </c>
      <c r="B327" t="s">
        <v>98</v>
      </c>
      <c r="C327">
        <v>37</v>
      </c>
      <c r="D327" t="s">
        <v>555</v>
      </c>
      <c r="E327" t="s">
        <v>556</v>
      </c>
      <c r="F327" t="s">
        <v>78</v>
      </c>
    </row>
    <row r="328" spans="1:6" x14ac:dyDescent="0.35">
      <c r="A328" t="s">
        <v>38</v>
      </c>
      <c r="B328" t="s">
        <v>101</v>
      </c>
      <c r="C328">
        <v>40</v>
      </c>
      <c r="D328" t="s">
        <v>405</v>
      </c>
      <c r="E328" t="s">
        <v>416</v>
      </c>
      <c r="F328" t="s">
        <v>78</v>
      </c>
    </row>
    <row r="329" spans="1:6" x14ac:dyDescent="0.35">
      <c r="A329" t="s">
        <v>38</v>
      </c>
      <c r="B329" t="s">
        <v>104</v>
      </c>
      <c r="C329">
        <v>22</v>
      </c>
      <c r="D329" t="s">
        <v>557</v>
      </c>
      <c r="E329" t="s">
        <v>558</v>
      </c>
      <c r="F329" t="s">
        <v>78</v>
      </c>
    </row>
    <row r="330" spans="1:6" x14ac:dyDescent="0.35">
      <c r="A330" t="s">
        <v>38</v>
      </c>
      <c r="B330" t="s">
        <v>107</v>
      </c>
      <c r="C330">
        <v>33</v>
      </c>
      <c r="D330" t="s">
        <v>559</v>
      </c>
      <c r="E330" t="s">
        <v>560</v>
      </c>
      <c r="F330" t="s">
        <v>78</v>
      </c>
    </row>
    <row r="331" spans="1:6" x14ac:dyDescent="0.35">
      <c r="A331" t="s">
        <v>38</v>
      </c>
      <c r="B331" t="s">
        <v>110</v>
      </c>
      <c r="C331">
        <v>17</v>
      </c>
      <c r="D331" t="s">
        <v>124</v>
      </c>
      <c r="E331" t="s">
        <v>125</v>
      </c>
      <c r="F331" t="s">
        <v>78</v>
      </c>
    </row>
    <row r="332" spans="1:6" x14ac:dyDescent="0.35">
      <c r="A332" t="s">
        <v>38</v>
      </c>
      <c r="B332" t="s">
        <v>113</v>
      </c>
      <c r="C332">
        <v>11</v>
      </c>
      <c r="D332" t="s">
        <v>523</v>
      </c>
      <c r="E332" t="s">
        <v>561</v>
      </c>
      <c r="F332" t="s">
        <v>78</v>
      </c>
    </row>
    <row r="333" spans="1:6" x14ac:dyDescent="0.35">
      <c r="A333" t="s">
        <v>38</v>
      </c>
      <c r="B333" t="s">
        <v>116</v>
      </c>
      <c r="C333">
        <v>22</v>
      </c>
      <c r="D333" t="s">
        <v>208</v>
      </c>
      <c r="E333" t="s">
        <v>209</v>
      </c>
      <c r="F333" t="s">
        <v>78</v>
      </c>
    </row>
    <row r="334" spans="1:6" x14ac:dyDescent="0.35">
      <c r="A334" t="s">
        <v>38</v>
      </c>
      <c r="B334" t="s">
        <v>119</v>
      </c>
      <c r="C334">
        <v>13</v>
      </c>
      <c r="D334" t="s">
        <v>501</v>
      </c>
      <c r="E334" t="s">
        <v>502</v>
      </c>
      <c r="F334" t="s">
        <v>78</v>
      </c>
    </row>
    <row r="335" spans="1:6" x14ac:dyDescent="0.35">
      <c r="A335" t="s">
        <v>38</v>
      </c>
      <c r="B335" t="s">
        <v>122</v>
      </c>
      <c r="C335">
        <v>13</v>
      </c>
      <c r="D335" t="s">
        <v>333</v>
      </c>
      <c r="E335" t="s">
        <v>562</v>
      </c>
      <c r="F335" t="s">
        <v>78</v>
      </c>
    </row>
    <row r="336" spans="1:6" x14ac:dyDescent="0.35">
      <c r="A336" t="s">
        <v>38</v>
      </c>
      <c r="B336" t="s">
        <v>123</v>
      </c>
      <c r="C336">
        <v>11</v>
      </c>
      <c r="D336" t="s">
        <v>563</v>
      </c>
      <c r="E336" t="s">
        <v>564</v>
      </c>
      <c r="F336" t="s">
        <v>78</v>
      </c>
    </row>
    <row r="337" spans="1:6" x14ac:dyDescent="0.35">
      <c r="A337" t="s">
        <v>38</v>
      </c>
      <c r="B337" t="s">
        <v>126</v>
      </c>
      <c r="C337">
        <v>7</v>
      </c>
      <c r="D337" t="s">
        <v>200</v>
      </c>
      <c r="E337" t="s">
        <v>199</v>
      </c>
      <c r="F337" t="s">
        <v>78</v>
      </c>
    </row>
    <row r="338" spans="1:6" x14ac:dyDescent="0.35">
      <c r="A338" t="s">
        <v>38</v>
      </c>
      <c r="B338" t="s">
        <v>129</v>
      </c>
      <c r="C338">
        <v>13</v>
      </c>
      <c r="D338" t="s">
        <v>47</v>
      </c>
      <c r="E338" t="s">
        <v>46</v>
      </c>
      <c r="F338" t="s">
        <v>78</v>
      </c>
    </row>
    <row r="339" spans="1:6" x14ac:dyDescent="0.35">
      <c r="A339" t="s">
        <v>38</v>
      </c>
      <c r="B339" t="s">
        <v>132</v>
      </c>
      <c r="C339">
        <v>15</v>
      </c>
      <c r="D339" t="s">
        <v>127</v>
      </c>
      <c r="E339" t="s">
        <v>128</v>
      </c>
      <c r="F339" t="s">
        <v>78</v>
      </c>
    </row>
    <row r="340" spans="1:6" x14ac:dyDescent="0.35">
      <c r="A340" t="s">
        <v>38</v>
      </c>
      <c r="B340" t="s">
        <v>135</v>
      </c>
      <c r="C340">
        <v>18</v>
      </c>
      <c r="D340" t="s">
        <v>134</v>
      </c>
      <c r="E340" t="s">
        <v>133</v>
      </c>
      <c r="F340" t="s">
        <v>78</v>
      </c>
    </row>
    <row r="341" spans="1:6" x14ac:dyDescent="0.35">
      <c r="A341" t="s">
        <v>38</v>
      </c>
      <c r="B341" t="s">
        <v>138</v>
      </c>
      <c r="C341">
        <v>11</v>
      </c>
      <c r="D341" t="s">
        <v>457</v>
      </c>
      <c r="E341" t="s">
        <v>565</v>
      </c>
      <c r="F341" t="s">
        <v>78</v>
      </c>
    </row>
    <row r="342" spans="1:6" x14ac:dyDescent="0.35">
      <c r="A342" t="s">
        <v>38</v>
      </c>
      <c r="B342" t="s">
        <v>141</v>
      </c>
      <c r="C342">
        <v>17</v>
      </c>
      <c r="D342" t="s">
        <v>48</v>
      </c>
      <c r="E342" t="s">
        <v>49</v>
      </c>
      <c r="F342" t="s">
        <v>78</v>
      </c>
    </row>
    <row r="343" spans="1:6" x14ac:dyDescent="0.35">
      <c r="A343" t="s">
        <v>38</v>
      </c>
      <c r="B343" t="s">
        <v>144</v>
      </c>
      <c r="C343">
        <v>18</v>
      </c>
      <c r="D343" t="s">
        <v>331</v>
      </c>
      <c r="E343" t="s">
        <v>330</v>
      </c>
      <c r="F343" t="s">
        <v>78</v>
      </c>
    </row>
    <row r="344" spans="1:6" x14ac:dyDescent="0.35">
      <c r="A344" t="s">
        <v>38</v>
      </c>
      <c r="B344" t="s">
        <v>147</v>
      </c>
      <c r="C344">
        <v>19</v>
      </c>
      <c r="D344" t="s">
        <v>566</v>
      </c>
      <c r="E344" t="s">
        <v>567</v>
      </c>
      <c r="F344" t="s">
        <v>78</v>
      </c>
    </row>
    <row r="345" spans="1:6" x14ac:dyDescent="0.35">
      <c r="A345" t="s">
        <v>38</v>
      </c>
      <c r="B345" t="s">
        <v>150</v>
      </c>
      <c r="C345">
        <v>9</v>
      </c>
      <c r="D345" t="s">
        <v>382</v>
      </c>
      <c r="E345" t="s">
        <v>568</v>
      </c>
      <c r="F345" t="s">
        <v>78</v>
      </c>
    </row>
    <row r="346" spans="1:6" x14ac:dyDescent="0.35">
      <c r="A346" t="s">
        <v>38</v>
      </c>
      <c r="B346" t="s">
        <v>153</v>
      </c>
      <c r="C346">
        <v>29</v>
      </c>
      <c r="D346" t="s">
        <v>367</v>
      </c>
      <c r="E346" t="s">
        <v>366</v>
      </c>
      <c r="F346" t="s">
        <v>78</v>
      </c>
    </row>
    <row r="347" spans="1:6" x14ac:dyDescent="0.35">
      <c r="A347" t="s">
        <v>38</v>
      </c>
      <c r="B347" t="s">
        <v>156</v>
      </c>
      <c r="C347">
        <v>29</v>
      </c>
      <c r="D347" t="s">
        <v>155</v>
      </c>
      <c r="E347" t="s">
        <v>381</v>
      </c>
      <c r="F347" t="s">
        <v>406</v>
      </c>
    </row>
    <row r="348" spans="1:6" x14ac:dyDescent="0.35">
      <c r="A348" t="s">
        <v>38</v>
      </c>
      <c r="B348" t="s">
        <v>157</v>
      </c>
      <c r="C348">
        <v>22</v>
      </c>
      <c r="D348" t="s">
        <v>253</v>
      </c>
      <c r="E348" t="s">
        <v>252</v>
      </c>
      <c r="F348" t="s">
        <v>78</v>
      </c>
    </row>
    <row r="349" spans="1:6" x14ac:dyDescent="0.35">
      <c r="A349" t="s">
        <v>38</v>
      </c>
      <c r="B349" t="s">
        <v>160</v>
      </c>
      <c r="C349">
        <v>36</v>
      </c>
      <c r="D349" t="s">
        <v>569</v>
      </c>
      <c r="E349" t="s">
        <v>570</v>
      </c>
      <c r="F349" t="s">
        <v>78</v>
      </c>
    </row>
    <row r="350" spans="1:6" x14ac:dyDescent="0.35">
      <c r="A350" t="s">
        <v>38</v>
      </c>
      <c r="B350" t="s">
        <v>163</v>
      </c>
      <c r="C350">
        <v>25</v>
      </c>
      <c r="D350" t="s">
        <v>248</v>
      </c>
      <c r="E350" t="s">
        <v>571</v>
      </c>
      <c r="F350" t="s">
        <v>78</v>
      </c>
    </row>
    <row r="351" spans="1:6" x14ac:dyDescent="0.35">
      <c r="A351" t="s">
        <v>38</v>
      </c>
      <c r="B351" t="s">
        <v>164</v>
      </c>
      <c r="C351">
        <v>48</v>
      </c>
      <c r="D351" t="s">
        <v>359</v>
      </c>
      <c r="E351" t="s">
        <v>358</v>
      </c>
      <c r="F351" t="s">
        <v>78</v>
      </c>
    </row>
    <row r="352" spans="1:6" x14ac:dyDescent="0.35">
      <c r="A352" t="s">
        <v>38</v>
      </c>
      <c r="B352" t="s">
        <v>167</v>
      </c>
      <c r="C352">
        <v>25</v>
      </c>
      <c r="D352" t="s">
        <v>572</v>
      </c>
      <c r="E352" t="s">
        <v>573</v>
      </c>
      <c r="F352" t="s">
        <v>78</v>
      </c>
    </row>
    <row r="353" spans="1:6" x14ac:dyDescent="0.35">
      <c r="A353" t="s">
        <v>38</v>
      </c>
      <c r="B353" t="s">
        <v>171</v>
      </c>
      <c r="C353">
        <v>34</v>
      </c>
      <c r="D353" t="s">
        <v>574</v>
      </c>
      <c r="E353" t="s">
        <v>575</v>
      </c>
      <c r="F353" t="s">
        <v>78</v>
      </c>
    </row>
    <row r="354" spans="1:6" x14ac:dyDescent="0.35">
      <c r="A354" t="s">
        <v>38</v>
      </c>
      <c r="B354" t="s">
        <v>174</v>
      </c>
      <c r="C354">
        <v>19</v>
      </c>
      <c r="D354" t="s">
        <v>185</v>
      </c>
      <c r="E354" t="s">
        <v>184</v>
      </c>
      <c r="F354" t="s">
        <v>78</v>
      </c>
    </row>
    <row r="355" spans="1:6" x14ac:dyDescent="0.35">
      <c r="A355" t="s">
        <v>38</v>
      </c>
      <c r="B355" t="s">
        <v>177</v>
      </c>
      <c r="C355">
        <v>41</v>
      </c>
      <c r="D355" t="s">
        <v>358</v>
      </c>
      <c r="E355" t="s">
        <v>359</v>
      </c>
      <c r="F355" t="s">
        <v>78</v>
      </c>
    </row>
    <row r="356" spans="1:6" x14ac:dyDescent="0.35">
      <c r="A356" t="s">
        <v>38</v>
      </c>
      <c r="B356" t="s">
        <v>180</v>
      </c>
      <c r="C356">
        <v>26</v>
      </c>
      <c r="D356" t="s">
        <v>576</v>
      </c>
      <c r="E356" t="s">
        <v>559</v>
      </c>
      <c r="F356" t="s">
        <v>337</v>
      </c>
    </row>
    <row r="357" spans="1:6" x14ac:dyDescent="0.35">
      <c r="A357" t="s">
        <v>38</v>
      </c>
      <c r="B357" t="s">
        <v>183</v>
      </c>
      <c r="C357">
        <v>32</v>
      </c>
      <c r="D357" t="s">
        <v>577</v>
      </c>
      <c r="E357" t="s">
        <v>578</v>
      </c>
      <c r="F357" t="s">
        <v>414</v>
      </c>
    </row>
    <row r="358" spans="1:6" x14ac:dyDescent="0.35">
      <c r="A358" t="s">
        <v>38</v>
      </c>
      <c r="B358" t="s">
        <v>186</v>
      </c>
      <c r="C358">
        <v>25</v>
      </c>
      <c r="D358" t="s">
        <v>215</v>
      </c>
      <c r="E358" t="s">
        <v>214</v>
      </c>
      <c r="F358" t="s">
        <v>78</v>
      </c>
    </row>
    <row r="359" spans="1:6" x14ac:dyDescent="0.35">
      <c r="A359" t="s">
        <v>38</v>
      </c>
      <c r="B359" t="s">
        <v>189</v>
      </c>
      <c r="C359">
        <v>31</v>
      </c>
      <c r="D359" t="s">
        <v>579</v>
      </c>
      <c r="E359" t="s">
        <v>118</v>
      </c>
      <c r="F359" t="s">
        <v>580</v>
      </c>
    </row>
    <row r="360" spans="1:6" x14ac:dyDescent="0.35">
      <c r="A360" t="s">
        <v>38</v>
      </c>
      <c r="B360" t="s">
        <v>192</v>
      </c>
      <c r="C360">
        <v>33</v>
      </c>
      <c r="D360" t="s">
        <v>581</v>
      </c>
      <c r="E360" t="s">
        <v>582</v>
      </c>
      <c r="F360" t="s">
        <v>78</v>
      </c>
    </row>
    <row r="361" spans="1:6" x14ac:dyDescent="0.35">
      <c r="A361" t="s">
        <v>38</v>
      </c>
      <c r="B361" t="s">
        <v>193</v>
      </c>
      <c r="C361">
        <v>42</v>
      </c>
      <c r="D361" t="s">
        <v>583</v>
      </c>
      <c r="E361" t="s">
        <v>504</v>
      </c>
      <c r="F361" t="s">
        <v>78</v>
      </c>
    </row>
    <row r="362" spans="1:6" x14ac:dyDescent="0.35">
      <c r="A362" t="s">
        <v>38</v>
      </c>
      <c r="B362" t="s">
        <v>196</v>
      </c>
      <c r="C362">
        <v>43</v>
      </c>
      <c r="D362" t="s">
        <v>392</v>
      </c>
      <c r="E362" t="s">
        <v>391</v>
      </c>
      <c r="F362" t="s">
        <v>78</v>
      </c>
    </row>
    <row r="363" spans="1:6" x14ac:dyDescent="0.35">
      <c r="A363" t="s">
        <v>38</v>
      </c>
      <c r="B363" t="s">
        <v>197</v>
      </c>
      <c r="C363">
        <v>30</v>
      </c>
      <c r="D363" t="s">
        <v>584</v>
      </c>
      <c r="E363" t="s">
        <v>585</v>
      </c>
      <c r="F363" t="s">
        <v>78</v>
      </c>
    </row>
    <row r="364" spans="1:6" x14ac:dyDescent="0.35">
      <c r="A364" t="s">
        <v>38</v>
      </c>
      <c r="B364" t="s">
        <v>198</v>
      </c>
      <c r="C364">
        <v>21</v>
      </c>
      <c r="D364" t="s">
        <v>190</v>
      </c>
      <c r="E364" t="s">
        <v>191</v>
      </c>
      <c r="F364" t="s">
        <v>78</v>
      </c>
    </row>
    <row r="365" spans="1:6" x14ac:dyDescent="0.35">
      <c r="A365" t="s">
        <v>38</v>
      </c>
      <c r="B365" t="s">
        <v>201</v>
      </c>
      <c r="C365">
        <v>16</v>
      </c>
      <c r="D365" t="s">
        <v>586</v>
      </c>
      <c r="E365" t="s">
        <v>587</v>
      </c>
      <c r="F365" t="s">
        <v>78</v>
      </c>
    </row>
    <row r="366" spans="1:6" x14ac:dyDescent="0.35">
      <c r="A366" t="s">
        <v>38</v>
      </c>
      <c r="B366" t="s">
        <v>204</v>
      </c>
      <c r="C366">
        <v>35</v>
      </c>
      <c r="D366" t="s">
        <v>392</v>
      </c>
      <c r="E366" t="s">
        <v>391</v>
      </c>
      <c r="F366" t="s">
        <v>78</v>
      </c>
    </row>
    <row r="367" spans="1:6" x14ac:dyDescent="0.35">
      <c r="A367" t="s">
        <v>38</v>
      </c>
      <c r="B367" t="s">
        <v>207</v>
      </c>
      <c r="C367">
        <v>38</v>
      </c>
      <c r="D367" t="s">
        <v>481</v>
      </c>
      <c r="E367" t="s">
        <v>482</v>
      </c>
      <c r="F367" t="s">
        <v>78</v>
      </c>
    </row>
    <row r="368" spans="1:6" x14ac:dyDescent="0.35">
      <c r="A368" t="s">
        <v>38</v>
      </c>
      <c r="B368" t="s">
        <v>210</v>
      </c>
      <c r="C368">
        <v>48</v>
      </c>
      <c r="D368" t="s">
        <v>563</v>
      </c>
      <c r="E368" t="s">
        <v>564</v>
      </c>
      <c r="F368" t="s">
        <v>78</v>
      </c>
    </row>
    <row r="369" spans="1:6" x14ac:dyDescent="0.35">
      <c r="A369" t="s">
        <v>38</v>
      </c>
      <c r="B369" t="s">
        <v>213</v>
      </c>
      <c r="C369">
        <v>40</v>
      </c>
      <c r="D369" t="s">
        <v>256</v>
      </c>
      <c r="E369" t="s">
        <v>257</v>
      </c>
      <c r="F369" t="s">
        <v>78</v>
      </c>
    </row>
    <row r="370" spans="1:6" x14ac:dyDescent="0.35">
      <c r="A370" t="s">
        <v>38</v>
      </c>
      <c r="B370" t="s">
        <v>216</v>
      </c>
      <c r="C370">
        <v>27</v>
      </c>
      <c r="D370" t="s">
        <v>588</v>
      </c>
      <c r="E370" t="s">
        <v>589</v>
      </c>
      <c r="F370" t="s">
        <v>78</v>
      </c>
    </row>
    <row r="371" spans="1:6" x14ac:dyDescent="0.35">
      <c r="A371" t="s">
        <v>38</v>
      </c>
      <c r="B371" t="s">
        <v>219</v>
      </c>
      <c r="C371">
        <v>39</v>
      </c>
      <c r="D371" t="s">
        <v>493</v>
      </c>
      <c r="E371" t="s">
        <v>494</v>
      </c>
      <c r="F371" t="s">
        <v>78</v>
      </c>
    </row>
    <row r="372" spans="1:6" x14ac:dyDescent="0.35">
      <c r="A372" t="s">
        <v>38</v>
      </c>
      <c r="B372" t="s">
        <v>222</v>
      </c>
      <c r="C372">
        <v>30</v>
      </c>
      <c r="D372" t="s">
        <v>491</v>
      </c>
      <c r="E372" t="s">
        <v>492</v>
      </c>
      <c r="F372" t="s">
        <v>78</v>
      </c>
    </row>
    <row r="373" spans="1:6" x14ac:dyDescent="0.35">
      <c r="A373" t="s">
        <v>38</v>
      </c>
      <c r="B373" t="s">
        <v>225</v>
      </c>
      <c r="C373">
        <v>37</v>
      </c>
      <c r="D373" t="s">
        <v>590</v>
      </c>
      <c r="E373" t="s">
        <v>591</v>
      </c>
      <c r="F373" t="s">
        <v>78</v>
      </c>
    </row>
    <row r="374" spans="1:6" x14ac:dyDescent="0.35">
      <c r="A374" t="s">
        <v>38</v>
      </c>
      <c r="B374" t="s">
        <v>228</v>
      </c>
      <c r="C374">
        <v>40</v>
      </c>
      <c r="D374" t="s">
        <v>239</v>
      </c>
      <c r="E374" t="s">
        <v>238</v>
      </c>
      <c r="F374" t="s">
        <v>78</v>
      </c>
    </row>
    <row r="375" spans="1:6" x14ac:dyDescent="0.35">
      <c r="A375" t="s">
        <v>38</v>
      </c>
      <c r="B375" t="s">
        <v>231</v>
      </c>
      <c r="C375">
        <v>23</v>
      </c>
      <c r="D375" t="s">
        <v>592</v>
      </c>
      <c r="E375" t="s">
        <v>593</v>
      </c>
      <c r="F375" t="s">
        <v>78</v>
      </c>
    </row>
    <row r="376" spans="1:6" x14ac:dyDescent="0.35">
      <c r="A376" t="s">
        <v>38</v>
      </c>
      <c r="B376" t="s">
        <v>234</v>
      </c>
      <c r="C376">
        <v>17</v>
      </c>
      <c r="D376" t="s">
        <v>384</v>
      </c>
      <c r="E376" t="s">
        <v>385</v>
      </c>
      <c r="F376" t="s">
        <v>78</v>
      </c>
    </row>
    <row r="377" spans="1:6" x14ac:dyDescent="0.35">
      <c r="A377" t="s">
        <v>38</v>
      </c>
      <c r="B377" t="s">
        <v>237</v>
      </c>
      <c r="C377">
        <v>43</v>
      </c>
      <c r="D377" t="s">
        <v>427</v>
      </c>
      <c r="E377" t="s">
        <v>428</v>
      </c>
      <c r="F377" t="s">
        <v>78</v>
      </c>
    </row>
    <row r="378" spans="1:6" x14ac:dyDescent="0.35">
      <c r="A378" t="s">
        <v>38</v>
      </c>
      <c r="B378" t="s">
        <v>240</v>
      </c>
      <c r="C378">
        <v>24</v>
      </c>
      <c r="D378" t="s">
        <v>495</v>
      </c>
      <c r="E378" t="s">
        <v>386</v>
      </c>
      <c r="F378" t="s">
        <v>78</v>
      </c>
    </row>
    <row r="379" spans="1:6" x14ac:dyDescent="0.35">
      <c r="A379" t="s">
        <v>38</v>
      </c>
      <c r="B379" t="s">
        <v>243</v>
      </c>
      <c r="C379">
        <v>29</v>
      </c>
      <c r="D379" t="s">
        <v>148</v>
      </c>
      <c r="E379" t="s">
        <v>149</v>
      </c>
      <c r="F379" t="s">
        <v>78</v>
      </c>
    </row>
    <row r="380" spans="1:6" x14ac:dyDescent="0.35">
      <c r="A380" t="s">
        <v>38</v>
      </c>
      <c r="B380" t="s">
        <v>247</v>
      </c>
      <c r="C380">
        <v>27</v>
      </c>
      <c r="D380" t="s">
        <v>594</v>
      </c>
      <c r="E380" t="s">
        <v>595</v>
      </c>
      <c r="F380" t="s">
        <v>78</v>
      </c>
    </row>
    <row r="381" spans="1:6" x14ac:dyDescent="0.35">
      <c r="A381" t="s">
        <v>38</v>
      </c>
      <c r="B381" t="s">
        <v>251</v>
      </c>
      <c r="C381">
        <v>36</v>
      </c>
      <c r="D381" t="s">
        <v>583</v>
      </c>
      <c r="E381" t="s">
        <v>504</v>
      </c>
      <c r="F381" t="s">
        <v>78</v>
      </c>
    </row>
    <row r="382" spans="1:6" x14ac:dyDescent="0.35">
      <c r="A382" t="s">
        <v>38</v>
      </c>
      <c r="B382" t="s">
        <v>254</v>
      </c>
      <c r="C382">
        <v>34</v>
      </c>
      <c r="D382" t="s">
        <v>596</v>
      </c>
      <c r="E382" t="s">
        <v>597</v>
      </c>
      <c r="F382" t="s">
        <v>78</v>
      </c>
    </row>
    <row r="383" spans="1:6" x14ac:dyDescent="0.35">
      <c r="A383" t="s">
        <v>38</v>
      </c>
      <c r="B383" t="s">
        <v>255</v>
      </c>
      <c r="C383">
        <v>20</v>
      </c>
      <c r="D383" t="s">
        <v>493</v>
      </c>
      <c r="E383" t="s">
        <v>494</v>
      </c>
      <c r="F383" t="s">
        <v>78</v>
      </c>
    </row>
    <row r="384" spans="1:6" x14ac:dyDescent="0.35">
      <c r="A384" t="s">
        <v>38</v>
      </c>
      <c r="B384" t="s">
        <v>258</v>
      </c>
      <c r="C384">
        <v>30</v>
      </c>
      <c r="D384" t="s">
        <v>591</v>
      </c>
      <c r="E384" t="s">
        <v>590</v>
      </c>
      <c r="F384" t="s">
        <v>78</v>
      </c>
    </row>
    <row r="385" spans="1:6" x14ac:dyDescent="0.35">
      <c r="A385" t="s">
        <v>38</v>
      </c>
      <c r="B385" t="s">
        <v>261</v>
      </c>
      <c r="C385">
        <v>35</v>
      </c>
      <c r="D385" t="s">
        <v>484</v>
      </c>
      <c r="E385" t="s">
        <v>485</v>
      </c>
      <c r="F385" t="s">
        <v>78</v>
      </c>
    </row>
    <row r="386" spans="1:6" x14ac:dyDescent="0.35">
      <c r="A386" t="s">
        <v>38</v>
      </c>
      <c r="B386" t="s">
        <v>264</v>
      </c>
      <c r="C386">
        <v>29</v>
      </c>
      <c r="D386" t="s">
        <v>583</v>
      </c>
      <c r="E386" t="s">
        <v>598</v>
      </c>
      <c r="F386" t="s">
        <v>458</v>
      </c>
    </row>
    <row r="387" spans="1:6" x14ac:dyDescent="0.35">
      <c r="A387" t="s">
        <v>38</v>
      </c>
      <c r="B387" t="s">
        <v>265</v>
      </c>
      <c r="C387">
        <v>27</v>
      </c>
      <c r="D387" t="s">
        <v>599</v>
      </c>
      <c r="E387" t="s">
        <v>600</v>
      </c>
      <c r="F387" t="s">
        <v>78</v>
      </c>
    </row>
    <row r="388" spans="1:6" x14ac:dyDescent="0.35">
      <c r="A388" t="s">
        <v>38</v>
      </c>
      <c r="B388" t="s">
        <v>268</v>
      </c>
      <c r="C388">
        <v>31</v>
      </c>
      <c r="D388" t="s">
        <v>109</v>
      </c>
      <c r="E388" t="s">
        <v>108</v>
      </c>
      <c r="F388" t="s">
        <v>78</v>
      </c>
    </row>
    <row r="389" spans="1:6" x14ac:dyDescent="0.35">
      <c r="A389" t="s">
        <v>38</v>
      </c>
      <c r="B389" t="s">
        <v>271</v>
      </c>
      <c r="C389">
        <v>14</v>
      </c>
      <c r="D389" t="s">
        <v>601</v>
      </c>
      <c r="E389" t="s">
        <v>602</v>
      </c>
      <c r="F389" t="s">
        <v>78</v>
      </c>
    </row>
    <row r="390" spans="1:6" x14ac:dyDescent="0.35">
      <c r="A390" t="s">
        <v>38</v>
      </c>
      <c r="B390" t="s">
        <v>274</v>
      </c>
      <c r="C390">
        <v>21</v>
      </c>
      <c r="D390" t="s">
        <v>284</v>
      </c>
      <c r="E390" t="s">
        <v>285</v>
      </c>
      <c r="F390" t="s">
        <v>78</v>
      </c>
    </row>
    <row r="391" spans="1:6" x14ac:dyDescent="0.35">
      <c r="A391" t="s">
        <v>38</v>
      </c>
      <c r="B391" t="s">
        <v>277</v>
      </c>
      <c r="C391">
        <v>20</v>
      </c>
      <c r="D391" t="s">
        <v>603</v>
      </c>
      <c r="E391" t="s">
        <v>604</v>
      </c>
      <c r="F391" t="s">
        <v>78</v>
      </c>
    </row>
    <row r="392" spans="1:6" x14ac:dyDescent="0.35">
      <c r="A392" t="s">
        <v>38</v>
      </c>
      <c r="B392" t="s">
        <v>280</v>
      </c>
      <c r="C392">
        <v>12</v>
      </c>
      <c r="D392" t="s">
        <v>605</v>
      </c>
      <c r="E392" t="s">
        <v>606</v>
      </c>
      <c r="F392" t="s">
        <v>78</v>
      </c>
    </row>
    <row r="393" spans="1:6" x14ac:dyDescent="0.35">
      <c r="A393" t="s">
        <v>38</v>
      </c>
      <c r="B393" t="s">
        <v>283</v>
      </c>
      <c r="C393">
        <v>15</v>
      </c>
      <c r="D393" t="s">
        <v>336</v>
      </c>
      <c r="E393" t="s">
        <v>607</v>
      </c>
      <c r="F393" t="s">
        <v>78</v>
      </c>
    </row>
    <row r="394" spans="1:6" x14ac:dyDescent="0.35">
      <c r="A394" t="s">
        <v>38</v>
      </c>
      <c r="B394" t="s">
        <v>286</v>
      </c>
      <c r="C394">
        <v>12</v>
      </c>
      <c r="D394" t="s">
        <v>52</v>
      </c>
      <c r="E394" t="s">
        <v>53</v>
      </c>
      <c r="F394" t="s">
        <v>78</v>
      </c>
    </row>
    <row r="395" spans="1:6" x14ac:dyDescent="0.35">
      <c r="A395" t="s">
        <v>38</v>
      </c>
      <c r="B395" t="s">
        <v>289</v>
      </c>
      <c r="C395">
        <v>12</v>
      </c>
      <c r="D395" t="s">
        <v>608</v>
      </c>
      <c r="E395" t="s">
        <v>609</v>
      </c>
      <c r="F395" t="s">
        <v>78</v>
      </c>
    </row>
    <row r="396" spans="1:6" x14ac:dyDescent="0.35">
      <c r="A396" t="s">
        <v>38</v>
      </c>
      <c r="B396" t="s">
        <v>290</v>
      </c>
      <c r="C396">
        <v>10</v>
      </c>
      <c r="D396" t="s">
        <v>443</v>
      </c>
      <c r="E396" t="s">
        <v>444</v>
      </c>
      <c r="F396" t="s">
        <v>78</v>
      </c>
    </row>
    <row r="397" spans="1:6" x14ac:dyDescent="0.35">
      <c r="A397" t="s">
        <v>38</v>
      </c>
      <c r="B397" t="s">
        <v>293</v>
      </c>
      <c r="C397">
        <v>5</v>
      </c>
      <c r="D397" t="s">
        <v>523</v>
      </c>
      <c r="E397" t="s">
        <v>561</v>
      </c>
      <c r="F397" t="s">
        <v>78</v>
      </c>
    </row>
    <row r="398" spans="1:6" x14ac:dyDescent="0.35">
      <c r="A398" t="s">
        <v>38</v>
      </c>
      <c r="B398" t="s">
        <v>295</v>
      </c>
      <c r="C398">
        <v>26</v>
      </c>
      <c r="D398" t="s">
        <v>322</v>
      </c>
      <c r="E398" t="s">
        <v>323</v>
      </c>
      <c r="F398" t="s">
        <v>78</v>
      </c>
    </row>
    <row r="399" spans="1:6" x14ac:dyDescent="0.35">
      <c r="A399" t="s">
        <v>38</v>
      </c>
      <c r="B399" t="s">
        <v>298</v>
      </c>
      <c r="C399">
        <v>5</v>
      </c>
      <c r="D399" t="s">
        <v>610</v>
      </c>
      <c r="E399" t="s">
        <v>611</v>
      </c>
      <c r="F399" t="s">
        <v>78</v>
      </c>
    </row>
    <row r="400" spans="1:6" x14ac:dyDescent="0.35">
      <c r="A400" t="s">
        <v>38</v>
      </c>
      <c r="B400" t="s">
        <v>301</v>
      </c>
      <c r="C400">
        <v>5</v>
      </c>
      <c r="D400" t="s">
        <v>612</v>
      </c>
      <c r="E400" t="s">
        <v>613</v>
      </c>
      <c r="F400" t="s">
        <v>78</v>
      </c>
    </row>
    <row r="401" spans="1:6" x14ac:dyDescent="0.35">
      <c r="A401" t="s">
        <v>38</v>
      </c>
      <c r="B401" t="s">
        <v>304</v>
      </c>
      <c r="C401">
        <v>7</v>
      </c>
      <c r="D401" t="s">
        <v>64</v>
      </c>
      <c r="E401" t="s">
        <v>63</v>
      </c>
      <c r="F401" t="s">
        <v>78</v>
      </c>
    </row>
    <row r="402" spans="1:6" x14ac:dyDescent="0.35">
      <c r="A402" t="s">
        <v>38</v>
      </c>
      <c r="B402" t="s">
        <v>305</v>
      </c>
      <c r="C402">
        <v>7</v>
      </c>
      <c r="D402" t="s">
        <v>614</v>
      </c>
      <c r="E402" t="s">
        <v>615</v>
      </c>
      <c r="F402" t="s">
        <v>78</v>
      </c>
    </row>
    <row r="403" spans="1:6" x14ac:dyDescent="0.35">
      <c r="A403" t="s">
        <v>38</v>
      </c>
      <c r="B403" t="s">
        <v>308</v>
      </c>
      <c r="C403">
        <v>9</v>
      </c>
      <c r="D403" t="s">
        <v>109</v>
      </c>
      <c r="E403" t="s">
        <v>108</v>
      </c>
      <c r="F403" t="s">
        <v>78</v>
      </c>
    </row>
    <row r="404" spans="1:6" x14ac:dyDescent="0.35">
      <c r="A404" t="s">
        <v>38</v>
      </c>
      <c r="B404" t="s">
        <v>309</v>
      </c>
      <c r="C404">
        <v>1</v>
      </c>
      <c r="D404" t="s">
        <v>294</v>
      </c>
      <c r="E404" t="s">
        <v>78</v>
      </c>
      <c r="F404" t="s">
        <v>78</v>
      </c>
    </row>
    <row r="405" spans="1:6" x14ac:dyDescent="0.35">
      <c r="A405" t="s">
        <v>38</v>
      </c>
      <c r="B405" t="s">
        <v>442</v>
      </c>
      <c r="C405">
        <v>2</v>
      </c>
      <c r="D405" t="s">
        <v>294</v>
      </c>
      <c r="E405" t="s">
        <v>78</v>
      </c>
      <c r="F405" t="s">
        <v>78</v>
      </c>
    </row>
    <row r="406" spans="1:6" x14ac:dyDescent="0.35">
      <c r="A406" t="s">
        <v>38</v>
      </c>
      <c r="B406" t="s">
        <v>311</v>
      </c>
      <c r="C406">
        <v>3</v>
      </c>
      <c r="D406" t="s">
        <v>294</v>
      </c>
      <c r="E406" t="s">
        <v>78</v>
      </c>
      <c r="F406" t="s">
        <v>78</v>
      </c>
    </row>
    <row r="407" spans="1:6" x14ac:dyDescent="0.35">
      <c r="A407" t="s">
        <v>38</v>
      </c>
      <c r="B407" t="s">
        <v>312</v>
      </c>
      <c r="C407">
        <v>1</v>
      </c>
      <c r="D407" t="s">
        <v>294</v>
      </c>
      <c r="E407" t="s">
        <v>78</v>
      </c>
      <c r="F407" t="s">
        <v>78</v>
      </c>
    </row>
    <row r="408" spans="1:6" x14ac:dyDescent="0.35">
      <c r="A408" t="s">
        <v>38</v>
      </c>
      <c r="B408" t="s">
        <v>313</v>
      </c>
      <c r="C408">
        <v>36</v>
      </c>
      <c r="D408" t="s">
        <v>369</v>
      </c>
      <c r="E408" t="s">
        <v>368</v>
      </c>
      <c r="F408" t="s">
        <v>78</v>
      </c>
    </row>
    <row r="409" spans="1:6" x14ac:dyDescent="0.35">
      <c r="A409" t="s">
        <v>38</v>
      </c>
      <c r="B409" t="s">
        <v>316</v>
      </c>
      <c r="C409">
        <v>2</v>
      </c>
      <c r="D409" t="s">
        <v>294</v>
      </c>
      <c r="E409" t="s">
        <v>78</v>
      </c>
      <c r="F409" t="s">
        <v>78</v>
      </c>
    </row>
    <row r="410" spans="1:6" x14ac:dyDescent="0.35">
      <c r="A410" t="s">
        <v>38</v>
      </c>
      <c r="B410" t="s">
        <v>447</v>
      </c>
      <c r="C410">
        <v>1</v>
      </c>
      <c r="D410" t="s">
        <v>78</v>
      </c>
      <c r="E410" t="s">
        <v>294</v>
      </c>
      <c r="F410" t="s">
        <v>78</v>
      </c>
    </row>
    <row r="411" spans="1:6" x14ac:dyDescent="0.35">
      <c r="A411" t="s">
        <v>38</v>
      </c>
      <c r="B411" t="s">
        <v>448</v>
      </c>
      <c r="C411">
        <v>1</v>
      </c>
      <c r="D411" t="s">
        <v>294</v>
      </c>
      <c r="E411" t="s">
        <v>78</v>
      </c>
      <c r="F411" t="s">
        <v>78</v>
      </c>
    </row>
    <row r="412" spans="1:6" x14ac:dyDescent="0.35">
      <c r="A412" t="s">
        <v>38</v>
      </c>
      <c r="B412" t="s">
        <v>616</v>
      </c>
      <c r="C412">
        <v>1</v>
      </c>
      <c r="D412" t="s">
        <v>294</v>
      </c>
      <c r="E412" t="s">
        <v>78</v>
      </c>
      <c r="F412" t="s">
        <v>78</v>
      </c>
    </row>
    <row r="413" spans="1:6" x14ac:dyDescent="0.35">
      <c r="A413" t="s">
        <v>38</v>
      </c>
      <c r="B413" t="s">
        <v>318</v>
      </c>
      <c r="C413">
        <v>25</v>
      </c>
      <c r="D413" t="s">
        <v>435</v>
      </c>
      <c r="E413" t="s">
        <v>473</v>
      </c>
      <c r="F413" t="s">
        <v>497</v>
      </c>
    </row>
    <row r="414" spans="1:6" x14ac:dyDescent="0.35">
      <c r="A414" t="s">
        <v>39</v>
      </c>
      <c r="B414" t="s">
        <v>75</v>
      </c>
      <c r="C414">
        <v>9</v>
      </c>
      <c r="D414" t="s">
        <v>131</v>
      </c>
      <c r="E414" t="s">
        <v>130</v>
      </c>
      <c r="F414" t="s">
        <v>78</v>
      </c>
    </row>
    <row r="415" spans="1:6" x14ac:dyDescent="0.35">
      <c r="A415" t="s">
        <v>39</v>
      </c>
      <c r="B415" t="s">
        <v>79</v>
      </c>
      <c r="C415">
        <v>15</v>
      </c>
      <c r="D415" t="s">
        <v>327</v>
      </c>
      <c r="E415" t="s">
        <v>326</v>
      </c>
      <c r="F415" t="s">
        <v>78</v>
      </c>
    </row>
    <row r="416" spans="1:6" x14ac:dyDescent="0.35">
      <c r="A416" t="s">
        <v>39</v>
      </c>
      <c r="B416" t="s">
        <v>82</v>
      </c>
      <c r="C416">
        <v>36</v>
      </c>
      <c r="D416" t="s">
        <v>205</v>
      </c>
      <c r="E416" t="s">
        <v>206</v>
      </c>
      <c r="F416" t="s">
        <v>78</v>
      </c>
    </row>
    <row r="417" spans="1:6" x14ac:dyDescent="0.35">
      <c r="A417" t="s">
        <v>39</v>
      </c>
      <c r="B417" t="s">
        <v>86</v>
      </c>
      <c r="C417">
        <v>43</v>
      </c>
      <c r="D417" t="s">
        <v>591</v>
      </c>
      <c r="E417" t="s">
        <v>590</v>
      </c>
      <c r="F417" t="s">
        <v>78</v>
      </c>
    </row>
    <row r="418" spans="1:6" x14ac:dyDescent="0.35">
      <c r="A418" t="s">
        <v>39</v>
      </c>
      <c r="B418" t="s">
        <v>89</v>
      </c>
      <c r="C418">
        <v>44</v>
      </c>
      <c r="D418" t="s">
        <v>560</v>
      </c>
      <c r="E418" t="s">
        <v>559</v>
      </c>
      <c r="F418" t="s">
        <v>78</v>
      </c>
    </row>
    <row r="419" spans="1:6" x14ac:dyDescent="0.35">
      <c r="A419" t="s">
        <v>39</v>
      </c>
      <c r="B419" t="s">
        <v>92</v>
      </c>
      <c r="C419">
        <v>41</v>
      </c>
      <c r="D419" t="s">
        <v>232</v>
      </c>
      <c r="E419" t="s">
        <v>617</v>
      </c>
      <c r="F419" t="s">
        <v>78</v>
      </c>
    </row>
    <row r="420" spans="1:6" x14ac:dyDescent="0.35">
      <c r="A420" t="s">
        <v>39</v>
      </c>
      <c r="B420" t="s">
        <v>95</v>
      </c>
      <c r="C420">
        <v>57</v>
      </c>
      <c r="D420" t="s">
        <v>457</v>
      </c>
      <c r="E420" t="s">
        <v>565</v>
      </c>
      <c r="F420" t="s">
        <v>78</v>
      </c>
    </row>
    <row r="421" spans="1:6" x14ac:dyDescent="0.35">
      <c r="A421" t="s">
        <v>39</v>
      </c>
      <c r="B421" t="s">
        <v>98</v>
      </c>
      <c r="C421">
        <v>40</v>
      </c>
      <c r="D421" t="s">
        <v>499</v>
      </c>
      <c r="E421" t="s">
        <v>500</v>
      </c>
      <c r="F421" t="s">
        <v>78</v>
      </c>
    </row>
    <row r="422" spans="1:6" x14ac:dyDescent="0.35">
      <c r="A422" t="s">
        <v>39</v>
      </c>
      <c r="B422" t="s">
        <v>101</v>
      </c>
      <c r="C422">
        <v>40</v>
      </c>
      <c r="D422" t="s">
        <v>618</v>
      </c>
      <c r="E422" t="s">
        <v>619</v>
      </c>
      <c r="F422" t="s">
        <v>78</v>
      </c>
    </row>
    <row r="423" spans="1:6" x14ac:dyDescent="0.35">
      <c r="A423" t="s">
        <v>39</v>
      </c>
      <c r="B423" t="s">
        <v>104</v>
      </c>
      <c r="C423">
        <v>34</v>
      </c>
      <c r="D423" t="s">
        <v>481</v>
      </c>
      <c r="E423" t="s">
        <v>428</v>
      </c>
      <c r="F423" t="s">
        <v>337</v>
      </c>
    </row>
    <row r="424" spans="1:6" x14ac:dyDescent="0.35">
      <c r="A424" t="s">
        <v>39</v>
      </c>
      <c r="B424" t="s">
        <v>107</v>
      </c>
      <c r="C424">
        <v>35</v>
      </c>
      <c r="D424" t="s">
        <v>620</v>
      </c>
      <c r="E424" t="s">
        <v>621</v>
      </c>
      <c r="F424" t="s">
        <v>78</v>
      </c>
    </row>
    <row r="425" spans="1:6" x14ac:dyDescent="0.35">
      <c r="A425" t="s">
        <v>39</v>
      </c>
      <c r="B425" t="s">
        <v>110</v>
      </c>
      <c r="C425">
        <v>26</v>
      </c>
      <c r="D425" t="s">
        <v>191</v>
      </c>
      <c r="E425" t="s">
        <v>364</v>
      </c>
      <c r="F425" t="s">
        <v>622</v>
      </c>
    </row>
    <row r="426" spans="1:6" x14ac:dyDescent="0.35">
      <c r="A426" t="s">
        <v>39</v>
      </c>
      <c r="B426" t="s">
        <v>113</v>
      </c>
      <c r="C426">
        <v>25</v>
      </c>
      <c r="D426" t="s">
        <v>428</v>
      </c>
      <c r="E426" t="s">
        <v>427</v>
      </c>
      <c r="F426" t="s">
        <v>78</v>
      </c>
    </row>
    <row r="427" spans="1:6" x14ac:dyDescent="0.35">
      <c r="A427" t="s">
        <v>39</v>
      </c>
      <c r="B427" t="s">
        <v>116</v>
      </c>
      <c r="C427">
        <v>32</v>
      </c>
      <c r="D427" t="s">
        <v>100</v>
      </c>
      <c r="E427" t="s">
        <v>99</v>
      </c>
      <c r="F427" t="s">
        <v>78</v>
      </c>
    </row>
    <row r="428" spans="1:6" x14ac:dyDescent="0.35">
      <c r="A428" t="s">
        <v>39</v>
      </c>
      <c r="B428" t="s">
        <v>119</v>
      </c>
      <c r="C428">
        <v>26</v>
      </c>
      <c r="D428" t="s">
        <v>483</v>
      </c>
      <c r="E428" t="s">
        <v>422</v>
      </c>
      <c r="F428" t="s">
        <v>78</v>
      </c>
    </row>
    <row r="429" spans="1:6" x14ac:dyDescent="0.35">
      <c r="A429" t="s">
        <v>39</v>
      </c>
      <c r="B429" t="s">
        <v>122</v>
      </c>
      <c r="C429">
        <v>17</v>
      </c>
      <c r="D429" t="s">
        <v>125</v>
      </c>
      <c r="E429" t="s">
        <v>124</v>
      </c>
      <c r="F429" t="s">
        <v>78</v>
      </c>
    </row>
    <row r="430" spans="1:6" x14ac:dyDescent="0.35">
      <c r="A430" t="s">
        <v>39</v>
      </c>
      <c r="B430" t="s">
        <v>123</v>
      </c>
      <c r="C430">
        <v>20</v>
      </c>
      <c r="D430" t="s">
        <v>238</v>
      </c>
      <c r="E430" t="s">
        <v>239</v>
      </c>
      <c r="F430" t="s">
        <v>78</v>
      </c>
    </row>
    <row r="431" spans="1:6" x14ac:dyDescent="0.35">
      <c r="A431" t="s">
        <v>39</v>
      </c>
      <c r="B431" t="s">
        <v>126</v>
      </c>
      <c r="C431">
        <v>17</v>
      </c>
      <c r="D431" t="s">
        <v>322</v>
      </c>
      <c r="E431" t="s">
        <v>323</v>
      </c>
      <c r="F431" t="s">
        <v>78</v>
      </c>
    </row>
    <row r="432" spans="1:6" x14ac:dyDescent="0.35">
      <c r="A432" t="s">
        <v>39</v>
      </c>
      <c r="B432" t="s">
        <v>129</v>
      </c>
      <c r="C432">
        <v>21</v>
      </c>
      <c r="D432" t="s">
        <v>596</v>
      </c>
      <c r="E432" t="s">
        <v>597</v>
      </c>
      <c r="F432" t="s">
        <v>78</v>
      </c>
    </row>
    <row r="433" spans="1:6" x14ac:dyDescent="0.35">
      <c r="A433" t="s">
        <v>39</v>
      </c>
      <c r="B433" t="s">
        <v>132</v>
      </c>
      <c r="C433">
        <v>18</v>
      </c>
      <c r="D433" t="s">
        <v>166</v>
      </c>
      <c r="E433" t="s">
        <v>165</v>
      </c>
      <c r="F433" t="s">
        <v>78</v>
      </c>
    </row>
    <row r="434" spans="1:6" x14ac:dyDescent="0.35">
      <c r="A434" t="s">
        <v>39</v>
      </c>
      <c r="B434" t="s">
        <v>135</v>
      </c>
      <c r="C434">
        <v>28</v>
      </c>
      <c r="D434" t="s">
        <v>492</v>
      </c>
      <c r="E434" t="s">
        <v>333</v>
      </c>
      <c r="F434" t="s">
        <v>377</v>
      </c>
    </row>
    <row r="435" spans="1:6" x14ac:dyDescent="0.35">
      <c r="A435" t="s">
        <v>39</v>
      </c>
      <c r="B435" t="s">
        <v>138</v>
      </c>
      <c r="C435">
        <v>28</v>
      </c>
      <c r="D435" t="s">
        <v>302</v>
      </c>
      <c r="E435" t="s">
        <v>169</v>
      </c>
      <c r="F435" t="s">
        <v>623</v>
      </c>
    </row>
    <row r="436" spans="1:6" x14ac:dyDescent="0.35">
      <c r="A436" t="s">
        <v>39</v>
      </c>
      <c r="B436" t="s">
        <v>141</v>
      </c>
      <c r="C436">
        <v>26</v>
      </c>
      <c r="D436" t="s">
        <v>263</v>
      </c>
      <c r="E436" t="s">
        <v>262</v>
      </c>
      <c r="F436" t="s">
        <v>78</v>
      </c>
    </row>
    <row r="437" spans="1:6" x14ac:dyDescent="0.35">
      <c r="A437" t="s">
        <v>39</v>
      </c>
      <c r="B437" t="s">
        <v>144</v>
      </c>
      <c r="C437">
        <v>22</v>
      </c>
      <c r="D437" t="s">
        <v>149</v>
      </c>
      <c r="E437" t="s">
        <v>148</v>
      </c>
      <c r="F437" t="s">
        <v>78</v>
      </c>
    </row>
    <row r="438" spans="1:6" x14ac:dyDescent="0.35">
      <c r="A438" t="s">
        <v>39</v>
      </c>
      <c r="B438" t="s">
        <v>147</v>
      </c>
      <c r="C438">
        <v>36</v>
      </c>
      <c r="D438" t="s">
        <v>331</v>
      </c>
      <c r="E438" t="s">
        <v>330</v>
      </c>
      <c r="F438" t="s">
        <v>78</v>
      </c>
    </row>
    <row r="439" spans="1:6" x14ac:dyDescent="0.35">
      <c r="A439" t="s">
        <v>39</v>
      </c>
      <c r="B439" t="s">
        <v>150</v>
      </c>
      <c r="C439">
        <v>24</v>
      </c>
      <c r="D439" t="s">
        <v>323</v>
      </c>
      <c r="E439" t="s">
        <v>322</v>
      </c>
      <c r="F439" t="s">
        <v>78</v>
      </c>
    </row>
    <row r="440" spans="1:6" x14ac:dyDescent="0.35">
      <c r="A440" t="s">
        <v>39</v>
      </c>
      <c r="B440" t="s">
        <v>153</v>
      </c>
      <c r="C440">
        <v>43</v>
      </c>
      <c r="D440" t="s">
        <v>427</v>
      </c>
      <c r="E440" t="s">
        <v>232</v>
      </c>
      <c r="F440" t="s">
        <v>624</v>
      </c>
    </row>
    <row r="441" spans="1:6" x14ac:dyDescent="0.35">
      <c r="A441" t="s">
        <v>39</v>
      </c>
      <c r="B441" t="s">
        <v>156</v>
      </c>
      <c r="C441">
        <v>38</v>
      </c>
      <c r="D441" t="s">
        <v>184</v>
      </c>
      <c r="E441" t="s">
        <v>185</v>
      </c>
      <c r="F441" t="s">
        <v>78</v>
      </c>
    </row>
    <row r="442" spans="1:6" x14ac:dyDescent="0.35">
      <c r="A442" t="s">
        <v>39</v>
      </c>
      <c r="B442" t="s">
        <v>157</v>
      </c>
      <c r="C442">
        <v>32</v>
      </c>
      <c r="D442" t="s">
        <v>625</v>
      </c>
      <c r="E442" t="s">
        <v>626</v>
      </c>
      <c r="F442" t="s">
        <v>78</v>
      </c>
    </row>
    <row r="443" spans="1:6" x14ac:dyDescent="0.35">
      <c r="A443" t="s">
        <v>39</v>
      </c>
      <c r="B443" t="s">
        <v>160</v>
      </c>
      <c r="C443">
        <v>42</v>
      </c>
      <c r="D443" t="s">
        <v>382</v>
      </c>
      <c r="E443" t="s">
        <v>568</v>
      </c>
      <c r="F443" t="s">
        <v>78</v>
      </c>
    </row>
    <row r="444" spans="1:6" x14ac:dyDescent="0.35">
      <c r="A444" t="s">
        <v>39</v>
      </c>
      <c r="B444" t="s">
        <v>163</v>
      </c>
      <c r="C444">
        <v>49</v>
      </c>
      <c r="D444" t="s">
        <v>233</v>
      </c>
      <c r="E444" t="s">
        <v>540</v>
      </c>
      <c r="F444" t="s">
        <v>78</v>
      </c>
    </row>
    <row r="445" spans="1:6" x14ac:dyDescent="0.35">
      <c r="A445" t="s">
        <v>39</v>
      </c>
      <c r="B445" t="s">
        <v>164</v>
      </c>
      <c r="C445">
        <v>40</v>
      </c>
      <c r="D445" t="s">
        <v>99</v>
      </c>
      <c r="E445" t="s">
        <v>100</v>
      </c>
      <c r="F445" t="s">
        <v>78</v>
      </c>
    </row>
    <row r="446" spans="1:6" x14ac:dyDescent="0.35">
      <c r="A446" t="s">
        <v>39</v>
      </c>
      <c r="B446" t="s">
        <v>167</v>
      </c>
      <c r="C446">
        <v>35</v>
      </c>
      <c r="D446" t="s">
        <v>454</v>
      </c>
      <c r="E446" t="s">
        <v>415</v>
      </c>
      <c r="F446" t="s">
        <v>78</v>
      </c>
    </row>
    <row r="447" spans="1:6" x14ac:dyDescent="0.35">
      <c r="A447" t="s">
        <v>39</v>
      </c>
      <c r="B447" t="s">
        <v>171</v>
      </c>
      <c r="C447">
        <v>53</v>
      </c>
      <c r="D447" t="s">
        <v>453</v>
      </c>
      <c r="E447" t="s">
        <v>83</v>
      </c>
      <c r="F447" t="s">
        <v>78</v>
      </c>
    </row>
    <row r="448" spans="1:6" x14ac:dyDescent="0.35">
      <c r="A448" t="s">
        <v>39</v>
      </c>
      <c r="B448" t="s">
        <v>174</v>
      </c>
      <c r="C448">
        <v>25</v>
      </c>
      <c r="D448" t="s">
        <v>627</v>
      </c>
      <c r="E448" t="s">
        <v>628</v>
      </c>
      <c r="F448" t="s">
        <v>78</v>
      </c>
    </row>
    <row r="449" spans="1:6" x14ac:dyDescent="0.35">
      <c r="A449" t="s">
        <v>39</v>
      </c>
      <c r="B449" t="s">
        <v>177</v>
      </c>
      <c r="C449">
        <v>60</v>
      </c>
      <c r="D449" t="s">
        <v>128</v>
      </c>
      <c r="E449" t="s">
        <v>629</v>
      </c>
      <c r="F449" t="s">
        <v>85</v>
      </c>
    </row>
    <row r="450" spans="1:6" x14ac:dyDescent="0.35">
      <c r="A450" t="s">
        <v>39</v>
      </c>
      <c r="B450" t="s">
        <v>180</v>
      </c>
      <c r="C450">
        <v>34</v>
      </c>
      <c r="D450" t="s">
        <v>603</v>
      </c>
      <c r="E450" t="s">
        <v>604</v>
      </c>
      <c r="F450" t="s">
        <v>78</v>
      </c>
    </row>
    <row r="451" spans="1:6" x14ac:dyDescent="0.35">
      <c r="A451" t="s">
        <v>39</v>
      </c>
      <c r="B451" t="s">
        <v>183</v>
      </c>
      <c r="C451">
        <v>52</v>
      </c>
      <c r="D451" t="s">
        <v>330</v>
      </c>
      <c r="E451" t="s">
        <v>331</v>
      </c>
      <c r="F451" t="s">
        <v>78</v>
      </c>
    </row>
    <row r="452" spans="1:6" x14ac:dyDescent="0.35">
      <c r="A452" t="s">
        <v>39</v>
      </c>
      <c r="B452" t="s">
        <v>186</v>
      </c>
      <c r="C452">
        <v>38</v>
      </c>
      <c r="D452" t="s">
        <v>620</v>
      </c>
      <c r="E452" t="s">
        <v>621</v>
      </c>
      <c r="F452" t="s">
        <v>78</v>
      </c>
    </row>
    <row r="453" spans="1:6" x14ac:dyDescent="0.35">
      <c r="A453" t="s">
        <v>39</v>
      </c>
      <c r="B453" t="s">
        <v>189</v>
      </c>
      <c r="C453">
        <v>35</v>
      </c>
      <c r="D453" t="s">
        <v>262</v>
      </c>
      <c r="E453" t="s">
        <v>630</v>
      </c>
      <c r="F453" t="s">
        <v>631</v>
      </c>
    </row>
    <row r="454" spans="1:6" x14ac:dyDescent="0.35">
      <c r="A454" t="s">
        <v>39</v>
      </c>
      <c r="B454" t="s">
        <v>192</v>
      </c>
      <c r="C454">
        <v>41</v>
      </c>
      <c r="D454" t="s">
        <v>497</v>
      </c>
      <c r="E454" t="s">
        <v>496</v>
      </c>
      <c r="F454" t="s">
        <v>78</v>
      </c>
    </row>
    <row r="455" spans="1:6" x14ac:dyDescent="0.35">
      <c r="A455" t="s">
        <v>39</v>
      </c>
      <c r="B455" t="s">
        <v>193</v>
      </c>
      <c r="C455">
        <v>39</v>
      </c>
      <c r="D455" t="s">
        <v>454</v>
      </c>
      <c r="E455" t="s">
        <v>415</v>
      </c>
      <c r="F455" t="s">
        <v>78</v>
      </c>
    </row>
    <row r="456" spans="1:6" x14ac:dyDescent="0.35">
      <c r="A456" t="s">
        <v>39</v>
      </c>
      <c r="B456" t="s">
        <v>196</v>
      </c>
      <c r="C456">
        <v>51</v>
      </c>
      <c r="D456" t="s">
        <v>557</v>
      </c>
      <c r="E456" t="s">
        <v>558</v>
      </c>
      <c r="F456" t="s">
        <v>78</v>
      </c>
    </row>
    <row r="457" spans="1:6" x14ac:dyDescent="0.35">
      <c r="A457" t="s">
        <v>39</v>
      </c>
      <c r="B457" t="s">
        <v>197</v>
      </c>
      <c r="C457">
        <v>40</v>
      </c>
      <c r="D457" t="s">
        <v>324</v>
      </c>
      <c r="E457" t="s">
        <v>325</v>
      </c>
      <c r="F457" t="s">
        <v>78</v>
      </c>
    </row>
    <row r="458" spans="1:6" x14ac:dyDescent="0.35">
      <c r="A458" t="s">
        <v>39</v>
      </c>
      <c r="B458" t="s">
        <v>198</v>
      </c>
      <c r="C458">
        <v>40</v>
      </c>
      <c r="D458" t="s">
        <v>203</v>
      </c>
      <c r="E458" t="s">
        <v>202</v>
      </c>
      <c r="F458" t="s">
        <v>78</v>
      </c>
    </row>
    <row r="459" spans="1:6" x14ac:dyDescent="0.35">
      <c r="A459" t="s">
        <v>39</v>
      </c>
      <c r="B459" t="s">
        <v>201</v>
      </c>
      <c r="C459">
        <v>25</v>
      </c>
      <c r="D459" t="s">
        <v>175</v>
      </c>
      <c r="E459" t="s">
        <v>176</v>
      </c>
      <c r="F459" t="s">
        <v>78</v>
      </c>
    </row>
    <row r="460" spans="1:6" x14ac:dyDescent="0.35">
      <c r="A460" t="s">
        <v>39</v>
      </c>
      <c r="B460" t="s">
        <v>204</v>
      </c>
      <c r="C460">
        <v>50</v>
      </c>
      <c r="D460" t="s">
        <v>632</v>
      </c>
      <c r="E460" t="s">
        <v>408</v>
      </c>
      <c r="F460" t="s">
        <v>633</v>
      </c>
    </row>
    <row r="461" spans="1:6" x14ac:dyDescent="0.35">
      <c r="A461" t="s">
        <v>39</v>
      </c>
      <c r="B461" t="s">
        <v>207</v>
      </c>
      <c r="C461">
        <v>35</v>
      </c>
      <c r="D461" t="s">
        <v>367</v>
      </c>
      <c r="E461" t="s">
        <v>366</v>
      </c>
      <c r="F461" t="s">
        <v>78</v>
      </c>
    </row>
    <row r="462" spans="1:6" x14ac:dyDescent="0.35">
      <c r="A462" t="s">
        <v>39</v>
      </c>
      <c r="B462" t="s">
        <v>210</v>
      </c>
      <c r="C462">
        <v>49</v>
      </c>
      <c r="D462" t="s">
        <v>634</v>
      </c>
      <c r="E462" t="s">
        <v>635</v>
      </c>
      <c r="F462" t="s">
        <v>78</v>
      </c>
    </row>
    <row r="463" spans="1:6" x14ac:dyDescent="0.35">
      <c r="A463" t="s">
        <v>39</v>
      </c>
      <c r="B463" t="s">
        <v>213</v>
      </c>
      <c r="C463">
        <v>28</v>
      </c>
      <c r="D463" t="s">
        <v>459</v>
      </c>
      <c r="E463" t="s">
        <v>460</v>
      </c>
      <c r="F463" t="s">
        <v>78</v>
      </c>
    </row>
    <row r="464" spans="1:6" x14ac:dyDescent="0.35">
      <c r="A464" t="s">
        <v>39</v>
      </c>
      <c r="B464" t="s">
        <v>216</v>
      </c>
      <c r="C464">
        <v>28</v>
      </c>
      <c r="D464" t="s">
        <v>83</v>
      </c>
      <c r="E464" t="s">
        <v>496</v>
      </c>
      <c r="F464" t="s">
        <v>458</v>
      </c>
    </row>
    <row r="465" spans="1:6" x14ac:dyDescent="0.35">
      <c r="A465" t="s">
        <v>39</v>
      </c>
      <c r="B465" t="s">
        <v>219</v>
      </c>
      <c r="C465">
        <v>35</v>
      </c>
      <c r="D465" t="s">
        <v>178</v>
      </c>
      <c r="E465" t="s">
        <v>179</v>
      </c>
      <c r="F465" t="s">
        <v>78</v>
      </c>
    </row>
    <row r="466" spans="1:6" x14ac:dyDescent="0.35">
      <c r="A466" t="s">
        <v>39</v>
      </c>
      <c r="B466" t="s">
        <v>222</v>
      </c>
      <c r="C466">
        <v>33</v>
      </c>
      <c r="D466" t="s">
        <v>476</v>
      </c>
      <c r="E466" t="s">
        <v>636</v>
      </c>
      <c r="F466" t="s">
        <v>637</v>
      </c>
    </row>
    <row r="467" spans="1:6" x14ac:dyDescent="0.35">
      <c r="A467" t="s">
        <v>39</v>
      </c>
      <c r="B467" t="s">
        <v>225</v>
      </c>
      <c r="C467">
        <v>37</v>
      </c>
      <c r="D467" t="s">
        <v>638</v>
      </c>
      <c r="E467" t="s">
        <v>639</v>
      </c>
      <c r="F467" t="s">
        <v>78</v>
      </c>
    </row>
    <row r="468" spans="1:6" x14ac:dyDescent="0.35">
      <c r="A468" t="s">
        <v>39</v>
      </c>
      <c r="B468" t="s">
        <v>228</v>
      </c>
      <c r="C468">
        <v>43</v>
      </c>
      <c r="D468" t="s">
        <v>83</v>
      </c>
      <c r="E468" t="s">
        <v>453</v>
      </c>
      <c r="F468" t="s">
        <v>78</v>
      </c>
    </row>
    <row r="469" spans="1:6" x14ac:dyDescent="0.35">
      <c r="A469" t="s">
        <v>39</v>
      </c>
      <c r="B469" t="s">
        <v>231</v>
      </c>
      <c r="C469">
        <v>38</v>
      </c>
      <c r="D469" t="s">
        <v>640</v>
      </c>
      <c r="E469" t="s">
        <v>641</v>
      </c>
      <c r="F469" t="s">
        <v>78</v>
      </c>
    </row>
    <row r="470" spans="1:6" x14ac:dyDescent="0.35">
      <c r="A470" t="s">
        <v>39</v>
      </c>
      <c r="B470" t="s">
        <v>234</v>
      </c>
      <c r="C470">
        <v>36</v>
      </c>
      <c r="D470" t="s">
        <v>179</v>
      </c>
      <c r="E470" t="s">
        <v>178</v>
      </c>
      <c r="F470" t="s">
        <v>78</v>
      </c>
    </row>
    <row r="471" spans="1:6" x14ac:dyDescent="0.35">
      <c r="A471" t="s">
        <v>39</v>
      </c>
      <c r="B471" t="s">
        <v>237</v>
      </c>
      <c r="C471">
        <v>40</v>
      </c>
      <c r="D471" t="s">
        <v>541</v>
      </c>
      <c r="E471" t="s">
        <v>629</v>
      </c>
      <c r="F471" t="s">
        <v>78</v>
      </c>
    </row>
    <row r="472" spans="1:6" x14ac:dyDescent="0.35">
      <c r="A472" t="s">
        <v>39</v>
      </c>
      <c r="B472" t="s">
        <v>240</v>
      </c>
      <c r="C472">
        <v>34</v>
      </c>
      <c r="D472" t="s">
        <v>392</v>
      </c>
      <c r="E472" t="s">
        <v>391</v>
      </c>
      <c r="F472" t="s">
        <v>78</v>
      </c>
    </row>
    <row r="473" spans="1:6" x14ac:dyDescent="0.35">
      <c r="A473" t="s">
        <v>39</v>
      </c>
      <c r="B473" t="s">
        <v>243</v>
      </c>
      <c r="C473">
        <v>37</v>
      </c>
      <c r="D473" t="s">
        <v>574</v>
      </c>
      <c r="E473" t="s">
        <v>575</v>
      </c>
      <c r="F473" t="s">
        <v>78</v>
      </c>
    </row>
    <row r="474" spans="1:6" x14ac:dyDescent="0.35">
      <c r="A474" t="s">
        <v>39</v>
      </c>
      <c r="B474" t="s">
        <v>247</v>
      </c>
      <c r="C474">
        <v>48</v>
      </c>
      <c r="D474" t="s">
        <v>481</v>
      </c>
      <c r="E474" t="s">
        <v>482</v>
      </c>
      <c r="F474" t="s">
        <v>78</v>
      </c>
    </row>
    <row r="475" spans="1:6" x14ac:dyDescent="0.35">
      <c r="A475" t="s">
        <v>39</v>
      </c>
      <c r="B475" t="s">
        <v>251</v>
      </c>
      <c r="C475">
        <v>30</v>
      </c>
      <c r="D475" t="s">
        <v>642</v>
      </c>
      <c r="E475" t="s">
        <v>632</v>
      </c>
      <c r="F475" t="s">
        <v>78</v>
      </c>
    </row>
    <row r="476" spans="1:6" x14ac:dyDescent="0.35">
      <c r="A476" t="s">
        <v>39</v>
      </c>
      <c r="B476" t="s">
        <v>254</v>
      </c>
      <c r="C476">
        <v>37</v>
      </c>
      <c r="D476" t="s">
        <v>54</v>
      </c>
      <c r="E476" t="s">
        <v>55</v>
      </c>
      <c r="F476" t="s">
        <v>78</v>
      </c>
    </row>
    <row r="477" spans="1:6" x14ac:dyDescent="0.35">
      <c r="A477" t="s">
        <v>39</v>
      </c>
      <c r="B477" t="s">
        <v>255</v>
      </c>
      <c r="C477">
        <v>29</v>
      </c>
      <c r="D477" t="s">
        <v>493</v>
      </c>
      <c r="E477" t="s">
        <v>45</v>
      </c>
      <c r="F477" t="s">
        <v>387</v>
      </c>
    </row>
    <row r="478" spans="1:6" x14ac:dyDescent="0.35">
      <c r="A478" t="s">
        <v>39</v>
      </c>
      <c r="B478" t="s">
        <v>258</v>
      </c>
      <c r="C478">
        <v>37</v>
      </c>
      <c r="D478" t="s">
        <v>577</v>
      </c>
      <c r="E478" t="s">
        <v>643</v>
      </c>
      <c r="F478" t="s">
        <v>78</v>
      </c>
    </row>
    <row r="479" spans="1:6" x14ac:dyDescent="0.35">
      <c r="A479" t="s">
        <v>39</v>
      </c>
      <c r="B479" t="s">
        <v>261</v>
      </c>
      <c r="C479">
        <v>36</v>
      </c>
      <c r="D479" t="s">
        <v>256</v>
      </c>
      <c r="E479" t="s">
        <v>257</v>
      </c>
      <c r="F479" t="s">
        <v>78</v>
      </c>
    </row>
    <row r="480" spans="1:6" x14ac:dyDescent="0.35">
      <c r="A480" t="s">
        <v>39</v>
      </c>
      <c r="B480" t="s">
        <v>264</v>
      </c>
      <c r="C480">
        <v>33</v>
      </c>
      <c r="D480" t="s">
        <v>434</v>
      </c>
      <c r="E480" t="s">
        <v>76</v>
      </c>
      <c r="F480" t="s">
        <v>644</v>
      </c>
    </row>
    <row r="481" spans="1:6" x14ac:dyDescent="0.35">
      <c r="A481" t="s">
        <v>39</v>
      </c>
      <c r="B481" t="s">
        <v>265</v>
      </c>
      <c r="C481">
        <v>38</v>
      </c>
      <c r="D481" t="s">
        <v>645</v>
      </c>
      <c r="E481" t="s">
        <v>646</v>
      </c>
      <c r="F481" t="s">
        <v>78</v>
      </c>
    </row>
    <row r="482" spans="1:6" x14ac:dyDescent="0.35">
      <c r="A482" t="s">
        <v>39</v>
      </c>
      <c r="B482" t="s">
        <v>268</v>
      </c>
      <c r="C482">
        <v>36</v>
      </c>
      <c r="D482" t="s">
        <v>99</v>
      </c>
      <c r="E482" t="s">
        <v>100</v>
      </c>
      <c r="F482" t="s">
        <v>78</v>
      </c>
    </row>
    <row r="483" spans="1:6" x14ac:dyDescent="0.35">
      <c r="A483" t="s">
        <v>39</v>
      </c>
      <c r="B483" t="s">
        <v>271</v>
      </c>
      <c r="C483">
        <v>21</v>
      </c>
      <c r="D483" t="s">
        <v>423</v>
      </c>
      <c r="E483" t="s">
        <v>424</v>
      </c>
      <c r="F483" t="s">
        <v>78</v>
      </c>
    </row>
    <row r="484" spans="1:6" x14ac:dyDescent="0.35">
      <c r="A484" t="s">
        <v>39</v>
      </c>
      <c r="B484" t="s">
        <v>274</v>
      </c>
      <c r="C484">
        <v>24</v>
      </c>
      <c r="D484" t="s">
        <v>462</v>
      </c>
      <c r="E484" t="s">
        <v>461</v>
      </c>
      <c r="F484" t="s">
        <v>78</v>
      </c>
    </row>
    <row r="485" spans="1:6" x14ac:dyDescent="0.35">
      <c r="A485" t="s">
        <v>39</v>
      </c>
      <c r="B485" t="s">
        <v>277</v>
      </c>
      <c r="C485">
        <v>31</v>
      </c>
      <c r="D485" t="s">
        <v>647</v>
      </c>
      <c r="E485" t="s">
        <v>648</v>
      </c>
      <c r="F485" t="s">
        <v>78</v>
      </c>
    </row>
    <row r="486" spans="1:6" x14ac:dyDescent="0.35">
      <c r="A486" t="s">
        <v>39</v>
      </c>
      <c r="B486" t="s">
        <v>280</v>
      </c>
      <c r="C486">
        <v>16</v>
      </c>
      <c r="D486" t="s">
        <v>372</v>
      </c>
      <c r="E486" t="s">
        <v>371</v>
      </c>
      <c r="F486" t="s">
        <v>78</v>
      </c>
    </row>
    <row r="487" spans="1:6" x14ac:dyDescent="0.35">
      <c r="A487" t="s">
        <v>39</v>
      </c>
      <c r="B487" t="s">
        <v>283</v>
      </c>
      <c r="C487">
        <v>24</v>
      </c>
      <c r="D487" t="s">
        <v>498</v>
      </c>
      <c r="E487" t="s">
        <v>649</v>
      </c>
      <c r="F487" t="s">
        <v>78</v>
      </c>
    </row>
    <row r="488" spans="1:6" x14ac:dyDescent="0.35">
      <c r="A488" t="s">
        <v>39</v>
      </c>
      <c r="B488" t="s">
        <v>286</v>
      </c>
      <c r="C488">
        <v>9</v>
      </c>
      <c r="D488" t="s">
        <v>650</v>
      </c>
      <c r="E488" t="s">
        <v>630</v>
      </c>
      <c r="F488" t="s">
        <v>78</v>
      </c>
    </row>
    <row r="489" spans="1:6" x14ac:dyDescent="0.35">
      <c r="A489" t="s">
        <v>39</v>
      </c>
      <c r="B489" t="s">
        <v>289</v>
      </c>
      <c r="C489">
        <v>5</v>
      </c>
      <c r="D489" t="s">
        <v>651</v>
      </c>
      <c r="E489" t="s">
        <v>652</v>
      </c>
      <c r="F489" t="s">
        <v>78</v>
      </c>
    </row>
    <row r="490" spans="1:6" x14ac:dyDescent="0.35">
      <c r="A490" t="s">
        <v>39</v>
      </c>
      <c r="B490" t="s">
        <v>290</v>
      </c>
      <c r="C490">
        <v>7</v>
      </c>
      <c r="D490" t="s">
        <v>573</v>
      </c>
      <c r="E490" t="s">
        <v>572</v>
      </c>
      <c r="F490" t="s">
        <v>78</v>
      </c>
    </row>
    <row r="491" spans="1:6" x14ac:dyDescent="0.35">
      <c r="A491" t="s">
        <v>39</v>
      </c>
      <c r="B491" t="s">
        <v>293</v>
      </c>
      <c r="C491">
        <v>12</v>
      </c>
      <c r="D491" t="s">
        <v>653</v>
      </c>
      <c r="E491" t="s">
        <v>654</v>
      </c>
      <c r="F491" t="s">
        <v>78</v>
      </c>
    </row>
    <row r="492" spans="1:6" x14ac:dyDescent="0.35">
      <c r="A492" t="s">
        <v>39</v>
      </c>
      <c r="B492" t="s">
        <v>295</v>
      </c>
      <c r="C492">
        <v>38</v>
      </c>
      <c r="D492" t="s">
        <v>655</v>
      </c>
      <c r="E492" t="s">
        <v>656</v>
      </c>
      <c r="F492" t="s">
        <v>78</v>
      </c>
    </row>
    <row r="493" spans="1:6" x14ac:dyDescent="0.35">
      <c r="A493" t="s">
        <v>39</v>
      </c>
      <c r="B493" t="s">
        <v>298</v>
      </c>
      <c r="C493">
        <v>12</v>
      </c>
      <c r="D493" t="s">
        <v>657</v>
      </c>
      <c r="E493" t="s">
        <v>658</v>
      </c>
      <c r="F493" t="s">
        <v>78</v>
      </c>
    </row>
    <row r="494" spans="1:6" x14ac:dyDescent="0.35">
      <c r="A494" t="s">
        <v>39</v>
      </c>
      <c r="B494" t="s">
        <v>301</v>
      </c>
      <c r="C494">
        <v>7</v>
      </c>
      <c r="D494" t="s">
        <v>278</v>
      </c>
      <c r="E494" t="s">
        <v>279</v>
      </c>
      <c r="F494" t="s">
        <v>78</v>
      </c>
    </row>
    <row r="495" spans="1:6" x14ac:dyDescent="0.35">
      <c r="A495" t="s">
        <v>39</v>
      </c>
      <c r="B495" t="s">
        <v>304</v>
      </c>
      <c r="C495">
        <v>11</v>
      </c>
      <c r="D495" t="s">
        <v>659</v>
      </c>
      <c r="E495" t="s">
        <v>660</v>
      </c>
      <c r="F495" t="s">
        <v>78</v>
      </c>
    </row>
    <row r="496" spans="1:6" x14ac:dyDescent="0.35">
      <c r="A496" t="s">
        <v>39</v>
      </c>
      <c r="B496" t="s">
        <v>305</v>
      </c>
      <c r="C496">
        <v>4</v>
      </c>
      <c r="D496" t="s">
        <v>578</v>
      </c>
      <c r="E496" t="s">
        <v>661</v>
      </c>
      <c r="F496" t="s">
        <v>78</v>
      </c>
    </row>
    <row r="497" spans="1:6" x14ac:dyDescent="0.35">
      <c r="A497" t="s">
        <v>39</v>
      </c>
      <c r="B497" t="s">
        <v>308</v>
      </c>
      <c r="C497">
        <v>6</v>
      </c>
      <c r="D497" t="s">
        <v>491</v>
      </c>
      <c r="E497" t="s">
        <v>492</v>
      </c>
      <c r="F497" t="s">
        <v>78</v>
      </c>
    </row>
    <row r="498" spans="1:6" x14ac:dyDescent="0.35">
      <c r="A498" t="s">
        <v>39</v>
      </c>
      <c r="B498" t="s">
        <v>309</v>
      </c>
      <c r="C498">
        <v>3</v>
      </c>
      <c r="D498" t="s">
        <v>184</v>
      </c>
      <c r="E498" t="s">
        <v>185</v>
      </c>
      <c r="F498" t="s">
        <v>78</v>
      </c>
    </row>
    <row r="499" spans="1:6" x14ac:dyDescent="0.35">
      <c r="A499" t="s">
        <v>39</v>
      </c>
      <c r="B499" t="s">
        <v>310</v>
      </c>
      <c r="C499">
        <v>3</v>
      </c>
      <c r="D499" t="s">
        <v>631</v>
      </c>
      <c r="E499" t="s">
        <v>662</v>
      </c>
      <c r="F499" t="s">
        <v>78</v>
      </c>
    </row>
    <row r="500" spans="1:6" x14ac:dyDescent="0.35">
      <c r="A500" t="s">
        <v>39</v>
      </c>
      <c r="B500" t="s">
        <v>442</v>
      </c>
      <c r="C500">
        <v>7</v>
      </c>
      <c r="D500" t="s">
        <v>663</v>
      </c>
      <c r="E500" t="s">
        <v>664</v>
      </c>
      <c r="F500" t="s">
        <v>78</v>
      </c>
    </row>
    <row r="501" spans="1:6" x14ac:dyDescent="0.35">
      <c r="A501" t="s">
        <v>39</v>
      </c>
      <c r="B501" t="s">
        <v>311</v>
      </c>
      <c r="C501">
        <v>1</v>
      </c>
      <c r="D501" t="s">
        <v>294</v>
      </c>
      <c r="E501" t="s">
        <v>78</v>
      </c>
      <c r="F501" t="s">
        <v>78</v>
      </c>
    </row>
    <row r="502" spans="1:6" x14ac:dyDescent="0.35">
      <c r="A502" t="s">
        <v>39</v>
      </c>
      <c r="B502" t="s">
        <v>312</v>
      </c>
      <c r="C502">
        <v>1</v>
      </c>
      <c r="D502" t="s">
        <v>294</v>
      </c>
      <c r="E502" t="s">
        <v>78</v>
      </c>
      <c r="F502" t="s">
        <v>78</v>
      </c>
    </row>
    <row r="503" spans="1:6" x14ac:dyDescent="0.35">
      <c r="A503" t="s">
        <v>39</v>
      </c>
      <c r="B503" t="s">
        <v>313</v>
      </c>
      <c r="C503">
        <v>54</v>
      </c>
      <c r="D503" t="s">
        <v>88</v>
      </c>
      <c r="E503" t="s">
        <v>87</v>
      </c>
      <c r="F503" t="s">
        <v>78</v>
      </c>
    </row>
    <row r="504" spans="1:6" x14ac:dyDescent="0.35">
      <c r="A504" t="s">
        <v>39</v>
      </c>
      <c r="B504" t="s">
        <v>447</v>
      </c>
      <c r="C504">
        <v>1</v>
      </c>
      <c r="D504" t="s">
        <v>294</v>
      </c>
      <c r="E504" t="s">
        <v>78</v>
      </c>
      <c r="F504" t="s">
        <v>78</v>
      </c>
    </row>
    <row r="505" spans="1:6" x14ac:dyDescent="0.35">
      <c r="A505" t="s">
        <v>39</v>
      </c>
      <c r="B505" t="s">
        <v>544</v>
      </c>
      <c r="C505">
        <v>1</v>
      </c>
      <c r="D505" t="s">
        <v>294</v>
      </c>
      <c r="E505" t="s">
        <v>78</v>
      </c>
      <c r="F505" t="s">
        <v>78</v>
      </c>
    </row>
    <row r="506" spans="1:6" x14ac:dyDescent="0.35">
      <c r="A506" t="s">
        <v>39</v>
      </c>
      <c r="B506" t="s">
        <v>318</v>
      </c>
      <c r="C506">
        <v>30</v>
      </c>
      <c r="D506" t="s">
        <v>380</v>
      </c>
      <c r="E506" t="s">
        <v>665</v>
      </c>
      <c r="F506" t="s">
        <v>666</v>
      </c>
    </row>
    <row r="507" spans="1:6" x14ac:dyDescent="0.35">
      <c r="A507" t="s">
        <v>40</v>
      </c>
      <c r="B507" t="s">
        <v>75</v>
      </c>
      <c r="C507">
        <v>66</v>
      </c>
      <c r="D507" t="s">
        <v>382</v>
      </c>
      <c r="E507" t="s">
        <v>568</v>
      </c>
      <c r="F507" t="s">
        <v>78</v>
      </c>
    </row>
    <row r="508" spans="1:6" x14ac:dyDescent="0.35">
      <c r="A508" t="s">
        <v>40</v>
      </c>
      <c r="B508" t="s">
        <v>79</v>
      </c>
      <c r="C508">
        <v>94</v>
      </c>
      <c r="D508" t="s">
        <v>569</v>
      </c>
      <c r="E508" t="s">
        <v>570</v>
      </c>
      <c r="F508" t="s">
        <v>78</v>
      </c>
    </row>
    <row r="509" spans="1:6" x14ac:dyDescent="0.35">
      <c r="A509" t="s">
        <v>40</v>
      </c>
      <c r="B509" t="s">
        <v>82</v>
      </c>
      <c r="C509">
        <v>247</v>
      </c>
      <c r="D509" t="s">
        <v>667</v>
      </c>
      <c r="E509" t="s">
        <v>650</v>
      </c>
      <c r="F509" t="s">
        <v>170</v>
      </c>
    </row>
    <row r="510" spans="1:6" x14ac:dyDescent="0.35">
      <c r="A510" t="s">
        <v>40</v>
      </c>
      <c r="B510" t="s">
        <v>86</v>
      </c>
      <c r="C510">
        <v>233</v>
      </c>
      <c r="D510" t="s">
        <v>590</v>
      </c>
      <c r="E510" t="s">
        <v>591</v>
      </c>
      <c r="F510" t="s">
        <v>78</v>
      </c>
    </row>
    <row r="511" spans="1:6" x14ac:dyDescent="0.35">
      <c r="A511" t="s">
        <v>40</v>
      </c>
      <c r="B511" t="s">
        <v>89</v>
      </c>
      <c r="C511">
        <v>276</v>
      </c>
      <c r="D511" t="s">
        <v>559</v>
      </c>
      <c r="E511" t="s">
        <v>326</v>
      </c>
      <c r="F511" t="s">
        <v>246</v>
      </c>
    </row>
    <row r="512" spans="1:6" x14ac:dyDescent="0.35">
      <c r="A512" t="s">
        <v>40</v>
      </c>
      <c r="B512" t="s">
        <v>92</v>
      </c>
      <c r="C512">
        <v>251</v>
      </c>
      <c r="D512" t="s">
        <v>501</v>
      </c>
      <c r="E512" t="s">
        <v>418</v>
      </c>
      <c r="F512" t="s">
        <v>668</v>
      </c>
    </row>
    <row r="513" spans="1:6" x14ac:dyDescent="0.35">
      <c r="A513" t="s">
        <v>40</v>
      </c>
      <c r="B513" t="s">
        <v>95</v>
      </c>
      <c r="C513">
        <v>308</v>
      </c>
      <c r="D513" t="s">
        <v>381</v>
      </c>
      <c r="E513" t="s">
        <v>669</v>
      </c>
      <c r="F513" t="s">
        <v>78</v>
      </c>
    </row>
    <row r="514" spans="1:6" x14ac:dyDescent="0.35">
      <c r="A514" t="s">
        <v>40</v>
      </c>
      <c r="B514" t="s">
        <v>98</v>
      </c>
      <c r="C514">
        <v>248</v>
      </c>
      <c r="D514" t="s">
        <v>417</v>
      </c>
      <c r="E514" t="s">
        <v>418</v>
      </c>
      <c r="F514" t="s">
        <v>78</v>
      </c>
    </row>
    <row r="515" spans="1:6" x14ac:dyDescent="0.35">
      <c r="A515" t="s">
        <v>40</v>
      </c>
      <c r="B515" t="s">
        <v>101</v>
      </c>
      <c r="C515">
        <v>214</v>
      </c>
      <c r="D515" t="s">
        <v>501</v>
      </c>
      <c r="E515" t="s">
        <v>501</v>
      </c>
      <c r="F515" t="s">
        <v>170</v>
      </c>
    </row>
    <row r="516" spans="1:6" x14ac:dyDescent="0.35">
      <c r="A516" t="s">
        <v>40</v>
      </c>
      <c r="B516" t="s">
        <v>104</v>
      </c>
      <c r="C516">
        <v>180</v>
      </c>
      <c r="D516" t="s">
        <v>360</v>
      </c>
      <c r="E516" t="s">
        <v>632</v>
      </c>
      <c r="F516" t="s">
        <v>644</v>
      </c>
    </row>
    <row r="517" spans="1:6" x14ac:dyDescent="0.35">
      <c r="A517" t="s">
        <v>40</v>
      </c>
      <c r="B517" t="s">
        <v>107</v>
      </c>
      <c r="C517">
        <v>167</v>
      </c>
      <c r="D517" t="s">
        <v>331</v>
      </c>
      <c r="E517" t="s">
        <v>330</v>
      </c>
      <c r="F517" t="s">
        <v>78</v>
      </c>
    </row>
    <row r="518" spans="1:6" x14ac:dyDescent="0.35">
      <c r="A518" t="s">
        <v>40</v>
      </c>
      <c r="B518" t="s">
        <v>110</v>
      </c>
      <c r="C518">
        <v>116</v>
      </c>
      <c r="D518" t="s">
        <v>239</v>
      </c>
      <c r="E518" t="s">
        <v>224</v>
      </c>
      <c r="F518" t="s">
        <v>623</v>
      </c>
    </row>
    <row r="519" spans="1:6" x14ac:dyDescent="0.35">
      <c r="A519" t="s">
        <v>40</v>
      </c>
      <c r="B519" t="s">
        <v>113</v>
      </c>
      <c r="C519">
        <v>125</v>
      </c>
      <c r="D519" t="s">
        <v>670</v>
      </c>
      <c r="E519" t="s">
        <v>671</v>
      </c>
      <c r="F519" t="s">
        <v>78</v>
      </c>
    </row>
    <row r="520" spans="1:6" x14ac:dyDescent="0.35">
      <c r="A520" t="s">
        <v>40</v>
      </c>
      <c r="B520" t="s">
        <v>116</v>
      </c>
      <c r="C520">
        <v>135</v>
      </c>
      <c r="D520" t="s">
        <v>88</v>
      </c>
      <c r="E520" t="s">
        <v>87</v>
      </c>
      <c r="F520" t="s">
        <v>78</v>
      </c>
    </row>
    <row r="521" spans="1:6" x14ac:dyDescent="0.35">
      <c r="A521" t="s">
        <v>40</v>
      </c>
      <c r="B521" t="s">
        <v>119</v>
      </c>
      <c r="C521">
        <v>83</v>
      </c>
      <c r="D521" t="s">
        <v>446</v>
      </c>
      <c r="E521" t="s">
        <v>445</v>
      </c>
      <c r="F521" t="s">
        <v>78</v>
      </c>
    </row>
    <row r="522" spans="1:6" x14ac:dyDescent="0.35">
      <c r="A522" t="s">
        <v>40</v>
      </c>
      <c r="B522" t="s">
        <v>122</v>
      </c>
      <c r="C522">
        <v>90</v>
      </c>
      <c r="D522" t="s">
        <v>646</v>
      </c>
      <c r="E522" t="s">
        <v>645</v>
      </c>
      <c r="F522" t="s">
        <v>78</v>
      </c>
    </row>
    <row r="523" spans="1:6" x14ac:dyDescent="0.35">
      <c r="A523" t="s">
        <v>40</v>
      </c>
      <c r="B523" t="s">
        <v>123</v>
      </c>
      <c r="C523">
        <v>91</v>
      </c>
      <c r="D523" t="s">
        <v>359</v>
      </c>
      <c r="E523" t="s">
        <v>358</v>
      </c>
      <c r="F523" t="s">
        <v>78</v>
      </c>
    </row>
    <row r="524" spans="1:6" x14ac:dyDescent="0.35">
      <c r="A524" t="s">
        <v>40</v>
      </c>
      <c r="B524" t="s">
        <v>126</v>
      </c>
      <c r="C524">
        <v>65</v>
      </c>
      <c r="D524" t="s">
        <v>329</v>
      </c>
      <c r="E524" t="s">
        <v>328</v>
      </c>
      <c r="F524" t="s">
        <v>78</v>
      </c>
    </row>
    <row r="525" spans="1:6" x14ac:dyDescent="0.35">
      <c r="A525" t="s">
        <v>40</v>
      </c>
      <c r="B525" t="s">
        <v>129</v>
      </c>
      <c r="C525">
        <v>94</v>
      </c>
      <c r="D525" t="s">
        <v>672</v>
      </c>
      <c r="E525" t="s">
        <v>388</v>
      </c>
      <c r="F525" t="s">
        <v>78</v>
      </c>
    </row>
    <row r="526" spans="1:6" x14ac:dyDescent="0.35">
      <c r="A526" t="s">
        <v>40</v>
      </c>
      <c r="B526" t="s">
        <v>132</v>
      </c>
      <c r="C526">
        <v>101</v>
      </c>
      <c r="D526" t="s">
        <v>382</v>
      </c>
      <c r="E526" t="s">
        <v>617</v>
      </c>
      <c r="F526" t="s">
        <v>374</v>
      </c>
    </row>
    <row r="527" spans="1:6" x14ac:dyDescent="0.35">
      <c r="A527" t="s">
        <v>40</v>
      </c>
      <c r="B527" t="s">
        <v>135</v>
      </c>
      <c r="C527">
        <v>115</v>
      </c>
      <c r="D527" t="s">
        <v>343</v>
      </c>
      <c r="E527" t="s">
        <v>559</v>
      </c>
      <c r="F527" t="s">
        <v>170</v>
      </c>
    </row>
    <row r="528" spans="1:6" x14ac:dyDescent="0.35">
      <c r="A528" t="s">
        <v>40</v>
      </c>
      <c r="B528" t="s">
        <v>138</v>
      </c>
      <c r="C528">
        <v>94</v>
      </c>
      <c r="D528" t="s">
        <v>672</v>
      </c>
      <c r="E528" t="s">
        <v>537</v>
      </c>
      <c r="F528" t="s">
        <v>334</v>
      </c>
    </row>
    <row r="529" spans="1:6" x14ac:dyDescent="0.35">
      <c r="A529" t="s">
        <v>40</v>
      </c>
      <c r="B529" t="s">
        <v>141</v>
      </c>
      <c r="C529">
        <v>107</v>
      </c>
      <c r="D529" t="s">
        <v>347</v>
      </c>
      <c r="E529" t="s">
        <v>346</v>
      </c>
      <c r="F529" t="s">
        <v>78</v>
      </c>
    </row>
    <row r="530" spans="1:6" x14ac:dyDescent="0.35">
      <c r="A530" t="s">
        <v>40</v>
      </c>
      <c r="B530" t="s">
        <v>144</v>
      </c>
      <c r="C530">
        <v>134</v>
      </c>
      <c r="D530" t="s">
        <v>558</v>
      </c>
      <c r="E530" t="s">
        <v>557</v>
      </c>
      <c r="F530" t="s">
        <v>78</v>
      </c>
    </row>
    <row r="531" spans="1:6" x14ac:dyDescent="0.35">
      <c r="A531" t="s">
        <v>40</v>
      </c>
      <c r="B531" t="s">
        <v>147</v>
      </c>
      <c r="C531">
        <v>167</v>
      </c>
      <c r="D531" t="s">
        <v>159</v>
      </c>
      <c r="E531" t="s">
        <v>158</v>
      </c>
      <c r="F531" t="s">
        <v>78</v>
      </c>
    </row>
    <row r="532" spans="1:6" x14ac:dyDescent="0.35">
      <c r="A532" t="s">
        <v>40</v>
      </c>
      <c r="B532" t="s">
        <v>150</v>
      </c>
      <c r="C532">
        <v>109</v>
      </c>
      <c r="D532" t="s">
        <v>572</v>
      </c>
      <c r="E532" t="s">
        <v>573</v>
      </c>
      <c r="F532" t="s">
        <v>78</v>
      </c>
    </row>
    <row r="533" spans="1:6" x14ac:dyDescent="0.35">
      <c r="A533" t="s">
        <v>40</v>
      </c>
      <c r="B533" t="s">
        <v>153</v>
      </c>
      <c r="C533">
        <v>167</v>
      </c>
      <c r="D533" t="s">
        <v>491</v>
      </c>
      <c r="E533" t="s">
        <v>331</v>
      </c>
      <c r="F533" t="s">
        <v>433</v>
      </c>
    </row>
    <row r="534" spans="1:6" x14ac:dyDescent="0.35">
      <c r="A534" t="s">
        <v>40</v>
      </c>
      <c r="B534" t="s">
        <v>156</v>
      </c>
      <c r="C534">
        <v>189</v>
      </c>
      <c r="D534" t="s">
        <v>148</v>
      </c>
      <c r="E534" t="s">
        <v>587</v>
      </c>
      <c r="F534" t="s">
        <v>673</v>
      </c>
    </row>
    <row r="535" spans="1:6" x14ac:dyDescent="0.35">
      <c r="A535" t="s">
        <v>40</v>
      </c>
      <c r="B535" t="s">
        <v>157</v>
      </c>
      <c r="C535">
        <v>180</v>
      </c>
      <c r="D535" t="s">
        <v>625</v>
      </c>
      <c r="E535" t="s">
        <v>626</v>
      </c>
      <c r="F535" t="s">
        <v>78</v>
      </c>
    </row>
    <row r="536" spans="1:6" x14ac:dyDescent="0.35">
      <c r="A536" t="s">
        <v>40</v>
      </c>
      <c r="B536" t="s">
        <v>160</v>
      </c>
      <c r="C536">
        <v>252</v>
      </c>
      <c r="D536" t="s">
        <v>446</v>
      </c>
      <c r="E536" t="s">
        <v>445</v>
      </c>
      <c r="F536" t="s">
        <v>78</v>
      </c>
    </row>
    <row r="537" spans="1:6" x14ac:dyDescent="0.35">
      <c r="A537" t="s">
        <v>40</v>
      </c>
      <c r="B537" t="s">
        <v>163</v>
      </c>
      <c r="C537">
        <v>216</v>
      </c>
      <c r="D537" t="s">
        <v>159</v>
      </c>
      <c r="E537" t="s">
        <v>509</v>
      </c>
      <c r="F537" t="s">
        <v>668</v>
      </c>
    </row>
    <row r="538" spans="1:6" x14ac:dyDescent="0.35">
      <c r="A538" t="s">
        <v>40</v>
      </c>
      <c r="B538" t="s">
        <v>164</v>
      </c>
      <c r="C538">
        <v>257</v>
      </c>
      <c r="D538" t="s">
        <v>483</v>
      </c>
      <c r="E538" t="s">
        <v>422</v>
      </c>
      <c r="F538" t="s">
        <v>78</v>
      </c>
    </row>
    <row r="539" spans="1:6" x14ac:dyDescent="0.35">
      <c r="A539" t="s">
        <v>40</v>
      </c>
      <c r="B539" t="s">
        <v>167</v>
      </c>
      <c r="C539">
        <v>222</v>
      </c>
      <c r="D539" t="s">
        <v>148</v>
      </c>
      <c r="E539" t="s">
        <v>587</v>
      </c>
      <c r="F539" t="s">
        <v>673</v>
      </c>
    </row>
    <row r="540" spans="1:6" x14ac:dyDescent="0.35">
      <c r="A540" t="s">
        <v>40</v>
      </c>
      <c r="B540" t="s">
        <v>171</v>
      </c>
      <c r="C540">
        <v>235</v>
      </c>
      <c r="D540" t="s">
        <v>510</v>
      </c>
      <c r="E540" t="s">
        <v>509</v>
      </c>
      <c r="F540" t="s">
        <v>78</v>
      </c>
    </row>
    <row r="541" spans="1:6" x14ac:dyDescent="0.35">
      <c r="A541" t="s">
        <v>40</v>
      </c>
      <c r="B541" t="s">
        <v>174</v>
      </c>
      <c r="C541">
        <v>153</v>
      </c>
      <c r="D541" t="s">
        <v>509</v>
      </c>
      <c r="E541" t="s">
        <v>671</v>
      </c>
      <c r="F541" t="s">
        <v>673</v>
      </c>
    </row>
    <row r="542" spans="1:6" x14ac:dyDescent="0.35">
      <c r="A542" t="s">
        <v>40</v>
      </c>
      <c r="B542" t="s">
        <v>177</v>
      </c>
      <c r="C542">
        <v>278</v>
      </c>
      <c r="D542" t="s">
        <v>454</v>
      </c>
      <c r="E542" t="s">
        <v>570</v>
      </c>
      <c r="F542" t="s">
        <v>374</v>
      </c>
    </row>
    <row r="543" spans="1:6" x14ac:dyDescent="0.35">
      <c r="A543" t="s">
        <v>40</v>
      </c>
      <c r="B543" t="s">
        <v>180</v>
      </c>
      <c r="C543">
        <v>168</v>
      </c>
      <c r="D543" t="s">
        <v>674</v>
      </c>
      <c r="E543" t="s">
        <v>396</v>
      </c>
      <c r="F543" t="s">
        <v>433</v>
      </c>
    </row>
    <row r="544" spans="1:6" x14ac:dyDescent="0.35">
      <c r="A544" t="s">
        <v>40</v>
      </c>
      <c r="B544" t="s">
        <v>183</v>
      </c>
      <c r="C544">
        <v>262</v>
      </c>
      <c r="D544" t="s">
        <v>379</v>
      </c>
      <c r="E544" t="s">
        <v>322</v>
      </c>
      <c r="F544" t="s">
        <v>675</v>
      </c>
    </row>
    <row r="545" spans="1:6" x14ac:dyDescent="0.35">
      <c r="A545" t="s">
        <v>40</v>
      </c>
      <c r="B545" t="s">
        <v>186</v>
      </c>
      <c r="C545">
        <v>225</v>
      </c>
      <c r="D545" t="s">
        <v>379</v>
      </c>
      <c r="E545" t="s">
        <v>378</v>
      </c>
      <c r="F545" t="s">
        <v>78</v>
      </c>
    </row>
    <row r="546" spans="1:6" x14ac:dyDescent="0.35">
      <c r="A546" t="s">
        <v>40</v>
      </c>
      <c r="B546" t="s">
        <v>189</v>
      </c>
      <c r="C546">
        <v>170</v>
      </c>
      <c r="D546" t="s">
        <v>131</v>
      </c>
      <c r="E546" t="s">
        <v>410</v>
      </c>
      <c r="F546" t="s">
        <v>676</v>
      </c>
    </row>
    <row r="547" spans="1:6" x14ac:dyDescent="0.35">
      <c r="A547" t="s">
        <v>40</v>
      </c>
      <c r="B547" t="s">
        <v>192</v>
      </c>
      <c r="C547">
        <v>209</v>
      </c>
      <c r="D547" t="s">
        <v>677</v>
      </c>
      <c r="E547" t="s">
        <v>566</v>
      </c>
      <c r="F547" t="s">
        <v>673</v>
      </c>
    </row>
    <row r="548" spans="1:6" x14ac:dyDescent="0.35">
      <c r="A548" t="s">
        <v>40</v>
      </c>
      <c r="B548" t="s">
        <v>193</v>
      </c>
      <c r="C548">
        <v>188</v>
      </c>
      <c r="D548" t="s">
        <v>400</v>
      </c>
      <c r="E548" t="s">
        <v>399</v>
      </c>
      <c r="F548" t="s">
        <v>78</v>
      </c>
    </row>
    <row r="549" spans="1:6" x14ac:dyDescent="0.35">
      <c r="A549" t="s">
        <v>40</v>
      </c>
      <c r="B549" t="s">
        <v>196</v>
      </c>
      <c r="C549">
        <v>245</v>
      </c>
      <c r="D549" t="s">
        <v>329</v>
      </c>
      <c r="E549" t="s">
        <v>328</v>
      </c>
      <c r="F549" t="s">
        <v>78</v>
      </c>
    </row>
    <row r="550" spans="1:6" x14ac:dyDescent="0.35">
      <c r="A550" t="s">
        <v>40</v>
      </c>
      <c r="B550" t="s">
        <v>197</v>
      </c>
      <c r="C550">
        <v>173</v>
      </c>
      <c r="D550" t="s">
        <v>140</v>
      </c>
      <c r="E550" t="s">
        <v>139</v>
      </c>
      <c r="F550" t="s">
        <v>78</v>
      </c>
    </row>
    <row r="551" spans="1:6" x14ac:dyDescent="0.35">
      <c r="A551" t="s">
        <v>40</v>
      </c>
      <c r="B551" t="s">
        <v>198</v>
      </c>
      <c r="C551">
        <v>183</v>
      </c>
      <c r="D551" t="s">
        <v>553</v>
      </c>
      <c r="E551" t="s">
        <v>600</v>
      </c>
      <c r="F551" t="s">
        <v>668</v>
      </c>
    </row>
    <row r="552" spans="1:6" x14ac:dyDescent="0.35">
      <c r="A552" t="s">
        <v>40</v>
      </c>
      <c r="B552" t="s">
        <v>201</v>
      </c>
      <c r="C552">
        <v>151</v>
      </c>
      <c r="D552" t="s">
        <v>105</v>
      </c>
      <c r="E552" t="s">
        <v>106</v>
      </c>
      <c r="F552" t="s">
        <v>78</v>
      </c>
    </row>
    <row r="553" spans="1:6" x14ac:dyDescent="0.35">
      <c r="A553" t="s">
        <v>40</v>
      </c>
      <c r="B553" t="s">
        <v>204</v>
      </c>
      <c r="C553">
        <v>212</v>
      </c>
      <c r="D553" t="s">
        <v>81</v>
      </c>
      <c r="E553" t="s">
        <v>645</v>
      </c>
      <c r="F553" t="s">
        <v>374</v>
      </c>
    </row>
    <row r="554" spans="1:6" x14ac:dyDescent="0.35">
      <c r="A554" t="s">
        <v>40</v>
      </c>
      <c r="B554" t="s">
        <v>207</v>
      </c>
      <c r="C554">
        <v>161</v>
      </c>
      <c r="D554" t="s">
        <v>205</v>
      </c>
      <c r="E554" t="s">
        <v>206</v>
      </c>
      <c r="F554" t="s">
        <v>78</v>
      </c>
    </row>
    <row r="555" spans="1:6" x14ac:dyDescent="0.35">
      <c r="A555" t="s">
        <v>40</v>
      </c>
      <c r="B555" t="s">
        <v>210</v>
      </c>
      <c r="C555">
        <v>206</v>
      </c>
      <c r="D555" t="s">
        <v>230</v>
      </c>
      <c r="E555" t="s">
        <v>229</v>
      </c>
      <c r="F555" t="s">
        <v>78</v>
      </c>
    </row>
    <row r="556" spans="1:6" x14ac:dyDescent="0.35">
      <c r="A556" t="s">
        <v>40</v>
      </c>
      <c r="B556" t="s">
        <v>213</v>
      </c>
      <c r="C556">
        <v>178</v>
      </c>
      <c r="D556" t="s">
        <v>576</v>
      </c>
      <c r="E556" t="s">
        <v>678</v>
      </c>
      <c r="F556" t="s">
        <v>414</v>
      </c>
    </row>
    <row r="557" spans="1:6" x14ac:dyDescent="0.35">
      <c r="A557" t="s">
        <v>40</v>
      </c>
      <c r="B557" t="s">
        <v>216</v>
      </c>
      <c r="C557">
        <v>140</v>
      </c>
      <c r="D557" t="s">
        <v>99</v>
      </c>
      <c r="E557" t="s">
        <v>408</v>
      </c>
      <c r="F557" t="s">
        <v>334</v>
      </c>
    </row>
    <row r="558" spans="1:6" x14ac:dyDescent="0.35">
      <c r="A558" t="s">
        <v>40</v>
      </c>
      <c r="B558" t="s">
        <v>219</v>
      </c>
      <c r="C558">
        <v>205</v>
      </c>
      <c r="D558" t="s">
        <v>190</v>
      </c>
      <c r="E558" t="s">
        <v>396</v>
      </c>
      <c r="F558" t="s">
        <v>334</v>
      </c>
    </row>
    <row r="559" spans="1:6" x14ac:dyDescent="0.35">
      <c r="A559" t="s">
        <v>40</v>
      </c>
      <c r="B559" t="s">
        <v>222</v>
      </c>
      <c r="C559">
        <v>189</v>
      </c>
      <c r="D559" t="s">
        <v>106</v>
      </c>
      <c r="E559" t="s">
        <v>537</v>
      </c>
      <c r="F559" t="s">
        <v>383</v>
      </c>
    </row>
    <row r="560" spans="1:6" x14ac:dyDescent="0.35">
      <c r="A560" t="s">
        <v>40</v>
      </c>
      <c r="B560" t="s">
        <v>225</v>
      </c>
      <c r="C560">
        <v>169</v>
      </c>
      <c r="D560" t="s">
        <v>569</v>
      </c>
      <c r="E560" t="s">
        <v>570</v>
      </c>
      <c r="F560" t="s">
        <v>78</v>
      </c>
    </row>
    <row r="561" spans="1:6" x14ac:dyDescent="0.35">
      <c r="A561" t="s">
        <v>40</v>
      </c>
      <c r="B561" t="s">
        <v>228</v>
      </c>
      <c r="C561">
        <v>183</v>
      </c>
      <c r="D561" t="s">
        <v>405</v>
      </c>
      <c r="E561" t="s">
        <v>416</v>
      </c>
      <c r="F561" t="s">
        <v>78</v>
      </c>
    </row>
    <row r="562" spans="1:6" x14ac:dyDescent="0.35">
      <c r="A562" t="s">
        <v>40</v>
      </c>
      <c r="B562" t="s">
        <v>231</v>
      </c>
      <c r="C562">
        <v>176</v>
      </c>
      <c r="D562" t="s">
        <v>577</v>
      </c>
      <c r="E562" t="s">
        <v>643</v>
      </c>
      <c r="F562" t="s">
        <v>78</v>
      </c>
    </row>
    <row r="563" spans="1:6" x14ac:dyDescent="0.35">
      <c r="A563" t="s">
        <v>40</v>
      </c>
      <c r="B563" t="s">
        <v>234</v>
      </c>
      <c r="C563">
        <v>184</v>
      </c>
      <c r="D563" t="s">
        <v>600</v>
      </c>
      <c r="E563" t="s">
        <v>230</v>
      </c>
      <c r="F563" t="s">
        <v>387</v>
      </c>
    </row>
    <row r="564" spans="1:6" x14ac:dyDescent="0.35">
      <c r="A564" t="s">
        <v>40</v>
      </c>
      <c r="B564" t="s">
        <v>237</v>
      </c>
      <c r="C564">
        <v>205</v>
      </c>
      <c r="D564" t="s">
        <v>252</v>
      </c>
      <c r="E564" t="s">
        <v>253</v>
      </c>
      <c r="F564" t="s">
        <v>78</v>
      </c>
    </row>
    <row r="565" spans="1:6" x14ac:dyDescent="0.35">
      <c r="A565" t="s">
        <v>40</v>
      </c>
      <c r="B565" t="s">
        <v>240</v>
      </c>
      <c r="C565">
        <v>150</v>
      </c>
      <c r="D565" t="s">
        <v>348</v>
      </c>
      <c r="E565" t="s">
        <v>349</v>
      </c>
      <c r="F565" t="s">
        <v>78</v>
      </c>
    </row>
    <row r="566" spans="1:6" x14ac:dyDescent="0.35">
      <c r="A566" t="s">
        <v>40</v>
      </c>
      <c r="B566" t="s">
        <v>243</v>
      </c>
      <c r="C566">
        <v>226</v>
      </c>
      <c r="D566" t="s">
        <v>184</v>
      </c>
      <c r="E566" t="s">
        <v>621</v>
      </c>
      <c r="F566" t="s">
        <v>679</v>
      </c>
    </row>
    <row r="567" spans="1:6" x14ac:dyDescent="0.35">
      <c r="A567" t="s">
        <v>40</v>
      </c>
      <c r="B567" t="s">
        <v>247</v>
      </c>
      <c r="C567">
        <v>188</v>
      </c>
      <c r="D567" t="s">
        <v>568</v>
      </c>
      <c r="E567" t="s">
        <v>418</v>
      </c>
      <c r="F567" t="s">
        <v>334</v>
      </c>
    </row>
    <row r="568" spans="1:6" x14ac:dyDescent="0.35">
      <c r="A568" t="s">
        <v>40</v>
      </c>
      <c r="B568" t="s">
        <v>251</v>
      </c>
      <c r="C568">
        <v>190</v>
      </c>
      <c r="D568" t="s">
        <v>348</v>
      </c>
      <c r="E568" t="s">
        <v>349</v>
      </c>
      <c r="F568" t="s">
        <v>78</v>
      </c>
    </row>
    <row r="569" spans="1:6" x14ac:dyDescent="0.35">
      <c r="A569" t="s">
        <v>40</v>
      </c>
      <c r="B569" t="s">
        <v>254</v>
      </c>
      <c r="C569">
        <v>207</v>
      </c>
      <c r="D569" t="s">
        <v>347</v>
      </c>
      <c r="E569" t="s">
        <v>680</v>
      </c>
      <c r="F569" t="s">
        <v>673</v>
      </c>
    </row>
    <row r="570" spans="1:6" x14ac:dyDescent="0.35">
      <c r="A570" t="s">
        <v>40</v>
      </c>
      <c r="B570" t="s">
        <v>255</v>
      </c>
      <c r="C570">
        <v>160</v>
      </c>
      <c r="D570" t="s">
        <v>681</v>
      </c>
      <c r="E570" t="s">
        <v>365</v>
      </c>
      <c r="F570" t="s">
        <v>433</v>
      </c>
    </row>
    <row r="571" spans="1:6" x14ac:dyDescent="0.35">
      <c r="A571" t="s">
        <v>40</v>
      </c>
      <c r="B571" t="s">
        <v>258</v>
      </c>
      <c r="C571">
        <v>160</v>
      </c>
      <c r="D571" t="s">
        <v>681</v>
      </c>
      <c r="E571" t="s">
        <v>682</v>
      </c>
      <c r="F571" t="s">
        <v>78</v>
      </c>
    </row>
    <row r="572" spans="1:6" x14ac:dyDescent="0.35">
      <c r="A572" t="s">
        <v>40</v>
      </c>
      <c r="B572" t="s">
        <v>261</v>
      </c>
      <c r="C572">
        <v>173</v>
      </c>
      <c r="D572" t="s">
        <v>454</v>
      </c>
      <c r="E572" t="s">
        <v>415</v>
      </c>
      <c r="F572" t="s">
        <v>78</v>
      </c>
    </row>
    <row r="573" spans="1:6" x14ac:dyDescent="0.35">
      <c r="A573" t="s">
        <v>40</v>
      </c>
      <c r="B573" t="s">
        <v>264</v>
      </c>
      <c r="C573">
        <v>146</v>
      </c>
      <c r="D573" t="s">
        <v>579</v>
      </c>
      <c r="E573" t="s">
        <v>594</v>
      </c>
      <c r="F573" t="s">
        <v>387</v>
      </c>
    </row>
    <row r="574" spans="1:6" x14ac:dyDescent="0.35">
      <c r="A574" t="s">
        <v>40</v>
      </c>
      <c r="B574" t="s">
        <v>265</v>
      </c>
      <c r="C574">
        <v>201</v>
      </c>
      <c r="D574" t="s">
        <v>453</v>
      </c>
      <c r="E574" t="s">
        <v>83</v>
      </c>
      <c r="F574" t="s">
        <v>78</v>
      </c>
    </row>
    <row r="575" spans="1:6" x14ac:dyDescent="0.35">
      <c r="A575" t="s">
        <v>40</v>
      </c>
      <c r="B575" t="s">
        <v>268</v>
      </c>
      <c r="C575">
        <v>168</v>
      </c>
      <c r="D575" t="s">
        <v>248</v>
      </c>
      <c r="E575" t="s">
        <v>571</v>
      </c>
      <c r="F575" t="s">
        <v>78</v>
      </c>
    </row>
    <row r="576" spans="1:6" x14ac:dyDescent="0.35">
      <c r="A576" t="s">
        <v>40</v>
      </c>
      <c r="B576" t="s">
        <v>271</v>
      </c>
      <c r="C576">
        <v>96</v>
      </c>
      <c r="D576" t="s">
        <v>248</v>
      </c>
      <c r="E576" t="s">
        <v>571</v>
      </c>
      <c r="F576" t="s">
        <v>78</v>
      </c>
    </row>
    <row r="577" spans="1:6" x14ac:dyDescent="0.35">
      <c r="A577" t="s">
        <v>40</v>
      </c>
      <c r="B577" t="s">
        <v>274</v>
      </c>
      <c r="C577">
        <v>125</v>
      </c>
      <c r="D577" t="s">
        <v>683</v>
      </c>
      <c r="E577" t="s">
        <v>684</v>
      </c>
      <c r="F577" t="s">
        <v>246</v>
      </c>
    </row>
    <row r="578" spans="1:6" x14ac:dyDescent="0.35">
      <c r="A578" t="s">
        <v>40</v>
      </c>
      <c r="B578" t="s">
        <v>277</v>
      </c>
      <c r="C578">
        <v>124</v>
      </c>
      <c r="D578" t="s">
        <v>256</v>
      </c>
      <c r="E578" t="s">
        <v>257</v>
      </c>
      <c r="F578" t="s">
        <v>78</v>
      </c>
    </row>
    <row r="579" spans="1:6" x14ac:dyDescent="0.35">
      <c r="A579" t="s">
        <v>40</v>
      </c>
      <c r="B579" t="s">
        <v>280</v>
      </c>
      <c r="C579">
        <v>108</v>
      </c>
      <c r="D579" t="s">
        <v>326</v>
      </c>
      <c r="E579" t="s">
        <v>90</v>
      </c>
      <c r="F579" t="s">
        <v>675</v>
      </c>
    </row>
    <row r="580" spans="1:6" x14ac:dyDescent="0.35">
      <c r="A580" t="s">
        <v>40</v>
      </c>
      <c r="B580" t="s">
        <v>283</v>
      </c>
      <c r="C580">
        <v>109</v>
      </c>
      <c r="D580" t="s">
        <v>190</v>
      </c>
      <c r="E580" t="s">
        <v>191</v>
      </c>
      <c r="F580" t="s">
        <v>78</v>
      </c>
    </row>
    <row r="581" spans="1:6" x14ac:dyDescent="0.35">
      <c r="A581" t="s">
        <v>40</v>
      </c>
      <c r="B581" t="s">
        <v>286</v>
      </c>
      <c r="C581">
        <v>65</v>
      </c>
      <c r="D581" t="s">
        <v>521</v>
      </c>
      <c r="E581" t="s">
        <v>522</v>
      </c>
      <c r="F581" t="s">
        <v>78</v>
      </c>
    </row>
    <row r="582" spans="1:6" x14ac:dyDescent="0.35">
      <c r="A582" t="s">
        <v>40</v>
      </c>
      <c r="B582" t="s">
        <v>289</v>
      </c>
      <c r="C582">
        <v>55</v>
      </c>
      <c r="D582" t="s">
        <v>685</v>
      </c>
      <c r="E582" t="s">
        <v>421</v>
      </c>
      <c r="F582" t="s">
        <v>78</v>
      </c>
    </row>
    <row r="583" spans="1:6" x14ac:dyDescent="0.35">
      <c r="A583" t="s">
        <v>40</v>
      </c>
      <c r="B583" t="s">
        <v>290</v>
      </c>
      <c r="C583">
        <v>40</v>
      </c>
      <c r="D583" t="s">
        <v>569</v>
      </c>
      <c r="E583" t="s">
        <v>570</v>
      </c>
      <c r="F583" t="s">
        <v>78</v>
      </c>
    </row>
    <row r="584" spans="1:6" x14ac:dyDescent="0.35">
      <c r="A584" t="s">
        <v>40</v>
      </c>
      <c r="B584" t="s">
        <v>293</v>
      </c>
      <c r="C584">
        <v>39</v>
      </c>
      <c r="D584" t="s">
        <v>686</v>
      </c>
      <c r="E584" t="s">
        <v>687</v>
      </c>
      <c r="F584" t="s">
        <v>688</v>
      </c>
    </row>
    <row r="585" spans="1:6" x14ac:dyDescent="0.35">
      <c r="A585" t="s">
        <v>40</v>
      </c>
      <c r="B585" t="s">
        <v>295</v>
      </c>
      <c r="C585">
        <v>222</v>
      </c>
      <c r="D585" t="s">
        <v>105</v>
      </c>
      <c r="E585" t="s">
        <v>162</v>
      </c>
      <c r="F585" t="s">
        <v>668</v>
      </c>
    </row>
    <row r="586" spans="1:6" x14ac:dyDescent="0.35">
      <c r="A586" t="s">
        <v>40</v>
      </c>
      <c r="B586" t="s">
        <v>298</v>
      </c>
      <c r="C586">
        <v>43</v>
      </c>
      <c r="D586" t="s">
        <v>584</v>
      </c>
      <c r="E586" t="s">
        <v>689</v>
      </c>
      <c r="F586" t="s">
        <v>690</v>
      </c>
    </row>
    <row r="587" spans="1:6" x14ac:dyDescent="0.35">
      <c r="A587" t="s">
        <v>40</v>
      </c>
      <c r="B587" t="s">
        <v>301</v>
      </c>
      <c r="C587">
        <v>20</v>
      </c>
      <c r="D587" t="s">
        <v>517</v>
      </c>
      <c r="E587" t="s">
        <v>518</v>
      </c>
      <c r="F587" t="s">
        <v>78</v>
      </c>
    </row>
    <row r="588" spans="1:6" x14ac:dyDescent="0.35">
      <c r="A588" t="s">
        <v>40</v>
      </c>
      <c r="B588" t="s">
        <v>304</v>
      </c>
      <c r="C588">
        <v>47</v>
      </c>
      <c r="D588" t="s">
        <v>515</v>
      </c>
      <c r="E588" t="s">
        <v>516</v>
      </c>
      <c r="F588" t="s">
        <v>78</v>
      </c>
    </row>
    <row r="589" spans="1:6" x14ac:dyDescent="0.35">
      <c r="A589" t="s">
        <v>40</v>
      </c>
      <c r="B589" t="s">
        <v>305</v>
      </c>
      <c r="C589">
        <v>29</v>
      </c>
      <c r="D589" t="s">
        <v>241</v>
      </c>
      <c r="E589" t="s">
        <v>242</v>
      </c>
      <c r="F589" t="s">
        <v>78</v>
      </c>
    </row>
    <row r="590" spans="1:6" x14ac:dyDescent="0.35">
      <c r="A590" t="s">
        <v>40</v>
      </c>
      <c r="B590" t="s">
        <v>308</v>
      </c>
      <c r="C590">
        <v>36</v>
      </c>
      <c r="D590" t="s">
        <v>691</v>
      </c>
      <c r="E590" t="s">
        <v>692</v>
      </c>
      <c r="F590" t="s">
        <v>78</v>
      </c>
    </row>
    <row r="591" spans="1:6" x14ac:dyDescent="0.35">
      <c r="A591" t="s">
        <v>40</v>
      </c>
      <c r="B591" t="s">
        <v>309</v>
      </c>
      <c r="C591">
        <v>20</v>
      </c>
      <c r="D591" t="s">
        <v>617</v>
      </c>
      <c r="E591" t="s">
        <v>232</v>
      </c>
      <c r="F591" t="s">
        <v>78</v>
      </c>
    </row>
    <row r="592" spans="1:6" x14ac:dyDescent="0.35">
      <c r="A592" t="s">
        <v>40</v>
      </c>
      <c r="B592" t="s">
        <v>310</v>
      </c>
      <c r="C592">
        <v>15</v>
      </c>
      <c r="D592" t="s">
        <v>670</v>
      </c>
      <c r="E592" t="s">
        <v>671</v>
      </c>
      <c r="F592" t="s">
        <v>78</v>
      </c>
    </row>
    <row r="593" spans="1:6" x14ac:dyDescent="0.35">
      <c r="A593" t="s">
        <v>40</v>
      </c>
      <c r="B593" t="s">
        <v>442</v>
      </c>
      <c r="C593">
        <v>17</v>
      </c>
      <c r="D593" t="s">
        <v>693</v>
      </c>
      <c r="E593" t="s">
        <v>694</v>
      </c>
      <c r="F593" t="s">
        <v>78</v>
      </c>
    </row>
    <row r="594" spans="1:6" x14ac:dyDescent="0.35">
      <c r="A594" t="s">
        <v>40</v>
      </c>
      <c r="B594" t="s">
        <v>311</v>
      </c>
      <c r="C594">
        <v>10</v>
      </c>
      <c r="D594" t="s">
        <v>695</v>
      </c>
      <c r="E594" t="s">
        <v>696</v>
      </c>
      <c r="F594" t="s">
        <v>78</v>
      </c>
    </row>
    <row r="595" spans="1:6" x14ac:dyDescent="0.35">
      <c r="A595" t="s">
        <v>40</v>
      </c>
      <c r="B595" t="s">
        <v>312</v>
      </c>
      <c r="C595">
        <v>11</v>
      </c>
      <c r="D595" t="s">
        <v>697</v>
      </c>
      <c r="E595" t="s">
        <v>78</v>
      </c>
      <c r="F595" t="s">
        <v>698</v>
      </c>
    </row>
    <row r="596" spans="1:6" x14ac:dyDescent="0.35">
      <c r="A596" t="s">
        <v>40</v>
      </c>
      <c r="B596" t="s">
        <v>313</v>
      </c>
      <c r="C596">
        <v>254</v>
      </c>
      <c r="D596" t="s">
        <v>367</v>
      </c>
      <c r="E596" t="s">
        <v>236</v>
      </c>
      <c r="F596" t="s">
        <v>170</v>
      </c>
    </row>
    <row r="597" spans="1:6" x14ac:dyDescent="0.35">
      <c r="A597" t="s">
        <v>40</v>
      </c>
      <c r="B597" t="s">
        <v>316</v>
      </c>
      <c r="C597">
        <v>5</v>
      </c>
      <c r="D597" t="s">
        <v>118</v>
      </c>
      <c r="E597" t="s">
        <v>117</v>
      </c>
      <c r="F597" t="s">
        <v>78</v>
      </c>
    </row>
    <row r="598" spans="1:6" x14ac:dyDescent="0.35">
      <c r="A598" t="s">
        <v>40</v>
      </c>
      <c r="B598" t="s">
        <v>447</v>
      </c>
      <c r="C598">
        <v>3</v>
      </c>
      <c r="D598" t="s">
        <v>662</v>
      </c>
      <c r="E598" t="s">
        <v>631</v>
      </c>
      <c r="F598" t="s">
        <v>78</v>
      </c>
    </row>
    <row r="599" spans="1:6" x14ac:dyDescent="0.35">
      <c r="A599" t="s">
        <v>40</v>
      </c>
      <c r="B599" t="s">
        <v>448</v>
      </c>
      <c r="C599">
        <v>4</v>
      </c>
      <c r="D599" t="s">
        <v>294</v>
      </c>
      <c r="E599" t="s">
        <v>78</v>
      </c>
      <c r="F599" t="s">
        <v>78</v>
      </c>
    </row>
    <row r="600" spans="1:6" x14ac:dyDescent="0.35">
      <c r="A600" t="s">
        <v>40</v>
      </c>
      <c r="B600" t="s">
        <v>542</v>
      </c>
      <c r="C600">
        <v>1</v>
      </c>
      <c r="D600" t="s">
        <v>294</v>
      </c>
      <c r="E600" t="s">
        <v>78</v>
      </c>
      <c r="F600" t="s">
        <v>78</v>
      </c>
    </row>
    <row r="601" spans="1:6" x14ac:dyDescent="0.35">
      <c r="A601" t="s">
        <v>40</v>
      </c>
      <c r="B601" t="s">
        <v>449</v>
      </c>
      <c r="C601">
        <v>1</v>
      </c>
      <c r="D601" t="s">
        <v>294</v>
      </c>
      <c r="E601" t="s">
        <v>78</v>
      </c>
      <c r="F601" t="s">
        <v>78</v>
      </c>
    </row>
    <row r="602" spans="1:6" x14ac:dyDescent="0.35">
      <c r="A602" t="s">
        <v>40</v>
      </c>
      <c r="B602" t="s">
        <v>616</v>
      </c>
      <c r="C602">
        <v>1</v>
      </c>
      <c r="D602" t="s">
        <v>294</v>
      </c>
      <c r="E602" t="s">
        <v>78</v>
      </c>
      <c r="F602" t="s">
        <v>78</v>
      </c>
    </row>
    <row r="603" spans="1:6" x14ac:dyDescent="0.35">
      <c r="A603" t="s">
        <v>40</v>
      </c>
      <c r="B603" t="s">
        <v>543</v>
      </c>
      <c r="C603">
        <v>1</v>
      </c>
      <c r="D603" t="s">
        <v>294</v>
      </c>
      <c r="E603" t="s">
        <v>78</v>
      </c>
      <c r="F603" t="s">
        <v>78</v>
      </c>
    </row>
    <row r="604" spans="1:6" x14ac:dyDescent="0.35">
      <c r="A604" t="s">
        <v>40</v>
      </c>
      <c r="B604" t="s">
        <v>544</v>
      </c>
      <c r="C604">
        <v>2</v>
      </c>
      <c r="D604" t="s">
        <v>294</v>
      </c>
      <c r="E604" t="s">
        <v>78</v>
      </c>
      <c r="F604" t="s">
        <v>78</v>
      </c>
    </row>
    <row r="605" spans="1:6" x14ac:dyDescent="0.35">
      <c r="A605" t="s">
        <v>40</v>
      </c>
      <c r="B605" t="s">
        <v>317</v>
      </c>
      <c r="C605">
        <v>1</v>
      </c>
      <c r="D605" t="s">
        <v>294</v>
      </c>
      <c r="E605" t="s">
        <v>78</v>
      </c>
      <c r="F605" t="s">
        <v>78</v>
      </c>
    </row>
    <row r="606" spans="1:6" x14ac:dyDescent="0.35">
      <c r="A606" t="s">
        <v>40</v>
      </c>
      <c r="B606" t="s">
        <v>318</v>
      </c>
      <c r="C606">
        <v>172</v>
      </c>
      <c r="D606" t="s">
        <v>602</v>
      </c>
      <c r="E606" t="s">
        <v>699</v>
      </c>
      <c r="F606" t="s">
        <v>343</v>
      </c>
    </row>
    <row r="608" spans="1:6" x14ac:dyDescent="0.35">
      <c r="A608" t="s">
        <v>700</v>
      </c>
    </row>
    <row r="609" spans="1:18" x14ac:dyDescent="0.35">
      <c r="A609" t="s">
        <v>29</v>
      </c>
      <c r="B609" t="s">
        <v>30</v>
      </c>
      <c r="C609" t="s">
        <v>701</v>
      </c>
      <c r="D609" t="s">
        <v>702</v>
      </c>
      <c r="E609" t="s">
        <v>703</v>
      </c>
      <c r="F609" t="s">
        <v>704</v>
      </c>
      <c r="G609" t="s">
        <v>705</v>
      </c>
      <c r="H609" t="s">
        <v>706</v>
      </c>
      <c r="I609" t="s">
        <v>707</v>
      </c>
      <c r="J609" t="s">
        <v>708</v>
      </c>
      <c r="K609" t="s">
        <v>709</v>
      </c>
      <c r="L609" t="s">
        <v>710</v>
      </c>
      <c r="M609" t="s">
        <v>711</v>
      </c>
      <c r="N609" t="s">
        <v>712</v>
      </c>
      <c r="O609" t="s">
        <v>713</v>
      </c>
      <c r="P609" t="s">
        <v>714</v>
      </c>
      <c r="Q609" t="s">
        <v>715</v>
      </c>
      <c r="R609" t="s">
        <v>716</v>
      </c>
    </row>
    <row r="610" spans="1:18" x14ac:dyDescent="0.35">
      <c r="A610" t="s">
        <v>35</v>
      </c>
      <c r="B610">
        <v>1374</v>
      </c>
      <c r="C610" t="s">
        <v>717</v>
      </c>
      <c r="D610" t="s">
        <v>78</v>
      </c>
      <c r="E610" t="s">
        <v>377</v>
      </c>
      <c r="F610" t="s">
        <v>374</v>
      </c>
      <c r="G610" t="s">
        <v>212</v>
      </c>
      <c r="H610" t="s">
        <v>718</v>
      </c>
      <c r="I610" t="s">
        <v>334</v>
      </c>
      <c r="J610" t="s">
        <v>719</v>
      </c>
      <c r="K610" t="s">
        <v>676</v>
      </c>
      <c r="L610" t="s">
        <v>720</v>
      </c>
      <c r="M610" t="s">
        <v>721</v>
      </c>
      <c r="N610" t="s">
        <v>334</v>
      </c>
      <c r="O610" t="s">
        <v>722</v>
      </c>
      <c r="P610" t="s">
        <v>723</v>
      </c>
      <c r="Q610" t="s">
        <v>508</v>
      </c>
      <c r="R610" t="s">
        <v>724</v>
      </c>
    </row>
    <row r="611" spans="1:18" x14ac:dyDescent="0.35">
      <c r="A611" t="s">
        <v>36</v>
      </c>
      <c r="B611">
        <v>3991</v>
      </c>
      <c r="C611" t="s">
        <v>725</v>
      </c>
      <c r="D611" t="s">
        <v>170</v>
      </c>
      <c r="E611" t="s">
        <v>374</v>
      </c>
      <c r="F611" t="s">
        <v>673</v>
      </c>
      <c r="G611" t="s">
        <v>726</v>
      </c>
      <c r="H611" t="s">
        <v>490</v>
      </c>
      <c r="I611" t="s">
        <v>377</v>
      </c>
      <c r="J611" t="s">
        <v>631</v>
      </c>
      <c r="K611" t="s">
        <v>718</v>
      </c>
      <c r="L611" t="s">
        <v>727</v>
      </c>
      <c r="M611" t="s">
        <v>728</v>
      </c>
      <c r="N611" t="s">
        <v>374</v>
      </c>
      <c r="O611" t="s">
        <v>729</v>
      </c>
      <c r="P611" t="s">
        <v>250</v>
      </c>
      <c r="Q611" t="s">
        <v>730</v>
      </c>
      <c r="R611" t="s">
        <v>728</v>
      </c>
    </row>
    <row r="612" spans="1:18" x14ac:dyDescent="0.35">
      <c r="A612" t="s">
        <v>37</v>
      </c>
      <c r="B612">
        <v>1705</v>
      </c>
      <c r="C612" t="s">
        <v>731</v>
      </c>
      <c r="D612" t="s">
        <v>170</v>
      </c>
      <c r="E612" t="s">
        <v>374</v>
      </c>
      <c r="F612" t="s">
        <v>673</v>
      </c>
      <c r="G612" t="s">
        <v>475</v>
      </c>
      <c r="H612" t="s">
        <v>458</v>
      </c>
      <c r="I612" t="s">
        <v>85</v>
      </c>
      <c r="J612" t="s">
        <v>724</v>
      </c>
      <c r="K612" t="s">
        <v>732</v>
      </c>
      <c r="L612" t="s">
        <v>733</v>
      </c>
      <c r="M612" t="s">
        <v>734</v>
      </c>
      <c r="N612" t="s">
        <v>433</v>
      </c>
      <c r="O612" t="s">
        <v>735</v>
      </c>
      <c r="P612" t="s">
        <v>728</v>
      </c>
      <c r="Q612" t="s">
        <v>736</v>
      </c>
      <c r="R612" t="s">
        <v>737</v>
      </c>
    </row>
    <row r="613" spans="1:18" x14ac:dyDescent="0.35">
      <c r="A613" t="s">
        <v>38</v>
      </c>
      <c r="B613">
        <v>1785</v>
      </c>
      <c r="C613" t="s">
        <v>717</v>
      </c>
      <c r="D613" t="s">
        <v>170</v>
      </c>
      <c r="E613" t="s">
        <v>377</v>
      </c>
      <c r="F613" t="s">
        <v>668</v>
      </c>
      <c r="G613" t="s">
        <v>598</v>
      </c>
      <c r="H613" t="s">
        <v>738</v>
      </c>
      <c r="I613" t="s">
        <v>355</v>
      </c>
      <c r="J613" t="s">
        <v>739</v>
      </c>
      <c r="K613" t="s">
        <v>718</v>
      </c>
      <c r="L613" t="s">
        <v>320</v>
      </c>
      <c r="M613" t="s">
        <v>355</v>
      </c>
      <c r="N613" t="s">
        <v>374</v>
      </c>
      <c r="O613" t="s">
        <v>740</v>
      </c>
      <c r="P613" t="s">
        <v>741</v>
      </c>
      <c r="Q613" t="s">
        <v>688</v>
      </c>
      <c r="R613" t="s">
        <v>742</v>
      </c>
    </row>
    <row r="614" spans="1:18" x14ac:dyDescent="0.35">
      <c r="A614" t="s">
        <v>39</v>
      </c>
      <c r="B614">
        <v>2265</v>
      </c>
      <c r="C614" t="s">
        <v>580</v>
      </c>
      <c r="D614" t="s">
        <v>679</v>
      </c>
      <c r="E614" t="s">
        <v>389</v>
      </c>
      <c r="F614" t="s">
        <v>668</v>
      </c>
      <c r="G614" t="s">
        <v>227</v>
      </c>
      <c r="H614" t="s">
        <v>622</v>
      </c>
      <c r="I614" t="s">
        <v>377</v>
      </c>
      <c r="J614" t="s">
        <v>631</v>
      </c>
      <c r="K614" t="s">
        <v>743</v>
      </c>
      <c r="L614" t="s">
        <v>744</v>
      </c>
      <c r="M614" t="s">
        <v>745</v>
      </c>
      <c r="N614" t="s">
        <v>389</v>
      </c>
      <c r="O614" t="s">
        <v>63</v>
      </c>
      <c r="P614" t="s">
        <v>508</v>
      </c>
      <c r="Q614" t="s">
        <v>633</v>
      </c>
      <c r="R614" t="s">
        <v>250</v>
      </c>
    </row>
    <row r="615" spans="1:18" x14ac:dyDescent="0.35">
      <c r="A615" t="s">
        <v>40</v>
      </c>
      <c r="B615">
        <v>11120</v>
      </c>
      <c r="C615" t="s">
        <v>717</v>
      </c>
      <c r="D615" t="s">
        <v>170</v>
      </c>
      <c r="E615" t="s">
        <v>377</v>
      </c>
      <c r="F615" t="s">
        <v>673</v>
      </c>
      <c r="G615" t="s">
        <v>435</v>
      </c>
      <c r="H615" t="s">
        <v>622</v>
      </c>
      <c r="I615" t="s">
        <v>414</v>
      </c>
      <c r="J615" t="s">
        <v>742</v>
      </c>
      <c r="K615" t="s">
        <v>718</v>
      </c>
      <c r="L615" t="s">
        <v>720</v>
      </c>
      <c r="M615" t="s">
        <v>721</v>
      </c>
      <c r="N615" t="s">
        <v>374</v>
      </c>
      <c r="O615" t="s">
        <v>746</v>
      </c>
      <c r="P615" t="s">
        <v>728</v>
      </c>
      <c r="Q615" t="s">
        <v>688</v>
      </c>
      <c r="R615" t="s">
        <v>508</v>
      </c>
    </row>
    <row r="617" spans="1:18" x14ac:dyDescent="0.35">
      <c r="A617" t="s">
        <v>747</v>
      </c>
    </row>
    <row r="618" spans="1:18" x14ac:dyDescent="0.35">
      <c r="A618" t="s">
        <v>29</v>
      </c>
      <c r="B618" t="s">
        <v>30</v>
      </c>
      <c r="C618" t="s">
        <v>57</v>
      </c>
      <c r="D618" t="s">
        <v>58</v>
      </c>
    </row>
    <row r="619" spans="1:18" x14ac:dyDescent="0.35">
      <c r="A619" t="s">
        <v>35</v>
      </c>
      <c r="B619">
        <v>1376</v>
      </c>
      <c r="C619" t="s">
        <v>748</v>
      </c>
      <c r="D619" t="s">
        <v>749</v>
      </c>
    </row>
    <row r="620" spans="1:18" x14ac:dyDescent="0.35">
      <c r="A620" t="s">
        <v>36</v>
      </c>
      <c r="B620">
        <v>3991</v>
      </c>
      <c r="C620" t="s">
        <v>750</v>
      </c>
      <c r="D620" t="s">
        <v>751</v>
      </c>
    </row>
    <row r="621" spans="1:18" x14ac:dyDescent="0.35">
      <c r="A621" t="s">
        <v>37</v>
      </c>
      <c r="B621">
        <v>1705</v>
      </c>
      <c r="C621" t="s">
        <v>637</v>
      </c>
      <c r="D621" t="s">
        <v>752</v>
      </c>
    </row>
    <row r="622" spans="1:18" x14ac:dyDescent="0.35">
      <c r="A622" t="s">
        <v>38</v>
      </c>
      <c r="B622">
        <v>1785</v>
      </c>
      <c r="C622" t="s">
        <v>753</v>
      </c>
      <c r="D622" t="s">
        <v>754</v>
      </c>
    </row>
    <row r="623" spans="1:18" x14ac:dyDescent="0.35">
      <c r="A623" t="s">
        <v>39</v>
      </c>
      <c r="B623">
        <v>2266</v>
      </c>
      <c r="C623" t="s">
        <v>69</v>
      </c>
      <c r="D623" t="s">
        <v>70</v>
      </c>
    </row>
    <row r="624" spans="1:18" x14ac:dyDescent="0.35">
      <c r="A624" t="s">
        <v>40</v>
      </c>
      <c r="B624">
        <v>11123</v>
      </c>
      <c r="C624" t="s">
        <v>755</v>
      </c>
      <c r="D624" t="s">
        <v>756</v>
      </c>
    </row>
    <row r="626" spans="1:4" x14ac:dyDescent="0.35">
      <c r="A626" t="s">
        <v>757</v>
      </c>
    </row>
    <row r="627" spans="1:4" x14ac:dyDescent="0.35">
      <c r="A627" t="s">
        <v>29</v>
      </c>
      <c r="B627" t="s">
        <v>30</v>
      </c>
      <c r="C627" t="s">
        <v>57</v>
      </c>
      <c r="D627" t="s">
        <v>58</v>
      </c>
    </row>
    <row r="628" spans="1:4" x14ac:dyDescent="0.35">
      <c r="A628" t="s">
        <v>35</v>
      </c>
      <c r="B628">
        <v>1376</v>
      </c>
      <c r="C628" t="s">
        <v>758</v>
      </c>
      <c r="D628" t="s">
        <v>527</v>
      </c>
    </row>
    <row r="629" spans="1:4" x14ac:dyDescent="0.35">
      <c r="A629" t="s">
        <v>36</v>
      </c>
      <c r="B629">
        <v>3991</v>
      </c>
      <c r="C629" t="s">
        <v>439</v>
      </c>
      <c r="D629" t="s">
        <v>438</v>
      </c>
    </row>
    <row r="630" spans="1:4" x14ac:dyDescent="0.35">
      <c r="A630" t="s">
        <v>37</v>
      </c>
      <c r="B630">
        <v>1705</v>
      </c>
      <c r="C630" t="s">
        <v>759</v>
      </c>
      <c r="D630" t="s">
        <v>760</v>
      </c>
    </row>
    <row r="631" spans="1:4" x14ac:dyDescent="0.35">
      <c r="A631" t="s">
        <v>38</v>
      </c>
      <c r="B631">
        <v>1785</v>
      </c>
      <c r="C631" t="s">
        <v>761</v>
      </c>
      <c r="D631" t="s">
        <v>762</v>
      </c>
    </row>
    <row r="632" spans="1:4" x14ac:dyDescent="0.35">
      <c r="A632" t="s">
        <v>39</v>
      </c>
      <c r="B632">
        <v>2266</v>
      </c>
      <c r="C632" t="s">
        <v>114</v>
      </c>
      <c r="D632" t="s">
        <v>115</v>
      </c>
    </row>
    <row r="633" spans="1:4" x14ac:dyDescent="0.35">
      <c r="A633" t="s">
        <v>40</v>
      </c>
      <c r="B633">
        <v>11123</v>
      </c>
      <c r="C633" t="s">
        <v>654</v>
      </c>
      <c r="D633" t="s">
        <v>653</v>
      </c>
    </row>
    <row r="635" spans="1:4" x14ac:dyDescent="0.35">
      <c r="A635" t="s">
        <v>763</v>
      </c>
    </row>
    <row r="636" spans="1:4" x14ac:dyDescent="0.35">
      <c r="A636" t="s">
        <v>29</v>
      </c>
      <c r="B636" t="s">
        <v>30</v>
      </c>
      <c r="C636" t="s">
        <v>57</v>
      </c>
      <c r="D636" t="s">
        <v>58</v>
      </c>
    </row>
    <row r="637" spans="1:4" x14ac:dyDescent="0.35">
      <c r="A637" t="s">
        <v>35</v>
      </c>
      <c r="B637">
        <v>1376</v>
      </c>
      <c r="C637" t="s">
        <v>764</v>
      </c>
      <c r="D637" t="s">
        <v>765</v>
      </c>
    </row>
    <row r="638" spans="1:4" x14ac:dyDescent="0.35">
      <c r="A638" t="s">
        <v>36</v>
      </c>
      <c r="B638">
        <v>3991</v>
      </c>
      <c r="C638" t="s">
        <v>766</v>
      </c>
      <c r="D638" t="s">
        <v>767</v>
      </c>
    </row>
    <row r="639" spans="1:4" x14ac:dyDescent="0.35">
      <c r="A639" t="s">
        <v>37</v>
      </c>
      <c r="B639">
        <v>1705</v>
      </c>
      <c r="C639" t="s">
        <v>768</v>
      </c>
      <c r="D639" t="s">
        <v>769</v>
      </c>
    </row>
    <row r="640" spans="1:4" x14ac:dyDescent="0.35">
      <c r="A640" t="s">
        <v>38</v>
      </c>
      <c r="B640">
        <v>1785</v>
      </c>
      <c r="C640" t="s">
        <v>152</v>
      </c>
      <c r="D640" t="s">
        <v>151</v>
      </c>
    </row>
    <row r="641" spans="1:8" x14ac:dyDescent="0.35">
      <c r="A641" t="s">
        <v>39</v>
      </c>
      <c r="B641">
        <v>2266</v>
      </c>
      <c r="C641" t="s">
        <v>770</v>
      </c>
      <c r="D641" t="s">
        <v>771</v>
      </c>
    </row>
    <row r="642" spans="1:8" x14ac:dyDescent="0.35">
      <c r="A642" t="s">
        <v>40</v>
      </c>
      <c r="B642">
        <v>11123</v>
      </c>
      <c r="C642" t="s">
        <v>772</v>
      </c>
      <c r="D642" t="s">
        <v>773</v>
      </c>
    </row>
    <row r="644" spans="1:8" x14ac:dyDescent="0.35">
      <c r="A644" t="s">
        <v>774</v>
      </c>
    </row>
    <row r="645" spans="1:8" x14ac:dyDescent="0.35">
      <c r="A645" t="s">
        <v>29</v>
      </c>
      <c r="B645" t="s">
        <v>30</v>
      </c>
      <c r="C645" t="s">
        <v>775</v>
      </c>
      <c r="D645" t="s">
        <v>776</v>
      </c>
      <c r="E645" t="s">
        <v>702</v>
      </c>
      <c r="F645" t="s">
        <v>777</v>
      </c>
      <c r="G645" t="s">
        <v>778</v>
      </c>
      <c r="H645" t="s">
        <v>779</v>
      </c>
    </row>
    <row r="646" spans="1:8" x14ac:dyDescent="0.35">
      <c r="A646" t="s">
        <v>35</v>
      </c>
      <c r="B646">
        <v>1565</v>
      </c>
      <c r="C646" t="s">
        <v>722</v>
      </c>
      <c r="D646" t="s">
        <v>334</v>
      </c>
      <c r="E646" t="s">
        <v>78</v>
      </c>
      <c r="F646" t="s">
        <v>555</v>
      </c>
      <c r="G646" t="s">
        <v>78</v>
      </c>
      <c r="H646" t="s">
        <v>627</v>
      </c>
    </row>
    <row r="647" spans="1:8" x14ac:dyDescent="0.35">
      <c r="A647" t="s">
        <v>36</v>
      </c>
      <c r="B647">
        <v>4645</v>
      </c>
      <c r="C647" t="s">
        <v>260</v>
      </c>
      <c r="D647" t="s">
        <v>673</v>
      </c>
      <c r="E647" t="s">
        <v>668</v>
      </c>
      <c r="F647" t="s">
        <v>112</v>
      </c>
      <c r="G647" t="s">
        <v>679</v>
      </c>
      <c r="H647" t="s">
        <v>780</v>
      </c>
    </row>
    <row r="648" spans="1:8" x14ac:dyDescent="0.35">
      <c r="A648" t="s">
        <v>37</v>
      </c>
      <c r="B648">
        <v>1928</v>
      </c>
      <c r="C648" t="s">
        <v>781</v>
      </c>
      <c r="D648" t="s">
        <v>673</v>
      </c>
      <c r="E648" t="s">
        <v>679</v>
      </c>
      <c r="F648" t="s">
        <v>661</v>
      </c>
      <c r="G648" t="s">
        <v>170</v>
      </c>
      <c r="H648" t="s">
        <v>431</v>
      </c>
    </row>
    <row r="649" spans="1:8" x14ac:dyDescent="0.35">
      <c r="A649" t="s">
        <v>38</v>
      </c>
      <c r="B649">
        <v>1923</v>
      </c>
      <c r="C649" t="s">
        <v>782</v>
      </c>
      <c r="D649" t="s">
        <v>246</v>
      </c>
      <c r="E649" t="s">
        <v>673</v>
      </c>
      <c r="F649" t="s">
        <v>619</v>
      </c>
      <c r="G649" t="s">
        <v>668</v>
      </c>
      <c r="H649" t="s">
        <v>684</v>
      </c>
    </row>
    <row r="650" spans="1:8" x14ac:dyDescent="0.35">
      <c r="A650" t="s">
        <v>39</v>
      </c>
      <c r="B650">
        <v>2531</v>
      </c>
      <c r="C650" t="s">
        <v>783</v>
      </c>
      <c r="D650" t="s">
        <v>668</v>
      </c>
      <c r="E650" t="s">
        <v>246</v>
      </c>
      <c r="F650" t="s">
        <v>784</v>
      </c>
      <c r="G650" t="s">
        <v>170</v>
      </c>
      <c r="H650" t="s">
        <v>641</v>
      </c>
    </row>
    <row r="651" spans="1:8" x14ac:dyDescent="0.35">
      <c r="A651" t="s">
        <v>40</v>
      </c>
      <c r="B651">
        <v>12592</v>
      </c>
      <c r="C651" t="s">
        <v>783</v>
      </c>
      <c r="D651" t="s">
        <v>673</v>
      </c>
      <c r="E651" t="s">
        <v>668</v>
      </c>
      <c r="F651" t="s">
        <v>534</v>
      </c>
      <c r="G651" t="s">
        <v>170</v>
      </c>
      <c r="H651" t="s">
        <v>212</v>
      </c>
    </row>
    <row r="653" spans="1:8" x14ac:dyDescent="0.35">
      <c r="A653" t="s">
        <v>785</v>
      </c>
    </row>
    <row r="654" spans="1:8" x14ac:dyDescent="0.35">
      <c r="A654" t="s">
        <v>29</v>
      </c>
      <c r="B654" t="s">
        <v>30</v>
      </c>
      <c r="C654" t="s">
        <v>775</v>
      </c>
      <c r="D654" t="s">
        <v>776</v>
      </c>
      <c r="E654" t="s">
        <v>702</v>
      </c>
      <c r="F654" t="s">
        <v>777</v>
      </c>
      <c r="G654" t="s">
        <v>778</v>
      </c>
      <c r="H654" t="s">
        <v>779</v>
      </c>
    </row>
    <row r="655" spans="1:8" x14ac:dyDescent="0.35">
      <c r="A655" t="s">
        <v>35</v>
      </c>
      <c r="B655">
        <v>1565</v>
      </c>
      <c r="C655" t="s">
        <v>383</v>
      </c>
      <c r="D655" t="s">
        <v>170</v>
      </c>
      <c r="E655" t="s">
        <v>170</v>
      </c>
      <c r="F655" t="s">
        <v>786</v>
      </c>
      <c r="G655" t="s">
        <v>78</v>
      </c>
      <c r="H655" t="s">
        <v>696</v>
      </c>
    </row>
    <row r="656" spans="1:8" x14ac:dyDescent="0.35">
      <c r="A656" t="s">
        <v>36</v>
      </c>
      <c r="B656">
        <v>4645</v>
      </c>
      <c r="C656" t="s">
        <v>458</v>
      </c>
      <c r="D656" t="s">
        <v>170</v>
      </c>
      <c r="E656" t="s">
        <v>170</v>
      </c>
      <c r="F656" t="s">
        <v>787</v>
      </c>
      <c r="G656" t="s">
        <v>679</v>
      </c>
      <c r="H656" t="s">
        <v>742</v>
      </c>
    </row>
    <row r="657" spans="1:8" x14ac:dyDescent="0.35">
      <c r="A657" t="s">
        <v>37</v>
      </c>
      <c r="B657">
        <v>1928</v>
      </c>
      <c r="C657" t="s">
        <v>738</v>
      </c>
      <c r="D657" t="s">
        <v>78</v>
      </c>
      <c r="E657" t="s">
        <v>679</v>
      </c>
      <c r="F657" t="s">
        <v>70</v>
      </c>
      <c r="G657" t="s">
        <v>170</v>
      </c>
      <c r="H657" t="s">
        <v>788</v>
      </c>
    </row>
    <row r="658" spans="1:8" x14ac:dyDescent="0.35">
      <c r="A658" t="s">
        <v>38</v>
      </c>
      <c r="B658">
        <v>1923</v>
      </c>
      <c r="C658" t="s">
        <v>383</v>
      </c>
      <c r="D658" t="s">
        <v>679</v>
      </c>
      <c r="E658" t="s">
        <v>679</v>
      </c>
      <c r="F658" t="s">
        <v>70</v>
      </c>
      <c r="G658" t="s">
        <v>78</v>
      </c>
      <c r="H658" t="s">
        <v>789</v>
      </c>
    </row>
    <row r="659" spans="1:8" x14ac:dyDescent="0.35">
      <c r="A659" t="s">
        <v>39</v>
      </c>
      <c r="B659">
        <v>2531</v>
      </c>
      <c r="C659" t="s">
        <v>738</v>
      </c>
      <c r="D659" t="s">
        <v>170</v>
      </c>
      <c r="E659" t="s">
        <v>679</v>
      </c>
      <c r="F659" t="s">
        <v>790</v>
      </c>
      <c r="G659" t="s">
        <v>679</v>
      </c>
      <c r="H659" t="s">
        <v>791</v>
      </c>
    </row>
    <row r="660" spans="1:8" x14ac:dyDescent="0.35">
      <c r="A660" t="s">
        <v>40</v>
      </c>
      <c r="B660">
        <v>12592</v>
      </c>
      <c r="C660" t="s">
        <v>458</v>
      </c>
      <c r="D660" t="s">
        <v>679</v>
      </c>
      <c r="E660" t="s">
        <v>679</v>
      </c>
      <c r="F660" t="s">
        <v>792</v>
      </c>
      <c r="G660" t="s">
        <v>679</v>
      </c>
      <c r="H660" t="s">
        <v>793</v>
      </c>
    </row>
    <row r="662" spans="1:8" x14ac:dyDescent="0.35">
      <c r="A662" t="s">
        <v>794</v>
      </c>
    </row>
    <row r="663" spans="1:8" x14ac:dyDescent="0.35">
      <c r="A663" t="s">
        <v>29</v>
      </c>
      <c r="B663" t="s">
        <v>30</v>
      </c>
      <c r="C663" t="s">
        <v>775</v>
      </c>
      <c r="D663" t="s">
        <v>776</v>
      </c>
      <c r="E663" t="s">
        <v>702</v>
      </c>
      <c r="F663" t="s">
        <v>777</v>
      </c>
      <c r="G663" t="s">
        <v>778</v>
      </c>
      <c r="H663" t="s">
        <v>779</v>
      </c>
    </row>
    <row r="664" spans="1:8" x14ac:dyDescent="0.35">
      <c r="A664" t="s">
        <v>35</v>
      </c>
      <c r="B664">
        <v>1565</v>
      </c>
      <c r="C664" t="s">
        <v>450</v>
      </c>
      <c r="D664" t="s">
        <v>623</v>
      </c>
      <c r="E664" t="s">
        <v>78</v>
      </c>
      <c r="F664" t="s">
        <v>128</v>
      </c>
      <c r="G664" t="s">
        <v>334</v>
      </c>
      <c r="H664" t="s">
        <v>795</v>
      </c>
    </row>
    <row r="665" spans="1:8" x14ac:dyDescent="0.35">
      <c r="A665" t="s">
        <v>36</v>
      </c>
      <c r="B665">
        <v>4645</v>
      </c>
      <c r="C665" t="s">
        <v>796</v>
      </c>
      <c r="D665" t="s">
        <v>623</v>
      </c>
      <c r="E665" t="s">
        <v>170</v>
      </c>
      <c r="F665" t="s">
        <v>797</v>
      </c>
      <c r="G665" t="s">
        <v>679</v>
      </c>
      <c r="H665" t="s">
        <v>798</v>
      </c>
    </row>
    <row r="666" spans="1:8" x14ac:dyDescent="0.35">
      <c r="A666" t="s">
        <v>37</v>
      </c>
      <c r="B666">
        <v>1928</v>
      </c>
      <c r="C666" t="s">
        <v>799</v>
      </c>
      <c r="D666" t="s">
        <v>675</v>
      </c>
      <c r="E666" t="s">
        <v>679</v>
      </c>
      <c r="F666" t="s">
        <v>364</v>
      </c>
      <c r="G666" t="s">
        <v>679</v>
      </c>
      <c r="H666" t="s">
        <v>546</v>
      </c>
    </row>
    <row r="667" spans="1:8" x14ac:dyDescent="0.35">
      <c r="A667" t="s">
        <v>38</v>
      </c>
      <c r="B667">
        <v>1923</v>
      </c>
      <c r="C667" t="s">
        <v>799</v>
      </c>
      <c r="D667" t="s">
        <v>800</v>
      </c>
      <c r="E667" t="s">
        <v>668</v>
      </c>
      <c r="F667" t="s">
        <v>128</v>
      </c>
      <c r="G667" t="s">
        <v>78</v>
      </c>
      <c r="H667" t="s">
        <v>801</v>
      </c>
    </row>
    <row r="668" spans="1:8" x14ac:dyDescent="0.35">
      <c r="A668" t="s">
        <v>39</v>
      </c>
      <c r="B668">
        <v>2531</v>
      </c>
      <c r="C668" t="s">
        <v>69</v>
      </c>
      <c r="D668" t="s">
        <v>414</v>
      </c>
      <c r="E668" t="s">
        <v>170</v>
      </c>
      <c r="F668" t="s">
        <v>802</v>
      </c>
      <c r="G668" t="s">
        <v>668</v>
      </c>
      <c r="H668" t="s">
        <v>764</v>
      </c>
    </row>
    <row r="669" spans="1:8" x14ac:dyDescent="0.35">
      <c r="A669" t="s">
        <v>40</v>
      </c>
      <c r="B669">
        <v>12592</v>
      </c>
      <c r="C669" t="s">
        <v>65</v>
      </c>
      <c r="D669" t="s">
        <v>675</v>
      </c>
      <c r="E669" t="s">
        <v>170</v>
      </c>
      <c r="F669" t="s">
        <v>803</v>
      </c>
      <c r="G669" t="s">
        <v>679</v>
      </c>
      <c r="H669" t="s">
        <v>533</v>
      </c>
    </row>
    <row r="671" spans="1:8" x14ac:dyDescent="0.35">
      <c r="A671" t="s">
        <v>804</v>
      </c>
    </row>
    <row r="672" spans="1:8" x14ac:dyDescent="0.35">
      <c r="A672" t="s">
        <v>29</v>
      </c>
      <c r="B672" t="s">
        <v>30</v>
      </c>
      <c r="C672" t="s">
        <v>775</v>
      </c>
      <c r="D672" t="s">
        <v>776</v>
      </c>
      <c r="E672" t="s">
        <v>702</v>
      </c>
      <c r="F672" t="s">
        <v>777</v>
      </c>
      <c r="G672" t="s">
        <v>778</v>
      </c>
      <c r="H672" t="s">
        <v>779</v>
      </c>
    </row>
    <row r="673" spans="1:8" x14ac:dyDescent="0.35">
      <c r="A673" t="s">
        <v>35</v>
      </c>
      <c r="B673">
        <v>1565</v>
      </c>
      <c r="C673" t="s">
        <v>721</v>
      </c>
      <c r="D673" t="s">
        <v>668</v>
      </c>
      <c r="E673" t="s">
        <v>668</v>
      </c>
      <c r="F673" t="s">
        <v>805</v>
      </c>
      <c r="G673" t="s">
        <v>78</v>
      </c>
      <c r="H673" t="s">
        <v>307</v>
      </c>
    </row>
    <row r="674" spans="1:8" x14ac:dyDescent="0.35">
      <c r="A674" t="s">
        <v>36</v>
      </c>
      <c r="B674">
        <v>4645</v>
      </c>
      <c r="C674" t="s">
        <v>529</v>
      </c>
      <c r="D674" t="s">
        <v>246</v>
      </c>
      <c r="E674" t="s">
        <v>170</v>
      </c>
      <c r="F674" t="s">
        <v>806</v>
      </c>
      <c r="G674" t="s">
        <v>78</v>
      </c>
      <c r="H674" t="s">
        <v>451</v>
      </c>
    </row>
    <row r="675" spans="1:8" x14ac:dyDescent="0.35">
      <c r="A675" t="s">
        <v>37</v>
      </c>
      <c r="B675">
        <v>1928</v>
      </c>
      <c r="C675" t="s">
        <v>807</v>
      </c>
      <c r="D675" t="s">
        <v>668</v>
      </c>
      <c r="E675" t="s">
        <v>334</v>
      </c>
      <c r="F675" t="s">
        <v>808</v>
      </c>
      <c r="G675" t="s">
        <v>170</v>
      </c>
      <c r="H675" t="s">
        <v>152</v>
      </c>
    </row>
    <row r="676" spans="1:8" x14ac:dyDescent="0.35">
      <c r="A676" t="s">
        <v>38</v>
      </c>
      <c r="B676">
        <v>1923</v>
      </c>
      <c r="C676" t="s">
        <v>631</v>
      </c>
      <c r="D676" t="s">
        <v>668</v>
      </c>
      <c r="E676" t="s">
        <v>673</v>
      </c>
      <c r="F676" t="s">
        <v>809</v>
      </c>
      <c r="G676" t="s">
        <v>679</v>
      </c>
      <c r="H676" t="s">
        <v>810</v>
      </c>
    </row>
    <row r="677" spans="1:8" x14ac:dyDescent="0.35">
      <c r="A677" t="s">
        <v>39</v>
      </c>
      <c r="B677">
        <v>2531</v>
      </c>
      <c r="C677" t="s">
        <v>508</v>
      </c>
      <c r="D677" t="s">
        <v>170</v>
      </c>
      <c r="E677" t="s">
        <v>334</v>
      </c>
      <c r="F677" t="s">
        <v>811</v>
      </c>
      <c r="G677" t="s">
        <v>170</v>
      </c>
      <c r="H677" t="s">
        <v>812</v>
      </c>
    </row>
    <row r="678" spans="1:8" x14ac:dyDescent="0.35">
      <c r="A678" t="s">
        <v>40</v>
      </c>
      <c r="B678">
        <v>12592</v>
      </c>
      <c r="C678" t="s">
        <v>688</v>
      </c>
      <c r="D678" t="s">
        <v>673</v>
      </c>
      <c r="E678" t="s">
        <v>673</v>
      </c>
      <c r="F678" t="s">
        <v>241</v>
      </c>
      <c r="G678" t="s">
        <v>679</v>
      </c>
      <c r="H678" t="s">
        <v>813</v>
      </c>
    </row>
    <row r="680" spans="1:8" x14ac:dyDescent="0.35">
      <c r="A680" t="s">
        <v>814</v>
      </c>
    </row>
    <row r="681" spans="1:8" x14ac:dyDescent="0.35">
      <c r="A681" t="s">
        <v>29</v>
      </c>
      <c r="B681" t="s">
        <v>30</v>
      </c>
      <c r="C681" t="s">
        <v>775</v>
      </c>
      <c r="D681" t="s">
        <v>776</v>
      </c>
      <c r="E681" t="s">
        <v>702</v>
      </c>
      <c r="F681" t="s">
        <v>777</v>
      </c>
      <c r="G681" t="s">
        <v>778</v>
      </c>
      <c r="H681" t="s">
        <v>779</v>
      </c>
    </row>
    <row r="682" spans="1:8" x14ac:dyDescent="0.35">
      <c r="A682" t="s">
        <v>35</v>
      </c>
      <c r="B682">
        <v>1565</v>
      </c>
      <c r="C682" t="s">
        <v>355</v>
      </c>
      <c r="D682" t="s">
        <v>246</v>
      </c>
      <c r="E682" t="s">
        <v>679</v>
      </c>
      <c r="F682" t="s">
        <v>695</v>
      </c>
      <c r="G682" t="s">
        <v>78</v>
      </c>
      <c r="H682" t="s">
        <v>721</v>
      </c>
    </row>
    <row r="683" spans="1:8" x14ac:dyDescent="0.35">
      <c r="A683" t="s">
        <v>36</v>
      </c>
      <c r="B683">
        <v>4645</v>
      </c>
      <c r="C683" t="s">
        <v>623</v>
      </c>
      <c r="D683" t="s">
        <v>377</v>
      </c>
      <c r="E683" t="s">
        <v>78</v>
      </c>
      <c r="F683" t="s">
        <v>815</v>
      </c>
      <c r="G683" t="s">
        <v>78</v>
      </c>
      <c r="H683" t="s">
        <v>676</v>
      </c>
    </row>
    <row r="684" spans="1:8" x14ac:dyDescent="0.35">
      <c r="A684" t="s">
        <v>37</v>
      </c>
      <c r="B684">
        <v>1928</v>
      </c>
      <c r="C684" t="s">
        <v>355</v>
      </c>
      <c r="D684" t="s">
        <v>433</v>
      </c>
      <c r="E684" t="s">
        <v>679</v>
      </c>
      <c r="F684" t="s">
        <v>816</v>
      </c>
      <c r="G684" t="s">
        <v>170</v>
      </c>
      <c r="H684" t="s">
        <v>690</v>
      </c>
    </row>
    <row r="685" spans="1:8" x14ac:dyDescent="0.35">
      <c r="A685" t="s">
        <v>38</v>
      </c>
      <c r="B685">
        <v>1923</v>
      </c>
      <c r="C685" t="s">
        <v>406</v>
      </c>
      <c r="D685" t="s">
        <v>374</v>
      </c>
      <c r="E685" t="s">
        <v>78</v>
      </c>
      <c r="F685" t="s">
        <v>817</v>
      </c>
      <c r="G685" t="s">
        <v>78</v>
      </c>
      <c r="H685" t="s">
        <v>250</v>
      </c>
    </row>
    <row r="686" spans="1:8" x14ac:dyDescent="0.35">
      <c r="A686" t="s">
        <v>39</v>
      </c>
      <c r="B686">
        <v>2531</v>
      </c>
      <c r="C686" t="s">
        <v>414</v>
      </c>
      <c r="D686" t="s">
        <v>433</v>
      </c>
      <c r="E686" t="s">
        <v>78</v>
      </c>
      <c r="F686" t="s">
        <v>818</v>
      </c>
      <c r="G686" t="s">
        <v>679</v>
      </c>
      <c r="H686" t="s">
        <v>732</v>
      </c>
    </row>
    <row r="687" spans="1:8" x14ac:dyDescent="0.35">
      <c r="A687" t="s">
        <v>40</v>
      </c>
      <c r="B687">
        <v>12592</v>
      </c>
      <c r="C687" t="s">
        <v>85</v>
      </c>
      <c r="D687" t="s">
        <v>374</v>
      </c>
      <c r="E687" t="s">
        <v>78</v>
      </c>
      <c r="F687" t="s">
        <v>819</v>
      </c>
      <c r="G687" t="s">
        <v>679</v>
      </c>
      <c r="H687" t="s">
        <v>633</v>
      </c>
    </row>
    <row r="689" spans="1:8" x14ac:dyDescent="0.35">
      <c r="A689" t="s">
        <v>820</v>
      </c>
    </row>
    <row r="690" spans="1:8" x14ac:dyDescent="0.35">
      <c r="A690" t="s">
        <v>29</v>
      </c>
      <c r="B690" t="s">
        <v>30</v>
      </c>
      <c r="C690" t="s">
        <v>775</v>
      </c>
      <c r="D690" t="s">
        <v>776</v>
      </c>
      <c r="E690" t="s">
        <v>702</v>
      </c>
      <c r="F690" t="s">
        <v>777</v>
      </c>
      <c r="G690" t="s">
        <v>778</v>
      </c>
      <c r="H690" t="s">
        <v>779</v>
      </c>
    </row>
    <row r="691" spans="1:8" x14ac:dyDescent="0.35">
      <c r="A691" t="s">
        <v>35</v>
      </c>
      <c r="B691">
        <v>1565</v>
      </c>
      <c r="C691" t="s">
        <v>433</v>
      </c>
      <c r="D691" t="s">
        <v>673</v>
      </c>
      <c r="E691" t="s">
        <v>679</v>
      </c>
      <c r="F691" t="s">
        <v>821</v>
      </c>
      <c r="G691" t="s">
        <v>78</v>
      </c>
      <c r="H691" t="s">
        <v>633</v>
      </c>
    </row>
    <row r="692" spans="1:8" x14ac:dyDescent="0.35">
      <c r="A692" t="s">
        <v>36</v>
      </c>
      <c r="B692">
        <v>4645</v>
      </c>
      <c r="C692" t="s">
        <v>414</v>
      </c>
      <c r="D692" t="s">
        <v>246</v>
      </c>
      <c r="E692" t="s">
        <v>679</v>
      </c>
      <c r="F692" t="s">
        <v>822</v>
      </c>
      <c r="G692" t="s">
        <v>78</v>
      </c>
      <c r="H692" t="s">
        <v>676</v>
      </c>
    </row>
    <row r="693" spans="1:8" x14ac:dyDescent="0.35">
      <c r="A693" t="s">
        <v>37</v>
      </c>
      <c r="B693">
        <v>1928</v>
      </c>
      <c r="C693" t="s">
        <v>377</v>
      </c>
      <c r="D693" t="s">
        <v>668</v>
      </c>
      <c r="E693" t="s">
        <v>170</v>
      </c>
      <c r="F693" t="s">
        <v>662</v>
      </c>
      <c r="G693" t="s">
        <v>170</v>
      </c>
      <c r="H693" t="s">
        <v>734</v>
      </c>
    </row>
    <row r="694" spans="1:8" x14ac:dyDescent="0.35">
      <c r="A694" t="s">
        <v>38</v>
      </c>
      <c r="B694">
        <v>1923</v>
      </c>
      <c r="C694" t="s">
        <v>623</v>
      </c>
      <c r="D694" t="s">
        <v>334</v>
      </c>
      <c r="E694" t="s">
        <v>679</v>
      </c>
      <c r="F694" t="s">
        <v>269</v>
      </c>
      <c r="G694" t="s">
        <v>78</v>
      </c>
      <c r="H694" t="s">
        <v>456</v>
      </c>
    </row>
    <row r="695" spans="1:8" x14ac:dyDescent="0.35">
      <c r="A695" t="s">
        <v>39</v>
      </c>
      <c r="B695">
        <v>2531</v>
      </c>
      <c r="C695" t="s">
        <v>387</v>
      </c>
      <c r="D695" t="s">
        <v>673</v>
      </c>
      <c r="E695" t="s">
        <v>679</v>
      </c>
      <c r="F695" t="s">
        <v>823</v>
      </c>
      <c r="G695" t="s">
        <v>679</v>
      </c>
      <c r="H695" t="s">
        <v>337</v>
      </c>
    </row>
    <row r="696" spans="1:8" x14ac:dyDescent="0.35">
      <c r="A696" t="s">
        <v>40</v>
      </c>
      <c r="B696">
        <v>12592</v>
      </c>
      <c r="C696" t="s">
        <v>387</v>
      </c>
      <c r="D696" t="s">
        <v>334</v>
      </c>
      <c r="E696" t="s">
        <v>679</v>
      </c>
      <c r="F696" t="s">
        <v>824</v>
      </c>
      <c r="G696" t="s">
        <v>679</v>
      </c>
      <c r="H696" t="s">
        <v>825</v>
      </c>
    </row>
    <row r="698" spans="1:8" x14ac:dyDescent="0.35">
      <c r="A698" t="s">
        <v>826</v>
      </c>
    </row>
    <row r="699" spans="1:8" x14ac:dyDescent="0.35">
      <c r="A699" t="s">
        <v>29</v>
      </c>
      <c r="B699" t="s">
        <v>30</v>
      </c>
      <c r="C699" t="s">
        <v>827</v>
      </c>
      <c r="D699" t="s">
        <v>828</v>
      </c>
    </row>
    <row r="700" spans="1:8" x14ac:dyDescent="0.35">
      <c r="A700" t="s">
        <v>35</v>
      </c>
      <c r="B700">
        <v>604</v>
      </c>
      <c r="C700" t="s">
        <v>491</v>
      </c>
      <c r="D700" t="s">
        <v>492</v>
      </c>
    </row>
    <row r="701" spans="1:8" x14ac:dyDescent="0.35">
      <c r="A701" t="s">
        <v>36</v>
      </c>
      <c r="B701">
        <v>1567</v>
      </c>
      <c r="C701" t="s">
        <v>399</v>
      </c>
      <c r="D701" t="s">
        <v>400</v>
      </c>
    </row>
    <row r="702" spans="1:8" x14ac:dyDescent="0.35">
      <c r="A702" t="s">
        <v>37</v>
      </c>
      <c r="B702">
        <v>785</v>
      </c>
      <c r="C702" t="s">
        <v>412</v>
      </c>
      <c r="D702" t="s">
        <v>411</v>
      </c>
    </row>
    <row r="703" spans="1:8" x14ac:dyDescent="0.35">
      <c r="A703" t="s">
        <v>38</v>
      </c>
      <c r="B703">
        <v>782</v>
      </c>
      <c r="C703" t="s">
        <v>208</v>
      </c>
      <c r="D703" t="s">
        <v>209</v>
      </c>
    </row>
    <row r="704" spans="1:8" x14ac:dyDescent="0.35">
      <c r="A704" t="s">
        <v>39</v>
      </c>
      <c r="B704">
        <v>988</v>
      </c>
      <c r="C704" t="s">
        <v>354</v>
      </c>
      <c r="D704" t="s">
        <v>471</v>
      </c>
    </row>
    <row r="705" spans="1:6" x14ac:dyDescent="0.35">
      <c r="A705" t="s">
        <v>40</v>
      </c>
      <c r="B705">
        <v>4726</v>
      </c>
      <c r="C705" t="s">
        <v>829</v>
      </c>
      <c r="D705" t="s">
        <v>677</v>
      </c>
    </row>
    <row r="707" spans="1:6" x14ac:dyDescent="0.35">
      <c r="A707" t="s">
        <v>830</v>
      </c>
    </row>
    <row r="708" spans="1:6" x14ac:dyDescent="0.35">
      <c r="A708" t="s">
        <v>29</v>
      </c>
      <c r="B708" t="s">
        <v>30</v>
      </c>
      <c r="C708" t="s">
        <v>831</v>
      </c>
      <c r="D708" t="s">
        <v>832</v>
      </c>
      <c r="E708" t="s">
        <v>833</v>
      </c>
    </row>
    <row r="709" spans="1:6" x14ac:dyDescent="0.35">
      <c r="A709" t="s">
        <v>35</v>
      </c>
      <c r="B709">
        <v>617</v>
      </c>
      <c r="C709" t="s">
        <v>834</v>
      </c>
      <c r="D709" t="s">
        <v>560</v>
      </c>
      <c r="E709" t="s">
        <v>835</v>
      </c>
    </row>
    <row r="710" spans="1:6" x14ac:dyDescent="0.35">
      <c r="A710" t="s">
        <v>36</v>
      </c>
      <c r="B710">
        <v>1634</v>
      </c>
      <c r="C710" t="s">
        <v>796</v>
      </c>
      <c r="D710" t="s">
        <v>463</v>
      </c>
      <c r="E710" t="s">
        <v>836</v>
      </c>
    </row>
    <row r="711" spans="1:6" x14ac:dyDescent="0.35">
      <c r="A711" t="s">
        <v>37</v>
      </c>
      <c r="B711">
        <v>827</v>
      </c>
      <c r="C711" t="s">
        <v>114</v>
      </c>
      <c r="D711" t="s">
        <v>601</v>
      </c>
      <c r="E711" t="s">
        <v>260</v>
      </c>
    </row>
    <row r="712" spans="1:6" x14ac:dyDescent="0.35">
      <c r="A712" t="s">
        <v>38</v>
      </c>
      <c r="B712">
        <v>823</v>
      </c>
      <c r="C712" t="s">
        <v>426</v>
      </c>
      <c r="D712" t="s">
        <v>155</v>
      </c>
      <c r="E712" t="s">
        <v>837</v>
      </c>
    </row>
    <row r="713" spans="1:6" x14ac:dyDescent="0.35">
      <c r="A713" t="s">
        <v>39</v>
      </c>
      <c r="B713">
        <v>1029</v>
      </c>
      <c r="C713" t="s">
        <v>838</v>
      </c>
      <c r="D713" t="s">
        <v>331</v>
      </c>
      <c r="E713" t="s">
        <v>404</v>
      </c>
    </row>
    <row r="714" spans="1:6" x14ac:dyDescent="0.35">
      <c r="A714" t="s">
        <v>40</v>
      </c>
      <c r="B714">
        <v>4930</v>
      </c>
      <c r="C714" t="s">
        <v>839</v>
      </c>
      <c r="D714" t="s">
        <v>128</v>
      </c>
      <c r="E714" t="s">
        <v>840</v>
      </c>
    </row>
    <row r="716" spans="1:6" x14ac:dyDescent="0.35">
      <c r="A716" t="s">
        <v>841</v>
      </c>
    </row>
    <row r="717" spans="1:6" x14ac:dyDescent="0.35">
      <c r="A717" t="s">
        <v>29</v>
      </c>
      <c r="B717" t="s">
        <v>30</v>
      </c>
      <c r="C717" t="s">
        <v>842</v>
      </c>
      <c r="D717" t="s">
        <v>57</v>
      </c>
      <c r="E717" t="s">
        <v>58</v>
      </c>
      <c r="F717" t="s">
        <v>74</v>
      </c>
    </row>
    <row r="718" spans="1:6" x14ac:dyDescent="0.35">
      <c r="A718" t="s">
        <v>35</v>
      </c>
      <c r="B718">
        <v>617</v>
      </c>
      <c r="C718" t="s">
        <v>78</v>
      </c>
      <c r="D718" t="s">
        <v>468</v>
      </c>
      <c r="E718" t="s">
        <v>467</v>
      </c>
      <c r="F718" t="s">
        <v>78</v>
      </c>
    </row>
    <row r="719" spans="1:6" x14ac:dyDescent="0.35">
      <c r="A719" t="s">
        <v>36</v>
      </c>
      <c r="B719">
        <v>1634</v>
      </c>
      <c r="C719" t="s">
        <v>679</v>
      </c>
      <c r="D719" t="s">
        <v>836</v>
      </c>
      <c r="E719" t="s">
        <v>843</v>
      </c>
      <c r="F719" t="s">
        <v>679</v>
      </c>
    </row>
    <row r="720" spans="1:6" x14ac:dyDescent="0.35">
      <c r="A720" t="s">
        <v>37</v>
      </c>
      <c r="B720">
        <v>827</v>
      </c>
      <c r="C720" t="s">
        <v>170</v>
      </c>
      <c r="D720" t="s">
        <v>798</v>
      </c>
      <c r="E720" t="s">
        <v>844</v>
      </c>
      <c r="F720" t="s">
        <v>78</v>
      </c>
    </row>
    <row r="721" spans="1:7" x14ac:dyDescent="0.35">
      <c r="A721" t="s">
        <v>38</v>
      </c>
      <c r="B721">
        <v>823</v>
      </c>
      <c r="C721" t="s">
        <v>78</v>
      </c>
      <c r="D721" t="s">
        <v>475</v>
      </c>
      <c r="E721" t="s">
        <v>441</v>
      </c>
      <c r="F721" t="s">
        <v>679</v>
      </c>
    </row>
    <row r="722" spans="1:7" x14ac:dyDescent="0.35">
      <c r="A722" t="s">
        <v>39</v>
      </c>
      <c r="B722">
        <v>1029</v>
      </c>
      <c r="C722" t="s">
        <v>78</v>
      </c>
      <c r="D722" t="s">
        <v>699</v>
      </c>
      <c r="E722" t="s">
        <v>845</v>
      </c>
      <c r="F722" t="s">
        <v>679</v>
      </c>
    </row>
    <row r="723" spans="1:7" x14ac:dyDescent="0.35">
      <c r="A723" t="s">
        <v>40</v>
      </c>
      <c r="B723">
        <v>4930</v>
      </c>
      <c r="C723" t="s">
        <v>679</v>
      </c>
      <c r="D723" t="s">
        <v>319</v>
      </c>
      <c r="E723" t="s">
        <v>767</v>
      </c>
      <c r="F723" t="s">
        <v>679</v>
      </c>
    </row>
    <row r="725" spans="1:7" x14ac:dyDescent="0.35">
      <c r="A725" t="s">
        <v>846</v>
      </c>
    </row>
    <row r="726" spans="1:7" x14ac:dyDescent="0.35">
      <c r="A726" t="s">
        <v>29</v>
      </c>
      <c r="B726" t="s">
        <v>847</v>
      </c>
      <c r="C726" t="s">
        <v>30</v>
      </c>
      <c r="D726" t="s">
        <v>57</v>
      </c>
      <c r="E726" t="s">
        <v>58</v>
      </c>
      <c r="F726" t="s">
        <v>842</v>
      </c>
      <c r="G726" t="s">
        <v>74</v>
      </c>
    </row>
    <row r="727" spans="1:7" x14ac:dyDescent="0.35">
      <c r="A727" t="s">
        <v>35</v>
      </c>
      <c r="B727" t="s">
        <v>827</v>
      </c>
      <c r="C727">
        <v>286</v>
      </c>
      <c r="D727" t="s">
        <v>466</v>
      </c>
      <c r="E727" t="s">
        <v>465</v>
      </c>
      <c r="F727" t="s">
        <v>78</v>
      </c>
      <c r="G727" t="s">
        <v>78</v>
      </c>
    </row>
    <row r="728" spans="1:7" x14ac:dyDescent="0.35">
      <c r="A728" t="s">
        <v>35</v>
      </c>
      <c r="B728" t="s">
        <v>828</v>
      </c>
      <c r="C728">
        <v>318</v>
      </c>
      <c r="D728" t="s">
        <v>636</v>
      </c>
      <c r="E728" t="s">
        <v>848</v>
      </c>
      <c r="F728" t="s">
        <v>78</v>
      </c>
      <c r="G728" t="s">
        <v>78</v>
      </c>
    </row>
    <row r="729" spans="1:7" x14ac:dyDescent="0.35">
      <c r="A729" t="s">
        <v>35</v>
      </c>
      <c r="B729" t="s">
        <v>318</v>
      </c>
      <c r="C729">
        <v>13</v>
      </c>
      <c r="D729" t="s">
        <v>734</v>
      </c>
      <c r="E729" t="s">
        <v>849</v>
      </c>
      <c r="F729" t="s">
        <v>78</v>
      </c>
      <c r="G729" t="s">
        <v>78</v>
      </c>
    </row>
    <row r="730" spans="1:7" x14ac:dyDescent="0.35">
      <c r="A730" t="s">
        <v>36</v>
      </c>
      <c r="B730" t="s">
        <v>827</v>
      </c>
      <c r="C730">
        <v>671</v>
      </c>
      <c r="D730" t="s">
        <v>528</v>
      </c>
      <c r="E730" t="s">
        <v>850</v>
      </c>
      <c r="F730" t="s">
        <v>78</v>
      </c>
      <c r="G730" t="s">
        <v>78</v>
      </c>
    </row>
    <row r="731" spans="1:7" x14ac:dyDescent="0.35">
      <c r="A731" t="s">
        <v>36</v>
      </c>
      <c r="B731" t="s">
        <v>828</v>
      </c>
      <c r="C731">
        <v>896</v>
      </c>
      <c r="D731" t="s">
        <v>746</v>
      </c>
      <c r="E731" t="s">
        <v>851</v>
      </c>
      <c r="F731" t="s">
        <v>170</v>
      </c>
      <c r="G731" t="s">
        <v>679</v>
      </c>
    </row>
    <row r="732" spans="1:7" x14ac:dyDescent="0.35">
      <c r="A732" t="s">
        <v>36</v>
      </c>
      <c r="B732" t="s">
        <v>318</v>
      </c>
      <c r="C732">
        <v>67</v>
      </c>
      <c r="D732" t="s">
        <v>450</v>
      </c>
      <c r="E732" t="s">
        <v>115</v>
      </c>
      <c r="F732" t="s">
        <v>78</v>
      </c>
      <c r="G732" t="s">
        <v>85</v>
      </c>
    </row>
    <row r="733" spans="1:7" x14ac:dyDescent="0.35">
      <c r="A733" t="s">
        <v>37</v>
      </c>
      <c r="B733" t="s">
        <v>827</v>
      </c>
      <c r="C733">
        <v>344</v>
      </c>
      <c r="D733" t="s">
        <v>852</v>
      </c>
      <c r="E733" t="s">
        <v>853</v>
      </c>
      <c r="F733" t="s">
        <v>78</v>
      </c>
      <c r="G733" t="s">
        <v>78</v>
      </c>
    </row>
    <row r="734" spans="1:7" x14ac:dyDescent="0.35">
      <c r="A734" t="s">
        <v>37</v>
      </c>
      <c r="B734" t="s">
        <v>828</v>
      </c>
      <c r="C734">
        <v>441</v>
      </c>
      <c r="D734" t="s">
        <v>854</v>
      </c>
      <c r="E734" t="s">
        <v>805</v>
      </c>
      <c r="F734" t="s">
        <v>668</v>
      </c>
      <c r="G734" t="s">
        <v>78</v>
      </c>
    </row>
    <row r="735" spans="1:7" x14ac:dyDescent="0.35">
      <c r="A735" t="s">
        <v>37</v>
      </c>
      <c r="B735" t="s">
        <v>318</v>
      </c>
      <c r="C735">
        <v>42</v>
      </c>
      <c r="D735" t="s">
        <v>420</v>
      </c>
      <c r="E735" t="s">
        <v>419</v>
      </c>
      <c r="F735" t="s">
        <v>78</v>
      </c>
      <c r="G735" t="s">
        <v>78</v>
      </c>
    </row>
    <row r="736" spans="1:7" x14ac:dyDescent="0.35">
      <c r="A736" t="s">
        <v>38</v>
      </c>
      <c r="B736" t="s">
        <v>827</v>
      </c>
      <c r="C736">
        <v>357</v>
      </c>
      <c r="D736" t="s">
        <v>855</v>
      </c>
      <c r="E736" t="s">
        <v>46</v>
      </c>
      <c r="F736" t="s">
        <v>78</v>
      </c>
      <c r="G736" t="s">
        <v>679</v>
      </c>
    </row>
    <row r="737" spans="1:7" x14ac:dyDescent="0.35">
      <c r="A737" t="s">
        <v>38</v>
      </c>
      <c r="B737" t="s">
        <v>828</v>
      </c>
      <c r="C737">
        <v>425</v>
      </c>
      <c r="D737" t="s">
        <v>426</v>
      </c>
      <c r="E737" t="s">
        <v>425</v>
      </c>
      <c r="F737" t="s">
        <v>78</v>
      </c>
      <c r="G737" t="s">
        <v>78</v>
      </c>
    </row>
    <row r="738" spans="1:7" x14ac:dyDescent="0.35">
      <c r="A738" t="s">
        <v>38</v>
      </c>
      <c r="B738" t="s">
        <v>318</v>
      </c>
      <c r="C738">
        <v>41</v>
      </c>
      <c r="D738" t="s">
        <v>357</v>
      </c>
      <c r="E738" t="s">
        <v>356</v>
      </c>
      <c r="F738" t="s">
        <v>78</v>
      </c>
      <c r="G738" t="s">
        <v>78</v>
      </c>
    </row>
    <row r="739" spans="1:7" x14ac:dyDescent="0.35">
      <c r="A739" t="s">
        <v>39</v>
      </c>
      <c r="B739" t="s">
        <v>827</v>
      </c>
      <c r="C739">
        <v>427</v>
      </c>
      <c r="D739" t="s">
        <v>856</v>
      </c>
      <c r="E739" t="s">
        <v>857</v>
      </c>
      <c r="F739" t="s">
        <v>78</v>
      </c>
      <c r="G739" t="s">
        <v>668</v>
      </c>
    </row>
    <row r="740" spans="1:7" x14ac:dyDescent="0.35">
      <c r="A740" t="s">
        <v>39</v>
      </c>
      <c r="B740" t="s">
        <v>828</v>
      </c>
      <c r="C740">
        <v>561</v>
      </c>
      <c r="D740" t="s">
        <v>858</v>
      </c>
      <c r="E740" t="s">
        <v>859</v>
      </c>
      <c r="F740" t="s">
        <v>78</v>
      </c>
      <c r="G740" t="s">
        <v>78</v>
      </c>
    </row>
    <row r="741" spans="1:7" x14ac:dyDescent="0.35">
      <c r="A741" t="s">
        <v>39</v>
      </c>
      <c r="B741" t="s">
        <v>318</v>
      </c>
      <c r="C741">
        <v>41</v>
      </c>
      <c r="D741" t="s">
        <v>450</v>
      </c>
      <c r="E741" t="s">
        <v>860</v>
      </c>
      <c r="F741" t="s">
        <v>78</v>
      </c>
      <c r="G741" t="s">
        <v>78</v>
      </c>
    </row>
    <row r="742" spans="1:7" x14ac:dyDescent="0.35">
      <c r="A742" t="s">
        <v>40</v>
      </c>
      <c r="B742" t="s">
        <v>827</v>
      </c>
      <c r="C742">
        <v>2085</v>
      </c>
      <c r="D742" t="s">
        <v>861</v>
      </c>
      <c r="E742" t="s">
        <v>862</v>
      </c>
      <c r="F742" t="s">
        <v>78</v>
      </c>
      <c r="G742" t="s">
        <v>679</v>
      </c>
    </row>
    <row r="743" spans="1:7" x14ac:dyDescent="0.35">
      <c r="A743" t="s">
        <v>40</v>
      </c>
      <c r="B743" t="s">
        <v>828</v>
      </c>
      <c r="C743">
        <v>2641</v>
      </c>
      <c r="D743" t="s">
        <v>539</v>
      </c>
      <c r="E743" t="s">
        <v>765</v>
      </c>
      <c r="F743" t="s">
        <v>679</v>
      </c>
      <c r="G743" t="s">
        <v>78</v>
      </c>
    </row>
    <row r="744" spans="1:7" x14ac:dyDescent="0.35">
      <c r="A744" t="s">
        <v>40</v>
      </c>
      <c r="B744" t="s">
        <v>318</v>
      </c>
      <c r="C744">
        <v>204</v>
      </c>
      <c r="D744" t="s">
        <v>798</v>
      </c>
      <c r="E744" t="s">
        <v>151</v>
      </c>
      <c r="F744" t="s">
        <v>78</v>
      </c>
      <c r="G744" t="s">
        <v>334</v>
      </c>
    </row>
    <row r="746" spans="1:7" x14ac:dyDescent="0.35">
      <c r="A746" t="s">
        <v>863</v>
      </c>
    </row>
    <row r="747" spans="1:7" x14ac:dyDescent="0.35">
      <c r="A747" t="s">
        <v>29</v>
      </c>
      <c r="B747" t="s">
        <v>864</v>
      </c>
      <c r="C747" t="s">
        <v>30</v>
      </c>
      <c r="D747" t="s">
        <v>57</v>
      </c>
      <c r="E747" t="s">
        <v>842</v>
      </c>
      <c r="F747" t="s">
        <v>58</v>
      </c>
      <c r="G747" t="s">
        <v>74</v>
      </c>
    </row>
    <row r="748" spans="1:7" x14ac:dyDescent="0.35">
      <c r="A748" t="s">
        <v>35</v>
      </c>
      <c r="B748" t="s">
        <v>831</v>
      </c>
      <c r="C748">
        <v>116</v>
      </c>
      <c r="D748" t="s">
        <v>294</v>
      </c>
      <c r="E748" t="s">
        <v>78</v>
      </c>
      <c r="F748" t="s">
        <v>78</v>
      </c>
      <c r="G748" t="s">
        <v>78</v>
      </c>
    </row>
    <row r="749" spans="1:7" x14ac:dyDescent="0.35">
      <c r="A749" t="s">
        <v>35</v>
      </c>
      <c r="B749" t="s">
        <v>832</v>
      </c>
      <c r="C749">
        <v>347</v>
      </c>
      <c r="D749" t="s">
        <v>865</v>
      </c>
      <c r="E749" t="s">
        <v>78</v>
      </c>
      <c r="F749" t="s">
        <v>866</v>
      </c>
      <c r="G749" t="s">
        <v>78</v>
      </c>
    </row>
    <row r="750" spans="1:7" x14ac:dyDescent="0.35">
      <c r="A750" t="s">
        <v>35</v>
      </c>
      <c r="B750" t="s">
        <v>833</v>
      </c>
      <c r="C750">
        <v>154</v>
      </c>
      <c r="D750" t="s">
        <v>78</v>
      </c>
      <c r="E750" t="s">
        <v>78</v>
      </c>
      <c r="F750" t="s">
        <v>294</v>
      </c>
      <c r="G750" t="s">
        <v>78</v>
      </c>
    </row>
    <row r="751" spans="1:7" x14ac:dyDescent="0.35">
      <c r="A751" t="s">
        <v>36</v>
      </c>
      <c r="B751" t="s">
        <v>831</v>
      </c>
      <c r="C751">
        <v>142</v>
      </c>
      <c r="D751" t="s">
        <v>294</v>
      </c>
      <c r="E751" t="s">
        <v>78</v>
      </c>
      <c r="F751" t="s">
        <v>78</v>
      </c>
      <c r="G751" t="s">
        <v>78</v>
      </c>
    </row>
    <row r="752" spans="1:7" x14ac:dyDescent="0.35">
      <c r="A752" t="s">
        <v>36</v>
      </c>
      <c r="B752" t="s">
        <v>832</v>
      </c>
      <c r="C752">
        <v>1308</v>
      </c>
      <c r="D752" t="s">
        <v>734</v>
      </c>
      <c r="E752" t="s">
        <v>679</v>
      </c>
      <c r="F752" t="s">
        <v>867</v>
      </c>
      <c r="G752" t="s">
        <v>679</v>
      </c>
    </row>
    <row r="753" spans="1:7" x14ac:dyDescent="0.35">
      <c r="A753" t="s">
        <v>36</v>
      </c>
      <c r="B753" t="s">
        <v>833</v>
      </c>
      <c r="C753">
        <v>184</v>
      </c>
      <c r="D753" t="s">
        <v>78</v>
      </c>
      <c r="E753" t="s">
        <v>78</v>
      </c>
      <c r="F753" t="s">
        <v>294</v>
      </c>
      <c r="G753" t="s">
        <v>78</v>
      </c>
    </row>
    <row r="754" spans="1:7" x14ac:dyDescent="0.35">
      <c r="A754" t="s">
        <v>37</v>
      </c>
      <c r="B754" t="s">
        <v>831</v>
      </c>
      <c r="C754">
        <v>109</v>
      </c>
      <c r="D754" t="s">
        <v>294</v>
      </c>
      <c r="E754" t="s">
        <v>78</v>
      </c>
      <c r="F754" t="s">
        <v>78</v>
      </c>
      <c r="G754" t="s">
        <v>78</v>
      </c>
    </row>
    <row r="755" spans="1:7" x14ac:dyDescent="0.35">
      <c r="A755" t="s">
        <v>37</v>
      </c>
      <c r="B755" t="s">
        <v>832</v>
      </c>
      <c r="C755">
        <v>648</v>
      </c>
      <c r="D755" t="s">
        <v>868</v>
      </c>
      <c r="E755" t="s">
        <v>170</v>
      </c>
      <c r="F755" t="s">
        <v>822</v>
      </c>
      <c r="G755" t="s">
        <v>78</v>
      </c>
    </row>
    <row r="756" spans="1:7" x14ac:dyDescent="0.35">
      <c r="A756" t="s">
        <v>37</v>
      </c>
      <c r="B756" t="s">
        <v>833</v>
      </c>
      <c r="C756">
        <v>70</v>
      </c>
      <c r="D756" t="s">
        <v>78</v>
      </c>
      <c r="E756" t="s">
        <v>78</v>
      </c>
      <c r="F756" t="s">
        <v>294</v>
      </c>
      <c r="G756" t="s">
        <v>78</v>
      </c>
    </row>
    <row r="757" spans="1:7" x14ac:dyDescent="0.35">
      <c r="A757" t="s">
        <v>38</v>
      </c>
      <c r="B757" t="s">
        <v>831</v>
      </c>
      <c r="C757">
        <v>198</v>
      </c>
      <c r="D757" t="s">
        <v>294</v>
      </c>
      <c r="E757" t="s">
        <v>78</v>
      </c>
      <c r="F757" t="s">
        <v>78</v>
      </c>
      <c r="G757" t="s">
        <v>78</v>
      </c>
    </row>
    <row r="758" spans="1:7" x14ac:dyDescent="0.35">
      <c r="A758" t="s">
        <v>38</v>
      </c>
      <c r="B758" t="s">
        <v>832</v>
      </c>
      <c r="C758">
        <v>412</v>
      </c>
      <c r="D758" t="s">
        <v>725</v>
      </c>
      <c r="E758" t="s">
        <v>78</v>
      </c>
      <c r="F758" t="s">
        <v>869</v>
      </c>
      <c r="G758" t="s">
        <v>679</v>
      </c>
    </row>
    <row r="759" spans="1:7" x14ac:dyDescent="0.35">
      <c r="A759" t="s">
        <v>38</v>
      </c>
      <c r="B759" t="s">
        <v>833</v>
      </c>
      <c r="C759">
        <v>213</v>
      </c>
      <c r="D759" t="s">
        <v>78</v>
      </c>
      <c r="E759" t="s">
        <v>78</v>
      </c>
      <c r="F759" t="s">
        <v>294</v>
      </c>
      <c r="G759" t="s">
        <v>78</v>
      </c>
    </row>
    <row r="760" spans="1:7" x14ac:dyDescent="0.35">
      <c r="A760" t="s">
        <v>39</v>
      </c>
      <c r="B760" t="s">
        <v>831</v>
      </c>
      <c r="C760">
        <v>129</v>
      </c>
      <c r="D760" t="s">
        <v>294</v>
      </c>
      <c r="E760" t="s">
        <v>78</v>
      </c>
      <c r="F760" t="s">
        <v>78</v>
      </c>
      <c r="G760" t="s">
        <v>78</v>
      </c>
    </row>
    <row r="761" spans="1:7" x14ac:dyDescent="0.35">
      <c r="A761" t="s">
        <v>39</v>
      </c>
      <c r="B761" t="s">
        <v>832</v>
      </c>
      <c r="C761">
        <v>595</v>
      </c>
      <c r="D761" t="s">
        <v>696</v>
      </c>
      <c r="E761" t="s">
        <v>78</v>
      </c>
      <c r="F761" t="s">
        <v>870</v>
      </c>
      <c r="G761" t="s">
        <v>170</v>
      </c>
    </row>
    <row r="762" spans="1:7" x14ac:dyDescent="0.35">
      <c r="A762" t="s">
        <v>39</v>
      </c>
      <c r="B762" t="s">
        <v>833</v>
      </c>
      <c r="C762">
        <v>305</v>
      </c>
      <c r="D762" t="s">
        <v>78</v>
      </c>
      <c r="E762" t="s">
        <v>78</v>
      </c>
      <c r="F762" t="s">
        <v>294</v>
      </c>
      <c r="G762" t="s">
        <v>78</v>
      </c>
    </row>
    <row r="763" spans="1:7" x14ac:dyDescent="0.35">
      <c r="A763" t="s">
        <v>40</v>
      </c>
      <c r="B763" t="s">
        <v>831</v>
      </c>
      <c r="C763">
        <v>694</v>
      </c>
      <c r="D763" t="s">
        <v>294</v>
      </c>
      <c r="E763" t="s">
        <v>78</v>
      </c>
      <c r="F763" t="s">
        <v>78</v>
      </c>
      <c r="G763" t="s">
        <v>78</v>
      </c>
    </row>
    <row r="764" spans="1:7" x14ac:dyDescent="0.35">
      <c r="A764" t="s">
        <v>40</v>
      </c>
      <c r="B764" t="s">
        <v>832</v>
      </c>
      <c r="C764">
        <v>3310</v>
      </c>
      <c r="D764" t="s">
        <v>742</v>
      </c>
      <c r="E764" t="s">
        <v>679</v>
      </c>
      <c r="F764" t="s">
        <v>818</v>
      </c>
      <c r="G764" t="s">
        <v>679</v>
      </c>
    </row>
    <row r="765" spans="1:7" x14ac:dyDescent="0.35">
      <c r="A765" t="s">
        <v>40</v>
      </c>
      <c r="B765" t="s">
        <v>833</v>
      </c>
      <c r="C765">
        <v>926</v>
      </c>
      <c r="D765" t="s">
        <v>78</v>
      </c>
      <c r="E765" t="s">
        <v>78</v>
      </c>
      <c r="F765" t="s">
        <v>294</v>
      </c>
      <c r="G765" t="s">
        <v>78</v>
      </c>
    </row>
    <row r="767" spans="1:7" x14ac:dyDescent="0.35">
      <c r="A767" t="s">
        <v>871</v>
      </c>
    </row>
    <row r="768" spans="1:7" x14ac:dyDescent="0.35">
      <c r="A768" t="s">
        <v>29</v>
      </c>
      <c r="B768" t="s">
        <v>872</v>
      </c>
      <c r="C768" t="s">
        <v>30</v>
      </c>
      <c r="D768" t="s">
        <v>842</v>
      </c>
      <c r="E768" t="s">
        <v>57</v>
      </c>
      <c r="F768" t="s">
        <v>58</v>
      </c>
      <c r="G768" t="s">
        <v>74</v>
      </c>
    </row>
    <row r="769" spans="1:7" x14ac:dyDescent="0.35">
      <c r="A769" t="s">
        <v>35</v>
      </c>
      <c r="B769" t="s">
        <v>873</v>
      </c>
      <c r="C769">
        <v>408</v>
      </c>
      <c r="D769" t="s">
        <v>78</v>
      </c>
      <c r="E769" t="s">
        <v>514</v>
      </c>
      <c r="F769" t="s">
        <v>513</v>
      </c>
      <c r="G769" t="s">
        <v>78</v>
      </c>
    </row>
    <row r="770" spans="1:7" x14ac:dyDescent="0.35">
      <c r="A770" t="s">
        <v>35</v>
      </c>
      <c r="B770" t="s">
        <v>874</v>
      </c>
      <c r="C770">
        <v>173</v>
      </c>
      <c r="D770" t="s">
        <v>78</v>
      </c>
      <c r="E770" t="s">
        <v>720</v>
      </c>
      <c r="F770" t="s">
        <v>809</v>
      </c>
      <c r="G770" t="s">
        <v>78</v>
      </c>
    </row>
    <row r="771" spans="1:7" x14ac:dyDescent="0.35">
      <c r="A771" t="s">
        <v>35</v>
      </c>
      <c r="B771" t="s">
        <v>318</v>
      </c>
      <c r="C771">
        <v>36</v>
      </c>
      <c r="D771" t="s">
        <v>78</v>
      </c>
      <c r="E771" t="s">
        <v>426</v>
      </c>
      <c r="F771" t="s">
        <v>425</v>
      </c>
      <c r="G771" t="s">
        <v>78</v>
      </c>
    </row>
    <row r="772" spans="1:7" x14ac:dyDescent="0.35">
      <c r="A772" t="s">
        <v>36</v>
      </c>
      <c r="B772" t="s">
        <v>873</v>
      </c>
      <c r="C772">
        <v>960</v>
      </c>
      <c r="D772" t="s">
        <v>78</v>
      </c>
      <c r="E772" t="s">
        <v>114</v>
      </c>
      <c r="F772" t="s">
        <v>115</v>
      </c>
      <c r="G772" t="s">
        <v>78</v>
      </c>
    </row>
    <row r="773" spans="1:7" x14ac:dyDescent="0.35">
      <c r="A773" t="s">
        <v>36</v>
      </c>
      <c r="B773" t="s">
        <v>874</v>
      </c>
      <c r="C773">
        <v>552</v>
      </c>
      <c r="D773" t="s">
        <v>668</v>
      </c>
      <c r="E773" t="s">
        <v>67</v>
      </c>
      <c r="F773" t="s">
        <v>875</v>
      </c>
      <c r="G773" t="s">
        <v>170</v>
      </c>
    </row>
    <row r="774" spans="1:7" x14ac:dyDescent="0.35">
      <c r="A774" t="s">
        <v>36</v>
      </c>
      <c r="B774" t="s">
        <v>318</v>
      </c>
      <c r="C774">
        <v>122</v>
      </c>
      <c r="D774" t="s">
        <v>78</v>
      </c>
      <c r="E774" t="s">
        <v>738</v>
      </c>
      <c r="F774" t="s">
        <v>876</v>
      </c>
      <c r="G774" t="s">
        <v>246</v>
      </c>
    </row>
    <row r="775" spans="1:7" x14ac:dyDescent="0.35">
      <c r="A775" t="s">
        <v>37</v>
      </c>
      <c r="B775" t="s">
        <v>873</v>
      </c>
      <c r="C775">
        <v>514</v>
      </c>
      <c r="D775" t="s">
        <v>668</v>
      </c>
      <c r="E775" t="s">
        <v>877</v>
      </c>
      <c r="F775" t="s">
        <v>878</v>
      </c>
      <c r="G775" t="s">
        <v>78</v>
      </c>
    </row>
    <row r="776" spans="1:7" x14ac:dyDescent="0.35">
      <c r="A776" t="s">
        <v>37</v>
      </c>
      <c r="B776" t="s">
        <v>874</v>
      </c>
      <c r="C776">
        <v>261</v>
      </c>
      <c r="D776" t="s">
        <v>78</v>
      </c>
      <c r="E776" t="s">
        <v>114</v>
      </c>
      <c r="F776" t="s">
        <v>115</v>
      </c>
      <c r="G776" t="s">
        <v>78</v>
      </c>
    </row>
    <row r="777" spans="1:7" x14ac:dyDescent="0.35">
      <c r="A777" t="s">
        <v>37</v>
      </c>
      <c r="B777" t="s">
        <v>318</v>
      </c>
      <c r="C777">
        <v>52</v>
      </c>
      <c r="D777" t="s">
        <v>78</v>
      </c>
      <c r="E777" t="s">
        <v>539</v>
      </c>
      <c r="F777" t="s">
        <v>538</v>
      </c>
      <c r="G777" t="s">
        <v>78</v>
      </c>
    </row>
    <row r="778" spans="1:7" x14ac:dyDescent="0.35">
      <c r="A778" t="s">
        <v>38</v>
      </c>
      <c r="B778" t="s">
        <v>873</v>
      </c>
      <c r="C778">
        <v>516</v>
      </c>
      <c r="D778" t="s">
        <v>78</v>
      </c>
      <c r="E778" t="s">
        <v>609</v>
      </c>
      <c r="F778" t="s">
        <v>608</v>
      </c>
      <c r="G778" t="s">
        <v>78</v>
      </c>
    </row>
    <row r="779" spans="1:7" x14ac:dyDescent="0.35">
      <c r="A779" t="s">
        <v>38</v>
      </c>
      <c r="B779" t="s">
        <v>874</v>
      </c>
      <c r="C779">
        <v>237</v>
      </c>
      <c r="D779" t="s">
        <v>78</v>
      </c>
      <c r="E779" t="s">
        <v>879</v>
      </c>
      <c r="F779" t="s">
        <v>117</v>
      </c>
      <c r="G779" t="s">
        <v>170</v>
      </c>
    </row>
    <row r="780" spans="1:7" x14ac:dyDescent="0.35">
      <c r="A780" t="s">
        <v>38</v>
      </c>
      <c r="B780" t="s">
        <v>318</v>
      </c>
      <c r="C780">
        <v>70</v>
      </c>
      <c r="D780" t="s">
        <v>78</v>
      </c>
      <c r="E780" t="s">
        <v>522</v>
      </c>
      <c r="F780" t="s">
        <v>521</v>
      </c>
      <c r="G780" t="s">
        <v>78</v>
      </c>
    </row>
    <row r="781" spans="1:7" x14ac:dyDescent="0.35">
      <c r="A781" t="s">
        <v>39</v>
      </c>
      <c r="B781" t="s">
        <v>873</v>
      </c>
      <c r="C781">
        <v>652</v>
      </c>
      <c r="D781" t="s">
        <v>78</v>
      </c>
      <c r="E781" t="s">
        <v>473</v>
      </c>
      <c r="F781" t="s">
        <v>880</v>
      </c>
      <c r="G781" t="s">
        <v>170</v>
      </c>
    </row>
    <row r="782" spans="1:7" x14ac:dyDescent="0.35">
      <c r="A782" t="s">
        <v>39</v>
      </c>
      <c r="B782" t="s">
        <v>874</v>
      </c>
      <c r="C782">
        <v>300</v>
      </c>
      <c r="D782" t="s">
        <v>78</v>
      </c>
      <c r="E782" t="s">
        <v>768</v>
      </c>
      <c r="F782" t="s">
        <v>769</v>
      </c>
      <c r="G782" t="s">
        <v>78</v>
      </c>
    </row>
    <row r="783" spans="1:7" x14ac:dyDescent="0.35">
      <c r="A783" t="s">
        <v>39</v>
      </c>
      <c r="B783" t="s">
        <v>318</v>
      </c>
      <c r="C783">
        <v>77</v>
      </c>
      <c r="D783" t="s">
        <v>78</v>
      </c>
      <c r="E783" t="s">
        <v>881</v>
      </c>
      <c r="F783" t="s">
        <v>882</v>
      </c>
      <c r="G783" t="s">
        <v>78</v>
      </c>
    </row>
    <row r="784" spans="1:7" x14ac:dyDescent="0.35">
      <c r="A784" t="s">
        <v>40</v>
      </c>
      <c r="B784" t="s">
        <v>873</v>
      </c>
      <c r="C784">
        <v>3050</v>
      </c>
      <c r="D784" t="s">
        <v>78</v>
      </c>
      <c r="E784" t="s">
        <v>664</v>
      </c>
      <c r="F784" t="s">
        <v>663</v>
      </c>
      <c r="G784" t="s">
        <v>78</v>
      </c>
    </row>
    <row r="785" spans="1:7" x14ac:dyDescent="0.35">
      <c r="A785" t="s">
        <v>40</v>
      </c>
      <c r="B785" t="s">
        <v>874</v>
      </c>
      <c r="C785">
        <v>1523</v>
      </c>
      <c r="D785" t="s">
        <v>679</v>
      </c>
      <c r="E785" t="s">
        <v>883</v>
      </c>
      <c r="F785" t="s">
        <v>884</v>
      </c>
      <c r="G785" t="s">
        <v>679</v>
      </c>
    </row>
    <row r="786" spans="1:7" x14ac:dyDescent="0.35">
      <c r="A786" t="s">
        <v>40</v>
      </c>
      <c r="B786" t="s">
        <v>318</v>
      </c>
      <c r="C786">
        <v>357</v>
      </c>
      <c r="D786" t="s">
        <v>78</v>
      </c>
      <c r="E786" t="s">
        <v>799</v>
      </c>
      <c r="F786" t="s">
        <v>885</v>
      </c>
      <c r="G786" t="s">
        <v>170</v>
      </c>
    </row>
    <row r="788" spans="1:7" x14ac:dyDescent="0.35">
      <c r="A788" t="s">
        <v>886</v>
      </c>
    </row>
    <row r="789" spans="1:7" x14ac:dyDescent="0.35">
      <c r="A789" t="s">
        <v>29</v>
      </c>
      <c r="B789" t="s">
        <v>887</v>
      </c>
      <c r="C789" t="s">
        <v>30</v>
      </c>
      <c r="D789" t="s">
        <v>57</v>
      </c>
      <c r="E789" t="s">
        <v>58</v>
      </c>
      <c r="F789" t="s">
        <v>842</v>
      </c>
      <c r="G789" t="s">
        <v>74</v>
      </c>
    </row>
    <row r="790" spans="1:7" x14ac:dyDescent="0.35">
      <c r="A790" t="s">
        <v>35</v>
      </c>
      <c r="B790" t="s">
        <v>888</v>
      </c>
      <c r="C790">
        <v>291</v>
      </c>
      <c r="D790" t="s">
        <v>61</v>
      </c>
      <c r="E790" t="s">
        <v>62</v>
      </c>
      <c r="F790" t="s">
        <v>78</v>
      </c>
      <c r="G790" t="s">
        <v>78</v>
      </c>
    </row>
    <row r="791" spans="1:7" x14ac:dyDescent="0.35">
      <c r="A791" t="s">
        <v>35</v>
      </c>
      <c r="B791" t="s">
        <v>889</v>
      </c>
      <c r="C791">
        <v>326</v>
      </c>
      <c r="D791" t="s">
        <v>575</v>
      </c>
      <c r="E791" t="s">
        <v>574</v>
      </c>
      <c r="F791" t="s">
        <v>78</v>
      </c>
      <c r="G791" t="s">
        <v>78</v>
      </c>
    </row>
    <row r="792" spans="1:7" x14ac:dyDescent="0.35">
      <c r="A792" t="s">
        <v>36</v>
      </c>
      <c r="B792" t="s">
        <v>888</v>
      </c>
      <c r="C792">
        <v>732</v>
      </c>
      <c r="D792" t="s">
        <v>788</v>
      </c>
      <c r="E792" t="s">
        <v>890</v>
      </c>
      <c r="F792" t="s">
        <v>170</v>
      </c>
      <c r="G792" t="s">
        <v>78</v>
      </c>
    </row>
    <row r="793" spans="1:7" x14ac:dyDescent="0.35">
      <c r="A793" t="s">
        <v>36</v>
      </c>
      <c r="B793" t="s">
        <v>889</v>
      </c>
      <c r="C793">
        <v>902</v>
      </c>
      <c r="D793" t="s">
        <v>891</v>
      </c>
      <c r="E793" t="s">
        <v>614</v>
      </c>
      <c r="F793" t="s">
        <v>78</v>
      </c>
      <c r="G793" t="s">
        <v>170</v>
      </c>
    </row>
    <row r="794" spans="1:7" x14ac:dyDescent="0.35">
      <c r="A794" t="s">
        <v>37</v>
      </c>
      <c r="B794" t="s">
        <v>888</v>
      </c>
      <c r="C794">
        <v>372</v>
      </c>
      <c r="D794" t="s">
        <v>432</v>
      </c>
      <c r="E794" t="s">
        <v>892</v>
      </c>
      <c r="F794" t="s">
        <v>78</v>
      </c>
      <c r="G794" t="s">
        <v>78</v>
      </c>
    </row>
    <row r="795" spans="1:7" x14ac:dyDescent="0.35">
      <c r="A795" t="s">
        <v>37</v>
      </c>
      <c r="B795" t="s">
        <v>889</v>
      </c>
      <c r="C795">
        <v>455</v>
      </c>
      <c r="D795" t="s">
        <v>858</v>
      </c>
      <c r="E795" t="s">
        <v>893</v>
      </c>
      <c r="F795" t="s">
        <v>668</v>
      </c>
      <c r="G795" t="s">
        <v>78</v>
      </c>
    </row>
    <row r="796" spans="1:7" x14ac:dyDescent="0.35">
      <c r="A796" t="s">
        <v>38</v>
      </c>
      <c r="B796" t="s">
        <v>888</v>
      </c>
      <c r="C796">
        <v>157</v>
      </c>
      <c r="D796" t="s">
        <v>698</v>
      </c>
      <c r="E796" t="s">
        <v>697</v>
      </c>
      <c r="F796" t="s">
        <v>78</v>
      </c>
      <c r="G796" t="s">
        <v>78</v>
      </c>
    </row>
    <row r="797" spans="1:7" x14ac:dyDescent="0.35">
      <c r="A797" t="s">
        <v>38</v>
      </c>
      <c r="B797" t="s">
        <v>889</v>
      </c>
      <c r="C797">
        <v>666</v>
      </c>
      <c r="D797" t="s">
        <v>444</v>
      </c>
      <c r="E797" t="s">
        <v>94</v>
      </c>
      <c r="F797" t="s">
        <v>78</v>
      </c>
      <c r="G797" t="s">
        <v>679</v>
      </c>
    </row>
    <row r="798" spans="1:7" x14ac:dyDescent="0.35">
      <c r="A798" t="s">
        <v>39</v>
      </c>
      <c r="B798" t="s">
        <v>888</v>
      </c>
      <c r="C798">
        <v>294</v>
      </c>
      <c r="D798" t="s">
        <v>839</v>
      </c>
      <c r="E798" t="s">
        <v>894</v>
      </c>
      <c r="F798" t="s">
        <v>78</v>
      </c>
      <c r="G798" t="s">
        <v>334</v>
      </c>
    </row>
    <row r="799" spans="1:7" x14ac:dyDescent="0.35">
      <c r="A799" t="s">
        <v>39</v>
      </c>
      <c r="B799" t="s">
        <v>889</v>
      </c>
      <c r="C799">
        <v>735</v>
      </c>
      <c r="D799" t="s">
        <v>835</v>
      </c>
      <c r="E799" t="s">
        <v>895</v>
      </c>
      <c r="F799" t="s">
        <v>78</v>
      </c>
      <c r="G799" t="s">
        <v>78</v>
      </c>
    </row>
    <row r="800" spans="1:7" x14ac:dyDescent="0.35">
      <c r="A800" t="s">
        <v>40</v>
      </c>
      <c r="B800" t="s">
        <v>888</v>
      </c>
      <c r="C800">
        <v>1846</v>
      </c>
      <c r="D800" t="s">
        <v>896</v>
      </c>
      <c r="E800" t="s">
        <v>284</v>
      </c>
      <c r="F800" t="s">
        <v>679</v>
      </c>
      <c r="G800" t="s">
        <v>679</v>
      </c>
    </row>
    <row r="801" spans="1:7" x14ac:dyDescent="0.35">
      <c r="A801" t="s">
        <v>40</v>
      </c>
      <c r="B801" t="s">
        <v>889</v>
      </c>
      <c r="C801">
        <v>3084</v>
      </c>
      <c r="D801" t="s">
        <v>897</v>
      </c>
      <c r="E801" t="s">
        <v>281</v>
      </c>
      <c r="F801" t="s">
        <v>78</v>
      </c>
      <c r="G801" t="s">
        <v>679</v>
      </c>
    </row>
    <row r="803" spans="1:7" x14ac:dyDescent="0.35">
      <c r="A803" t="s">
        <v>898</v>
      </c>
    </row>
    <row r="804" spans="1:7" x14ac:dyDescent="0.35">
      <c r="A804" t="s">
        <v>29</v>
      </c>
      <c r="B804" t="s">
        <v>899</v>
      </c>
      <c r="C804" t="s">
        <v>30</v>
      </c>
      <c r="D804" t="s">
        <v>842</v>
      </c>
      <c r="E804" t="s">
        <v>57</v>
      </c>
      <c r="F804" t="s">
        <v>58</v>
      </c>
      <c r="G804" t="s">
        <v>74</v>
      </c>
    </row>
    <row r="805" spans="1:7" x14ac:dyDescent="0.35">
      <c r="A805" t="s">
        <v>35</v>
      </c>
      <c r="B805" t="s">
        <v>900</v>
      </c>
      <c r="C805">
        <v>539</v>
      </c>
      <c r="D805" t="s">
        <v>78</v>
      </c>
      <c r="E805" t="s">
        <v>426</v>
      </c>
      <c r="F805" t="s">
        <v>425</v>
      </c>
      <c r="G805" t="s">
        <v>78</v>
      </c>
    </row>
    <row r="806" spans="1:7" x14ac:dyDescent="0.35">
      <c r="A806" t="s">
        <v>35</v>
      </c>
      <c r="B806" t="s">
        <v>901</v>
      </c>
      <c r="C806">
        <v>78</v>
      </c>
      <c r="D806" t="s">
        <v>78</v>
      </c>
      <c r="E806" t="s">
        <v>902</v>
      </c>
      <c r="F806" t="s">
        <v>903</v>
      </c>
      <c r="G806" t="s">
        <v>78</v>
      </c>
    </row>
    <row r="807" spans="1:7" x14ac:dyDescent="0.35">
      <c r="A807" t="s">
        <v>36</v>
      </c>
      <c r="B807" t="s">
        <v>900</v>
      </c>
      <c r="C807">
        <v>1634</v>
      </c>
      <c r="D807" t="s">
        <v>679</v>
      </c>
      <c r="E807" t="s">
        <v>836</v>
      </c>
      <c r="F807" t="s">
        <v>843</v>
      </c>
      <c r="G807" t="s">
        <v>679</v>
      </c>
    </row>
    <row r="808" spans="1:7" x14ac:dyDescent="0.35">
      <c r="A808" t="s">
        <v>37</v>
      </c>
      <c r="B808" t="s">
        <v>900</v>
      </c>
      <c r="C808">
        <v>827</v>
      </c>
      <c r="D808" t="s">
        <v>170</v>
      </c>
      <c r="E808" t="s">
        <v>798</v>
      </c>
      <c r="F808" t="s">
        <v>844</v>
      </c>
      <c r="G808" t="s">
        <v>78</v>
      </c>
    </row>
    <row r="809" spans="1:7" x14ac:dyDescent="0.35">
      <c r="A809" t="s">
        <v>38</v>
      </c>
      <c r="B809" t="s">
        <v>900</v>
      </c>
      <c r="C809">
        <v>173</v>
      </c>
      <c r="D809" t="s">
        <v>78</v>
      </c>
      <c r="E809" t="s">
        <v>93</v>
      </c>
      <c r="F809" t="s">
        <v>94</v>
      </c>
      <c r="G809" t="s">
        <v>78</v>
      </c>
    </row>
    <row r="810" spans="1:7" x14ac:dyDescent="0.35">
      <c r="A810" t="s">
        <v>38</v>
      </c>
      <c r="B810" t="s">
        <v>901</v>
      </c>
      <c r="C810">
        <v>650</v>
      </c>
      <c r="D810" t="s">
        <v>78</v>
      </c>
      <c r="E810" t="s">
        <v>249</v>
      </c>
      <c r="F810" t="s">
        <v>904</v>
      </c>
      <c r="G810" t="s">
        <v>679</v>
      </c>
    </row>
    <row r="811" spans="1:7" x14ac:dyDescent="0.35">
      <c r="A811" t="s">
        <v>39</v>
      </c>
      <c r="B811" t="s">
        <v>900</v>
      </c>
      <c r="C811">
        <v>810</v>
      </c>
      <c r="D811" t="s">
        <v>78</v>
      </c>
      <c r="E811" t="s">
        <v>861</v>
      </c>
      <c r="F811" t="s">
        <v>241</v>
      </c>
      <c r="G811" t="s">
        <v>679</v>
      </c>
    </row>
    <row r="812" spans="1:7" x14ac:dyDescent="0.35">
      <c r="A812" t="s">
        <v>39</v>
      </c>
      <c r="B812" t="s">
        <v>901</v>
      </c>
      <c r="C812">
        <v>219</v>
      </c>
      <c r="D812" t="s">
        <v>78</v>
      </c>
      <c r="E812" t="s">
        <v>905</v>
      </c>
      <c r="F812" t="s">
        <v>906</v>
      </c>
      <c r="G812" t="s">
        <v>78</v>
      </c>
    </row>
    <row r="813" spans="1:7" x14ac:dyDescent="0.35">
      <c r="A813" t="s">
        <v>40</v>
      </c>
      <c r="B813" t="s">
        <v>900</v>
      </c>
      <c r="C813">
        <v>3983</v>
      </c>
      <c r="D813" t="s">
        <v>679</v>
      </c>
      <c r="E813" t="s">
        <v>907</v>
      </c>
      <c r="F813" t="s">
        <v>151</v>
      </c>
      <c r="G813" t="s">
        <v>679</v>
      </c>
    </row>
    <row r="814" spans="1:7" x14ac:dyDescent="0.35">
      <c r="A814" t="s">
        <v>40</v>
      </c>
      <c r="B814" t="s">
        <v>901</v>
      </c>
      <c r="C814">
        <v>947</v>
      </c>
      <c r="D814" t="s">
        <v>78</v>
      </c>
      <c r="E814" t="s">
        <v>687</v>
      </c>
      <c r="F814" t="s">
        <v>908</v>
      </c>
      <c r="G814" t="s">
        <v>679</v>
      </c>
    </row>
    <row r="816" spans="1:7" x14ac:dyDescent="0.35">
      <c r="A816" t="s">
        <v>909</v>
      </c>
    </row>
    <row r="817" spans="1:7" x14ac:dyDescent="0.35">
      <c r="A817" t="s">
        <v>29</v>
      </c>
      <c r="B817" t="s">
        <v>30</v>
      </c>
      <c r="C817" t="s">
        <v>57</v>
      </c>
      <c r="D817" t="s">
        <v>58</v>
      </c>
      <c r="E817" t="s">
        <v>74</v>
      </c>
      <c r="F817" t="s">
        <v>842</v>
      </c>
    </row>
    <row r="818" spans="1:7" x14ac:dyDescent="0.35">
      <c r="A818" t="s">
        <v>35</v>
      </c>
      <c r="B818">
        <v>481</v>
      </c>
      <c r="C818" t="s">
        <v>910</v>
      </c>
      <c r="D818" t="s">
        <v>911</v>
      </c>
      <c r="E818" t="s">
        <v>78</v>
      </c>
      <c r="F818" t="s">
        <v>78</v>
      </c>
    </row>
    <row r="819" spans="1:7" x14ac:dyDescent="0.35">
      <c r="A819" t="s">
        <v>36</v>
      </c>
      <c r="B819">
        <v>1451</v>
      </c>
      <c r="C819" t="s">
        <v>306</v>
      </c>
      <c r="D819" t="s">
        <v>912</v>
      </c>
      <c r="E819" t="s">
        <v>78</v>
      </c>
      <c r="F819" t="s">
        <v>170</v>
      </c>
    </row>
    <row r="820" spans="1:7" x14ac:dyDescent="0.35">
      <c r="A820" t="s">
        <v>37</v>
      </c>
      <c r="B820">
        <v>687</v>
      </c>
      <c r="C820" t="s">
        <v>913</v>
      </c>
      <c r="D820" t="s">
        <v>914</v>
      </c>
      <c r="E820" t="s">
        <v>78</v>
      </c>
      <c r="F820" t="s">
        <v>78</v>
      </c>
    </row>
    <row r="821" spans="1:7" x14ac:dyDescent="0.35">
      <c r="A821" t="s">
        <v>38</v>
      </c>
      <c r="B821">
        <v>605</v>
      </c>
      <c r="C821" t="s">
        <v>579</v>
      </c>
      <c r="D821" t="s">
        <v>404</v>
      </c>
      <c r="E821" t="s">
        <v>679</v>
      </c>
      <c r="F821" t="s">
        <v>78</v>
      </c>
    </row>
    <row r="822" spans="1:7" x14ac:dyDescent="0.35">
      <c r="A822" t="s">
        <v>39</v>
      </c>
      <c r="B822">
        <v>866</v>
      </c>
      <c r="C822" t="s">
        <v>91</v>
      </c>
      <c r="D822" t="s">
        <v>670</v>
      </c>
      <c r="E822" t="s">
        <v>170</v>
      </c>
      <c r="F822" t="s">
        <v>78</v>
      </c>
    </row>
    <row r="823" spans="1:7" x14ac:dyDescent="0.35">
      <c r="A823" t="s">
        <v>40</v>
      </c>
      <c r="B823">
        <v>4090</v>
      </c>
      <c r="C823" t="s">
        <v>915</v>
      </c>
      <c r="D823" t="s">
        <v>108</v>
      </c>
      <c r="E823" t="s">
        <v>679</v>
      </c>
      <c r="F823" t="s">
        <v>679</v>
      </c>
    </row>
    <row r="825" spans="1:7" x14ac:dyDescent="0.35">
      <c r="A825" t="s">
        <v>916</v>
      </c>
    </row>
    <row r="826" spans="1:7" x14ac:dyDescent="0.35">
      <c r="A826" t="s">
        <v>29</v>
      </c>
      <c r="B826" t="s">
        <v>847</v>
      </c>
      <c r="C826" t="s">
        <v>30</v>
      </c>
      <c r="D826" t="s">
        <v>57</v>
      </c>
      <c r="E826" t="s">
        <v>58</v>
      </c>
      <c r="F826" t="s">
        <v>74</v>
      </c>
      <c r="G826" t="s">
        <v>842</v>
      </c>
    </row>
    <row r="827" spans="1:7" x14ac:dyDescent="0.35">
      <c r="A827" t="s">
        <v>35</v>
      </c>
      <c r="B827" t="s">
        <v>827</v>
      </c>
      <c r="C827">
        <v>223</v>
      </c>
      <c r="D827" t="s">
        <v>762</v>
      </c>
      <c r="E827" t="s">
        <v>761</v>
      </c>
      <c r="F827" t="s">
        <v>78</v>
      </c>
      <c r="G827" t="s">
        <v>78</v>
      </c>
    </row>
    <row r="828" spans="1:7" x14ac:dyDescent="0.35">
      <c r="A828" t="s">
        <v>35</v>
      </c>
      <c r="B828" t="s">
        <v>828</v>
      </c>
      <c r="C828">
        <v>247</v>
      </c>
      <c r="D828" t="s">
        <v>248</v>
      </c>
      <c r="E828" t="s">
        <v>571</v>
      </c>
      <c r="F828" t="s">
        <v>78</v>
      </c>
      <c r="G828" t="s">
        <v>78</v>
      </c>
    </row>
    <row r="829" spans="1:7" x14ac:dyDescent="0.35">
      <c r="A829" t="s">
        <v>35</v>
      </c>
      <c r="B829" t="s">
        <v>318</v>
      </c>
      <c r="C829">
        <v>11</v>
      </c>
      <c r="D829" t="s">
        <v>214</v>
      </c>
      <c r="E829" t="s">
        <v>215</v>
      </c>
      <c r="F829" t="s">
        <v>78</v>
      </c>
      <c r="G829" t="s">
        <v>78</v>
      </c>
    </row>
    <row r="830" spans="1:7" x14ac:dyDescent="0.35">
      <c r="A830" t="s">
        <v>36</v>
      </c>
      <c r="B830" t="s">
        <v>827</v>
      </c>
      <c r="C830">
        <v>594</v>
      </c>
      <c r="D830" t="s">
        <v>917</v>
      </c>
      <c r="E830" t="s">
        <v>918</v>
      </c>
      <c r="F830" t="s">
        <v>78</v>
      </c>
      <c r="G830" t="s">
        <v>673</v>
      </c>
    </row>
    <row r="831" spans="1:7" x14ac:dyDescent="0.35">
      <c r="A831" t="s">
        <v>36</v>
      </c>
      <c r="B831" t="s">
        <v>828</v>
      </c>
      <c r="C831">
        <v>798</v>
      </c>
      <c r="D831" t="s">
        <v>882</v>
      </c>
      <c r="E831" t="s">
        <v>881</v>
      </c>
      <c r="F831" t="s">
        <v>78</v>
      </c>
      <c r="G831" t="s">
        <v>78</v>
      </c>
    </row>
    <row r="832" spans="1:7" x14ac:dyDescent="0.35">
      <c r="A832" t="s">
        <v>36</v>
      </c>
      <c r="B832" t="s">
        <v>318</v>
      </c>
      <c r="C832">
        <v>59</v>
      </c>
      <c r="D832" t="s">
        <v>425</v>
      </c>
      <c r="E832" t="s">
        <v>212</v>
      </c>
      <c r="F832" t="s">
        <v>78</v>
      </c>
      <c r="G832" t="s">
        <v>246</v>
      </c>
    </row>
    <row r="833" spans="1:7" x14ac:dyDescent="0.35">
      <c r="A833" t="s">
        <v>37</v>
      </c>
      <c r="B833" t="s">
        <v>827</v>
      </c>
      <c r="C833">
        <v>288</v>
      </c>
      <c r="D833" t="s">
        <v>919</v>
      </c>
      <c r="E833" t="s">
        <v>731</v>
      </c>
      <c r="F833" t="s">
        <v>78</v>
      </c>
      <c r="G833" t="s">
        <v>78</v>
      </c>
    </row>
    <row r="834" spans="1:7" x14ac:dyDescent="0.35">
      <c r="A834" t="s">
        <v>37</v>
      </c>
      <c r="B834" t="s">
        <v>828</v>
      </c>
      <c r="C834">
        <v>366</v>
      </c>
      <c r="D834" t="s">
        <v>920</v>
      </c>
      <c r="E834" t="s">
        <v>746</v>
      </c>
      <c r="F834" t="s">
        <v>78</v>
      </c>
      <c r="G834" t="s">
        <v>78</v>
      </c>
    </row>
    <row r="835" spans="1:7" x14ac:dyDescent="0.35">
      <c r="A835" t="s">
        <v>37</v>
      </c>
      <c r="B835" t="s">
        <v>318</v>
      </c>
      <c r="C835">
        <v>33</v>
      </c>
      <c r="D835" t="s">
        <v>921</v>
      </c>
      <c r="E835" t="s">
        <v>877</v>
      </c>
      <c r="F835" t="s">
        <v>78</v>
      </c>
      <c r="G835" t="s">
        <v>78</v>
      </c>
    </row>
    <row r="836" spans="1:7" x14ac:dyDescent="0.35">
      <c r="A836" t="s">
        <v>38</v>
      </c>
      <c r="B836" t="s">
        <v>827</v>
      </c>
      <c r="C836">
        <v>253</v>
      </c>
      <c r="D836" t="s">
        <v>530</v>
      </c>
      <c r="E836" t="s">
        <v>531</v>
      </c>
      <c r="F836" t="s">
        <v>78</v>
      </c>
      <c r="G836" t="s">
        <v>78</v>
      </c>
    </row>
    <row r="837" spans="1:7" x14ac:dyDescent="0.35">
      <c r="A837" t="s">
        <v>38</v>
      </c>
      <c r="B837" t="s">
        <v>828</v>
      </c>
      <c r="C837">
        <v>323</v>
      </c>
      <c r="D837" t="s">
        <v>922</v>
      </c>
      <c r="E837" t="s">
        <v>923</v>
      </c>
      <c r="F837" t="s">
        <v>679</v>
      </c>
      <c r="G837" t="s">
        <v>78</v>
      </c>
    </row>
    <row r="838" spans="1:7" x14ac:dyDescent="0.35">
      <c r="A838" t="s">
        <v>38</v>
      </c>
      <c r="B838" t="s">
        <v>318</v>
      </c>
      <c r="C838">
        <v>29</v>
      </c>
      <c r="D838" t="s">
        <v>634</v>
      </c>
      <c r="E838" t="s">
        <v>635</v>
      </c>
      <c r="F838" t="s">
        <v>78</v>
      </c>
      <c r="G838" t="s">
        <v>78</v>
      </c>
    </row>
    <row r="839" spans="1:7" x14ac:dyDescent="0.35">
      <c r="A839" t="s">
        <v>39</v>
      </c>
      <c r="B839" t="s">
        <v>827</v>
      </c>
      <c r="C839">
        <v>370</v>
      </c>
      <c r="D839" t="s">
        <v>117</v>
      </c>
      <c r="E839" t="s">
        <v>118</v>
      </c>
      <c r="F839" t="s">
        <v>78</v>
      </c>
      <c r="G839" t="s">
        <v>78</v>
      </c>
    </row>
    <row r="840" spans="1:7" x14ac:dyDescent="0.35">
      <c r="A840" t="s">
        <v>39</v>
      </c>
      <c r="B840" t="s">
        <v>828</v>
      </c>
      <c r="C840">
        <v>462</v>
      </c>
      <c r="D840" t="s">
        <v>366</v>
      </c>
      <c r="E840" t="s">
        <v>165</v>
      </c>
      <c r="F840" t="s">
        <v>668</v>
      </c>
      <c r="G840" t="s">
        <v>78</v>
      </c>
    </row>
    <row r="841" spans="1:7" x14ac:dyDescent="0.35">
      <c r="A841" t="s">
        <v>39</v>
      </c>
      <c r="B841" t="s">
        <v>318</v>
      </c>
      <c r="C841">
        <v>34</v>
      </c>
      <c r="D841" t="s">
        <v>477</v>
      </c>
      <c r="E841" t="s">
        <v>476</v>
      </c>
      <c r="F841" t="s">
        <v>78</v>
      </c>
      <c r="G841" t="s">
        <v>78</v>
      </c>
    </row>
    <row r="842" spans="1:7" x14ac:dyDescent="0.35">
      <c r="A842" t="s">
        <v>40</v>
      </c>
      <c r="B842" t="s">
        <v>827</v>
      </c>
      <c r="C842">
        <v>1728</v>
      </c>
      <c r="D842" t="s">
        <v>924</v>
      </c>
      <c r="E842" t="s">
        <v>925</v>
      </c>
      <c r="F842" t="s">
        <v>78</v>
      </c>
      <c r="G842" t="s">
        <v>679</v>
      </c>
    </row>
    <row r="843" spans="1:7" x14ac:dyDescent="0.35">
      <c r="A843" t="s">
        <v>40</v>
      </c>
      <c r="B843" t="s">
        <v>828</v>
      </c>
      <c r="C843">
        <v>2196</v>
      </c>
      <c r="D843" t="s">
        <v>926</v>
      </c>
      <c r="E843" t="s">
        <v>76</v>
      </c>
      <c r="F843" t="s">
        <v>679</v>
      </c>
      <c r="G843" t="s">
        <v>78</v>
      </c>
    </row>
    <row r="844" spans="1:7" x14ac:dyDescent="0.35">
      <c r="A844" t="s">
        <v>40</v>
      </c>
      <c r="B844" t="s">
        <v>318</v>
      </c>
      <c r="C844">
        <v>166</v>
      </c>
      <c r="D844" t="s">
        <v>401</v>
      </c>
      <c r="E844" t="s">
        <v>194</v>
      </c>
      <c r="F844" t="s">
        <v>78</v>
      </c>
      <c r="G844" t="s">
        <v>170</v>
      </c>
    </row>
    <row r="846" spans="1:7" x14ac:dyDescent="0.35">
      <c r="A846" t="s">
        <v>927</v>
      </c>
    </row>
    <row r="847" spans="1:7" x14ac:dyDescent="0.35">
      <c r="A847" t="s">
        <v>29</v>
      </c>
      <c r="B847" t="s">
        <v>864</v>
      </c>
      <c r="C847" t="s">
        <v>30</v>
      </c>
      <c r="D847" t="s">
        <v>57</v>
      </c>
      <c r="E847" t="s">
        <v>58</v>
      </c>
      <c r="F847" t="s">
        <v>74</v>
      </c>
      <c r="G847" t="s">
        <v>842</v>
      </c>
    </row>
    <row r="848" spans="1:7" x14ac:dyDescent="0.35">
      <c r="A848" t="s">
        <v>35</v>
      </c>
      <c r="B848" t="s">
        <v>832</v>
      </c>
      <c r="C848">
        <v>327</v>
      </c>
      <c r="D848" t="s">
        <v>294</v>
      </c>
      <c r="E848" t="s">
        <v>78</v>
      </c>
      <c r="F848" t="s">
        <v>78</v>
      </c>
      <c r="G848" t="s">
        <v>78</v>
      </c>
    </row>
    <row r="849" spans="1:7" x14ac:dyDescent="0.35">
      <c r="A849" t="s">
        <v>35</v>
      </c>
      <c r="B849" t="s">
        <v>833</v>
      </c>
      <c r="C849">
        <v>154</v>
      </c>
      <c r="D849" t="s">
        <v>78</v>
      </c>
      <c r="E849" t="s">
        <v>294</v>
      </c>
      <c r="F849" t="s">
        <v>78</v>
      </c>
      <c r="G849" t="s">
        <v>78</v>
      </c>
    </row>
    <row r="850" spans="1:7" x14ac:dyDescent="0.35">
      <c r="A850" t="s">
        <v>36</v>
      </c>
      <c r="B850" t="s">
        <v>832</v>
      </c>
      <c r="C850">
        <v>1267</v>
      </c>
      <c r="D850" t="s">
        <v>928</v>
      </c>
      <c r="E850" t="s">
        <v>78</v>
      </c>
      <c r="F850" t="s">
        <v>78</v>
      </c>
      <c r="G850" t="s">
        <v>170</v>
      </c>
    </row>
    <row r="851" spans="1:7" x14ac:dyDescent="0.35">
      <c r="A851" t="s">
        <v>36</v>
      </c>
      <c r="B851" t="s">
        <v>833</v>
      </c>
      <c r="C851">
        <v>184</v>
      </c>
      <c r="D851" t="s">
        <v>78</v>
      </c>
      <c r="E851" t="s">
        <v>294</v>
      </c>
      <c r="F851" t="s">
        <v>78</v>
      </c>
      <c r="G851" t="s">
        <v>78</v>
      </c>
    </row>
    <row r="852" spans="1:7" x14ac:dyDescent="0.35">
      <c r="A852" t="s">
        <v>37</v>
      </c>
      <c r="B852" t="s">
        <v>832</v>
      </c>
      <c r="C852">
        <v>617</v>
      </c>
      <c r="D852" t="s">
        <v>294</v>
      </c>
      <c r="E852" t="s">
        <v>78</v>
      </c>
      <c r="F852" t="s">
        <v>78</v>
      </c>
      <c r="G852" t="s">
        <v>78</v>
      </c>
    </row>
    <row r="853" spans="1:7" x14ac:dyDescent="0.35">
      <c r="A853" t="s">
        <v>37</v>
      </c>
      <c r="B853" t="s">
        <v>833</v>
      </c>
      <c r="C853">
        <v>70</v>
      </c>
      <c r="D853" t="s">
        <v>78</v>
      </c>
      <c r="E853" t="s">
        <v>294</v>
      </c>
      <c r="F853" t="s">
        <v>78</v>
      </c>
      <c r="G853" t="s">
        <v>78</v>
      </c>
    </row>
    <row r="854" spans="1:7" x14ac:dyDescent="0.35">
      <c r="A854" t="s">
        <v>38</v>
      </c>
      <c r="B854" t="s">
        <v>832</v>
      </c>
      <c r="C854">
        <v>392</v>
      </c>
      <c r="D854" t="s">
        <v>929</v>
      </c>
      <c r="E854" t="s">
        <v>78</v>
      </c>
      <c r="F854" t="s">
        <v>679</v>
      </c>
      <c r="G854" t="s">
        <v>78</v>
      </c>
    </row>
    <row r="855" spans="1:7" x14ac:dyDescent="0.35">
      <c r="A855" t="s">
        <v>38</v>
      </c>
      <c r="B855" t="s">
        <v>833</v>
      </c>
      <c r="C855">
        <v>213</v>
      </c>
      <c r="D855" t="s">
        <v>78</v>
      </c>
      <c r="E855" t="s">
        <v>294</v>
      </c>
      <c r="F855" t="s">
        <v>78</v>
      </c>
      <c r="G855" t="s">
        <v>78</v>
      </c>
    </row>
    <row r="856" spans="1:7" x14ac:dyDescent="0.35">
      <c r="A856" t="s">
        <v>39</v>
      </c>
      <c r="B856" t="s">
        <v>832</v>
      </c>
      <c r="C856">
        <v>561</v>
      </c>
      <c r="D856" t="s">
        <v>930</v>
      </c>
      <c r="E856" t="s">
        <v>78</v>
      </c>
      <c r="F856" t="s">
        <v>668</v>
      </c>
      <c r="G856" t="s">
        <v>78</v>
      </c>
    </row>
    <row r="857" spans="1:7" x14ac:dyDescent="0.35">
      <c r="A857" t="s">
        <v>39</v>
      </c>
      <c r="B857" t="s">
        <v>833</v>
      </c>
      <c r="C857">
        <v>305</v>
      </c>
      <c r="D857" t="s">
        <v>78</v>
      </c>
      <c r="E857" t="s">
        <v>294</v>
      </c>
      <c r="F857" t="s">
        <v>78</v>
      </c>
      <c r="G857" t="s">
        <v>78</v>
      </c>
    </row>
    <row r="858" spans="1:7" x14ac:dyDescent="0.35">
      <c r="A858" t="s">
        <v>40</v>
      </c>
      <c r="B858" t="s">
        <v>832</v>
      </c>
      <c r="C858">
        <v>3164</v>
      </c>
      <c r="D858" t="s">
        <v>928</v>
      </c>
      <c r="E858" t="s">
        <v>78</v>
      </c>
      <c r="F858" t="s">
        <v>679</v>
      </c>
      <c r="G858" t="s">
        <v>679</v>
      </c>
    </row>
    <row r="859" spans="1:7" x14ac:dyDescent="0.35">
      <c r="A859" t="s">
        <v>40</v>
      </c>
      <c r="B859" t="s">
        <v>833</v>
      </c>
      <c r="C859">
        <v>926</v>
      </c>
      <c r="D859" t="s">
        <v>78</v>
      </c>
      <c r="E859" t="s">
        <v>294</v>
      </c>
      <c r="F859" t="s">
        <v>78</v>
      </c>
      <c r="G859" t="s">
        <v>78</v>
      </c>
    </row>
    <row r="861" spans="1:7" x14ac:dyDescent="0.35">
      <c r="A861" t="s">
        <v>931</v>
      </c>
    </row>
    <row r="862" spans="1:7" x14ac:dyDescent="0.35">
      <c r="A862" t="s">
        <v>29</v>
      </c>
      <c r="B862" t="s">
        <v>872</v>
      </c>
      <c r="C862" t="s">
        <v>30</v>
      </c>
      <c r="D862" t="s">
        <v>57</v>
      </c>
      <c r="E862" t="s">
        <v>58</v>
      </c>
      <c r="F862" t="s">
        <v>74</v>
      </c>
      <c r="G862" t="s">
        <v>842</v>
      </c>
    </row>
    <row r="863" spans="1:7" x14ac:dyDescent="0.35">
      <c r="A863" t="s">
        <v>35</v>
      </c>
      <c r="B863" t="s">
        <v>873</v>
      </c>
      <c r="C863">
        <v>311</v>
      </c>
      <c r="D863" t="s">
        <v>612</v>
      </c>
      <c r="E863" t="s">
        <v>613</v>
      </c>
      <c r="F863" t="s">
        <v>78</v>
      </c>
      <c r="G863" t="s">
        <v>78</v>
      </c>
    </row>
    <row r="864" spans="1:7" x14ac:dyDescent="0.35">
      <c r="A864" t="s">
        <v>35</v>
      </c>
      <c r="B864" t="s">
        <v>874</v>
      </c>
      <c r="C864">
        <v>141</v>
      </c>
      <c r="D864" t="s">
        <v>244</v>
      </c>
      <c r="E864" t="s">
        <v>932</v>
      </c>
      <c r="F864" t="s">
        <v>78</v>
      </c>
      <c r="G864" t="s">
        <v>78</v>
      </c>
    </row>
    <row r="865" spans="1:7" x14ac:dyDescent="0.35">
      <c r="A865" t="s">
        <v>35</v>
      </c>
      <c r="B865" t="s">
        <v>318</v>
      </c>
      <c r="C865">
        <v>29</v>
      </c>
      <c r="D865" t="s">
        <v>443</v>
      </c>
      <c r="E865" t="s">
        <v>444</v>
      </c>
      <c r="F865" t="s">
        <v>78</v>
      </c>
      <c r="G865" t="s">
        <v>78</v>
      </c>
    </row>
    <row r="866" spans="1:7" x14ac:dyDescent="0.35">
      <c r="A866" t="s">
        <v>36</v>
      </c>
      <c r="B866" t="s">
        <v>873</v>
      </c>
      <c r="C866">
        <v>833</v>
      </c>
      <c r="D866" t="s">
        <v>933</v>
      </c>
      <c r="E866" t="s">
        <v>934</v>
      </c>
      <c r="F866" t="s">
        <v>78</v>
      </c>
      <c r="G866" t="s">
        <v>668</v>
      </c>
    </row>
    <row r="867" spans="1:7" x14ac:dyDescent="0.35">
      <c r="A867" t="s">
        <v>36</v>
      </c>
      <c r="B867" t="s">
        <v>874</v>
      </c>
      <c r="C867">
        <v>500</v>
      </c>
      <c r="D867" t="s">
        <v>935</v>
      </c>
      <c r="E867" t="s">
        <v>936</v>
      </c>
      <c r="F867" t="s">
        <v>78</v>
      </c>
      <c r="G867" t="s">
        <v>78</v>
      </c>
    </row>
    <row r="868" spans="1:7" x14ac:dyDescent="0.35">
      <c r="A868" t="s">
        <v>36</v>
      </c>
      <c r="B868" t="s">
        <v>318</v>
      </c>
      <c r="C868">
        <v>118</v>
      </c>
      <c r="D868" t="s">
        <v>895</v>
      </c>
      <c r="E868" t="s">
        <v>835</v>
      </c>
      <c r="F868" t="s">
        <v>78</v>
      </c>
      <c r="G868" t="s">
        <v>78</v>
      </c>
    </row>
    <row r="869" spans="1:7" x14ac:dyDescent="0.35">
      <c r="A869" t="s">
        <v>37</v>
      </c>
      <c r="B869" t="s">
        <v>873</v>
      </c>
      <c r="C869">
        <v>418</v>
      </c>
      <c r="D869" t="s">
        <v>937</v>
      </c>
      <c r="E869" t="s">
        <v>938</v>
      </c>
      <c r="F869" t="s">
        <v>78</v>
      </c>
      <c r="G869" t="s">
        <v>78</v>
      </c>
    </row>
    <row r="870" spans="1:7" x14ac:dyDescent="0.35">
      <c r="A870" t="s">
        <v>37</v>
      </c>
      <c r="B870" t="s">
        <v>874</v>
      </c>
      <c r="C870">
        <v>228</v>
      </c>
      <c r="D870" t="s">
        <v>68</v>
      </c>
      <c r="E870" t="s">
        <v>67</v>
      </c>
      <c r="F870" t="s">
        <v>78</v>
      </c>
      <c r="G870" t="s">
        <v>78</v>
      </c>
    </row>
    <row r="871" spans="1:7" x14ac:dyDescent="0.35">
      <c r="A871" t="s">
        <v>37</v>
      </c>
      <c r="B871" t="s">
        <v>318</v>
      </c>
      <c r="C871">
        <v>41</v>
      </c>
      <c r="D871" t="s">
        <v>765</v>
      </c>
      <c r="E871" t="s">
        <v>764</v>
      </c>
      <c r="F871" t="s">
        <v>78</v>
      </c>
      <c r="G871" t="s">
        <v>78</v>
      </c>
    </row>
    <row r="872" spans="1:7" x14ac:dyDescent="0.35">
      <c r="A872" t="s">
        <v>38</v>
      </c>
      <c r="B872" t="s">
        <v>873</v>
      </c>
      <c r="C872">
        <v>377</v>
      </c>
      <c r="D872" t="s">
        <v>797</v>
      </c>
      <c r="E872" t="s">
        <v>939</v>
      </c>
      <c r="F872" t="s">
        <v>679</v>
      </c>
      <c r="G872" t="s">
        <v>78</v>
      </c>
    </row>
    <row r="873" spans="1:7" x14ac:dyDescent="0.35">
      <c r="A873" t="s">
        <v>38</v>
      </c>
      <c r="B873" t="s">
        <v>874</v>
      </c>
      <c r="C873">
        <v>175</v>
      </c>
      <c r="D873" t="s">
        <v>128</v>
      </c>
      <c r="E873" t="s">
        <v>127</v>
      </c>
      <c r="F873" t="s">
        <v>78</v>
      </c>
      <c r="G873" t="s">
        <v>78</v>
      </c>
    </row>
    <row r="874" spans="1:7" x14ac:dyDescent="0.35">
      <c r="A874" t="s">
        <v>38</v>
      </c>
      <c r="B874" t="s">
        <v>318</v>
      </c>
      <c r="C874">
        <v>53</v>
      </c>
      <c r="D874" t="s">
        <v>940</v>
      </c>
      <c r="E874" t="s">
        <v>941</v>
      </c>
      <c r="F874" t="s">
        <v>78</v>
      </c>
      <c r="G874" t="s">
        <v>78</v>
      </c>
    </row>
    <row r="875" spans="1:7" x14ac:dyDescent="0.35">
      <c r="A875" t="s">
        <v>39</v>
      </c>
      <c r="B875" t="s">
        <v>873</v>
      </c>
      <c r="C875">
        <v>546</v>
      </c>
      <c r="D875" t="s">
        <v>592</v>
      </c>
      <c r="E875" t="s">
        <v>593</v>
      </c>
      <c r="F875" t="s">
        <v>78</v>
      </c>
      <c r="G875" t="s">
        <v>78</v>
      </c>
    </row>
    <row r="876" spans="1:7" x14ac:dyDescent="0.35">
      <c r="A876" t="s">
        <v>39</v>
      </c>
      <c r="B876" t="s">
        <v>874</v>
      </c>
      <c r="C876">
        <v>254</v>
      </c>
      <c r="D876" t="s">
        <v>428</v>
      </c>
      <c r="E876" t="s">
        <v>656</v>
      </c>
      <c r="F876" t="s">
        <v>246</v>
      </c>
      <c r="G876" t="s">
        <v>78</v>
      </c>
    </row>
    <row r="877" spans="1:7" x14ac:dyDescent="0.35">
      <c r="A877" t="s">
        <v>39</v>
      </c>
      <c r="B877" t="s">
        <v>318</v>
      </c>
      <c r="C877">
        <v>66</v>
      </c>
      <c r="D877" t="s">
        <v>942</v>
      </c>
      <c r="E877" t="s">
        <v>943</v>
      </c>
      <c r="F877" t="s">
        <v>78</v>
      </c>
      <c r="G877" t="s">
        <v>78</v>
      </c>
    </row>
    <row r="878" spans="1:7" x14ac:dyDescent="0.35">
      <c r="A878" t="s">
        <v>40</v>
      </c>
      <c r="B878" t="s">
        <v>873</v>
      </c>
      <c r="C878">
        <v>2485</v>
      </c>
      <c r="D878" t="s">
        <v>944</v>
      </c>
      <c r="E878" t="s">
        <v>526</v>
      </c>
      <c r="F878" t="s">
        <v>78</v>
      </c>
      <c r="G878" t="s">
        <v>679</v>
      </c>
    </row>
    <row r="879" spans="1:7" x14ac:dyDescent="0.35">
      <c r="A879" t="s">
        <v>40</v>
      </c>
      <c r="B879" t="s">
        <v>874</v>
      </c>
      <c r="C879">
        <v>1298</v>
      </c>
      <c r="D879" t="s">
        <v>945</v>
      </c>
      <c r="E879" t="s">
        <v>946</v>
      </c>
      <c r="F879" t="s">
        <v>679</v>
      </c>
      <c r="G879" t="s">
        <v>78</v>
      </c>
    </row>
    <row r="880" spans="1:7" x14ac:dyDescent="0.35">
      <c r="A880" t="s">
        <v>40</v>
      </c>
      <c r="B880" t="s">
        <v>318</v>
      </c>
      <c r="C880">
        <v>307</v>
      </c>
      <c r="D880" t="s">
        <v>48</v>
      </c>
      <c r="E880" t="s">
        <v>49</v>
      </c>
      <c r="F880" t="s">
        <v>78</v>
      </c>
      <c r="G880" t="s">
        <v>78</v>
      </c>
    </row>
    <row r="882" spans="1:7" x14ac:dyDescent="0.35">
      <c r="A882" t="s">
        <v>947</v>
      </c>
    </row>
    <row r="883" spans="1:7" x14ac:dyDescent="0.35">
      <c r="A883" t="s">
        <v>29</v>
      </c>
      <c r="B883" t="s">
        <v>887</v>
      </c>
      <c r="C883" t="s">
        <v>30</v>
      </c>
      <c r="D883" t="s">
        <v>57</v>
      </c>
      <c r="E883" t="s">
        <v>58</v>
      </c>
      <c r="F883" t="s">
        <v>74</v>
      </c>
      <c r="G883" t="s">
        <v>842</v>
      </c>
    </row>
    <row r="884" spans="1:7" x14ac:dyDescent="0.35">
      <c r="A884" t="s">
        <v>35</v>
      </c>
      <c r="B884" t="s">
        <v>888</v>
      </c>
      <c r="C884">
        <v>256</v>
      </c>
      <c r="D884" t="s">
        <v>859</v>
      </c>
      <c r="E884" t="s">
        <v>858</v>
      </c>
      <c r="F884" t="s">
        <v>78</v>
      </c>
      <c r="G884" t="s">
        <v>78</v>
      </c>
    </row>
    <row r="885" spans="1:7" x14ac:dyDescent="0.35">
      <c r="A885" t="s">
        <v>35</v>
      </c>
      <c r="B885" t="s">
        <v>889</v>
      </c>
      <c r="C885">
        <v>225</v>
      </c>
      <c r="D885" t="s">
        <v>498</v>
      </c>
      <c r="E885" t="s">
        <v>649</v>
      </c>
      <c r="F885" t="s">
        <v>78</v>
      </c>
      <c r="G885" t="s">
        <v>78</v>
      </c>
    </row>
    <row r="886" spans="1:7" x14ac:dyDescent="0.35">
      <c r="A886" t="s">
        <v>36</v>
      </c>
      <c r="B886" t="s">
        <v>888</v>
      </c>
      <c r="C886">
        <v>675</v>
      </c>
      <c r="D886" t="s">
        <v>948</v>
      </c>
      <c r="E886" t="s">
        <v>914</v>
      </c>
      <c r="F886" t="s">
        <v>78</v>
      </c>
      <c r="G886" t="s">
        <v>668</v>
      </c>
    </row>
    <row r="887" spans="1:7" x14ac:dyDescent="0.35">
      <c r="A887" t="s">
        <v>36</v>
      </c>
      <c r="B887" t="s">
        <v>889</v>
      </c>
      <c r="C887">
        <v>776</v>
      </c>
      <c r="D887" t="s">
        <v>659</v>
      </c>
      <c r="E887" t="s">
        <v>660</v>
      </c>
      <c r="F887" t="s">
        <v>78</v>
      </c>
      <c r="G887" t="s">
        <v>78</v>
      </c>
    </row>
    <row r="888" spans="1:7" x14ac:dyDescent="0.35">
      <c r="A888" t="s">
        <v>37</v>
      </c>
      <c r="B888" t="s">
        <v>888</v>
      </c>
      <c r="C888">
        <v>314</v>
      </c>
      <c r="D888" t="s">
        <v>815</v>
      </c>
      <c r="E888" t="s">
        <v>949</v>
      </c>
      <c r="F888" t="s">
        <v>78</v>
      </c>
      <c r="G888" t="s">
        <v>78</v>
      </c>
    </row>
    <row r="889" spans="1:7" x14ac:dyDescent="0.35">
      <c r="A889" t="s">
        <v>37</v>
      </c>
      <c r="B889" t="s">
        <v>889</v>
      </c>
      <c r="C889">
        <v>373</v>
      </c>
      <c r="D889" t="s">
        <v>950</v>
      </c>
      <c r="E889" t="s">
        <v>951</v>
      </c>
      <c r="F889" t="s">
        <v>78</v>
      </c>
      <c r="G889" t="s">
        <v>78</v>
      </c>
    </row>
    <row r="890" spans="1:7" x14ac:dyDescent="0.35">
      <c r="A890" t="s">
        <v>38</v>
      </c>
      <c r="B890" t="s">
        <v>888</v>
      </c>
      <c r="C890">
        <v>135</v>
      </c>
      <c r="D890" t="s">
        <v>952</v>
      </c>
      <c r="E890" t="s">
        <v>891</v>
      </c>
      <c r="F890" t="s">
        <v>78</v>
      </c>
      <c r="G890" t="s">
        <v>78</v>
      </c>
    </row>
    <row r="891" spans="1:7" x14ac:dyDescent="0.35">
      <c r="A891" t="s">
        <v>38</v>
      </c>
      <c r="B891" t="s">
        <v>889</v>
      </c>
      <c r="C891">
        <v>470</v>
      </c>
      <c r="D891" t="s">
        <v>592</v>
      </c>
      <c r="E891" t="s">
        <v>689</v>
      </c>
      <c r="F891" t="s">
        <v>679</v>
      </c>
      <c r="G891" t="s">
        <v>78</v>
      </c>
    </row>
    <row r="892" spans="1:7" x14ac:dyDescent="0.35">
      <c r="A892" t="s">
        <v>39</v>
      </c>
      <c r="B892" t="s">
        <v>888</v>
      </c>
      <c r="C892">
        <v>256</v>
      </c>
      <c r="D892" t="s">
        <v>266</v>
      </c>
      <c r="E892" t="s">
        <v>267</v>
      </c>
      <c r="F892" t="s">
        <v>78</v>
      </c>
      <c r="G892" t="s">
        <v>78</v>
      </c>
    </row>
    <row r="893" spans="1:7" x14ac:dyDescent="0.35">
      <c r="A893" t="s">
        <v>39</v>
      </c>
      <c r="B893" t="s">
        <v>889</v>
      </c>
      <c r="C893">
        <v>610</v>
      </c>
      <c r="D893" t="s">
        <v>650</v>
      </c>
      <c r="E893" t="s">
        <v>678</v>
      </c>
      <c r="F893" t="s">
        <v>170</v>
      </c>
      <c r="G893" t="s">
        <v>78</v>
      </c>
    </row>
    <row r="894" spans="1:7" x14ac:dyDescent="0.35">
      <c r="A894" t="s">
        <v>40</v>
      </c>
      <c r="B894" t="s">
        <v>888</v>
      </c>
      <c r="C894">
        <v>1636</v>
      </c>
      <c r="D894" t="s">
        <v>306</v>
      </c>
      <c r="E894" t="s">
        <v>748</v>
      </c>
      <c r="F894" t="s">
        <v>78</v>
      </c>
      <c r="G894" t="s">
        <v>679</v>
      </c>
    </row>
    <row r="895" spans="1:7" x14ac:dyDescent="0.35">
      <c r="A895" t="s">
        <v>40</v>
      </c>
      <c r="B895" t="s">
        <v>889</v>
      </c>
      <c r="C895">
        <v>2454</v>
      </c>
      <c r="D895" t="s">
        <v>493</v>
      </c>
      <c r="E895" t="s">
        <v>376</v>
      </c>
      <c r="F895" t="s">
        <v>679</v>
      </c>
      <c r="G895" t="s">
        <v>78</v>
      </c>
    </row>
    <row r="897" spans="1:7" x14ac:dyDescent="0.35">
      <c r="A897" t="s">
        <v>953</v>
      </c>
    </row>
    <row r="898" spans="1:7" x14ac:dyDescent="0.35">
      <c r="A898" t="s">
        <v>29</v>
      </c>
      <c r="B898" t="s">
        <v>899</v>
      </c>
      <c r="C898" t="s">
        <v>30</v>
      </c>
      <c r="D898" t="s">
        <v>57</v>
      </c>
      <c r="E898" t="s">
        <v>58</v>
      </c>
      <c r="F898" t="s">
        <v>74</v>
      </c>
      <c r="G898" t="s">
        <v>842</v>
      </c>
    </row>
    <row r="899" spans="1:7" x14ac:dyDescent="0.35">
      <c r="A899" t="s">
        <v>35</v>
      </c>
      <c r="B899" t="s">
        <v>900</v>
      </c>
      <c r="C899">
        <v>411</v>
      </c>
      <c r="D899" t="s">
        <v>117</v>
      </c>
      <c r="E899" t="s">
        <v>118</v>
      </c>
      <c r="F899" t="s">
        <v>78</v>
      </c>
      <c r="G899" t="s">
        <v>78</v>
      </c>
    </row>
    <row r="900" spans="1:7" x14ac:dyDescent="0.35">
      <c r="A900" t="s">
        <v>35</v>
      </c>
      <c r="B900" t="s">
        <v>901</v>
      </c>
      <c r="C900">
        <v>70</v>
      </c>
      <c r="D900" t="s">
        <v>689</v>
      </c>
      <c r="E900" t="s">
        <v>954</v>
      </c>
      <c r="F900" t="s">
        <v>78</v>
      </c>
      <c r="G900" t="s">
        <v>78</v>
      </c>
    </row>
    <row r="901" spans="1:7" x14ac:dyDescent="0.35">
      <c r="A901" t="s">
        <v>36</v>
      </c>
      <c r="B901" t="s">
        <v>900</v>
      </c>
      <c r="C901">
        <v>1451</v>
      </c>
      <c r="D901" t="s">
        <v>306</v>
      </c>
      <c r="E901" t="s">
        <v>912</v>
      </c>
      <c r="F901" t="s">
        <v>78</v>
      </c>
      <c r="G901" t="s">
        <v>170</v>
      </c>
    </row>
    <row r="902" spans="1:7" x14ac:dyDescent="0.35">
      <c r="A902" t="s">
        <v>37</v>
      </c>
      <c r="B902" t="s">
        <v>900</v>
      </c>
      <c r="C902">
        <v>687</v>
      </c>
      <c r="D902" t="s">
        <v>913</v>
      </c>
      <c r="E902" t="s">
        <v>914</v>
      </c>
      <c r="F902" t="s">
        <v>78</v>
      </c>
      <c r="G902" t="s">
        <v>78</v>
      </c>
    </row>
    <row r="903" spans="1:7" x14ac:dyDescent="0.35">
      <c r="A903" t="s">
        <v>38</v>
      </c>
      <c r="B903" t="s">
        <v>900</v>
      </c>
      <c r="C903">
        <v>123</v>
      </c>
      <c r="D903" t="s">
        <v>532</v>
      </c>
      <c r="E903" t="s">
        <v>533</v>
      </c>
      <c r="F903" t="s">
        <v>78</v>
      </c>
      <c r="G903" t="s">
        <v>78</v>
      </c>
    </row>
    <row r="904" spans="1:7" x14ac:dyDescent="0.35">
      <c r="A904" t="s">
        <v>38</v>
      </c>
      <c r="B904" t="s">
        <v>901</v>
      </c>
      <c r="C904">
        <v>482</v>
      </c>
      <c r="D904" t="s">
        <v>488</v>
      </c>
      <c r="E904" t="s">
        <v>455</v>
      </c>
      <c r="F904" t="s">
        <v>679</v>
      </c>
      <c r="G904" t="s">
        <v>78</v>
      </c>
    </row>
    <row r="905" spans="1:7" x14ac:dyDescent="0.35">
      <c r="A905" t="s">
        <v>39</v>
      </c>
      <c r="B905" t="s">
        <v>900</v>
      </c>
      <c r="C905">
        <v>671</v>
      </c>
      <c r="D905" t="s">
        <v>569</v>
      </c>
      <c r="E905" t="s">
        <v>652</v>
      </c>
      <c r="F905" t="s">
        <v>679</v>
      </c>
      <c r="G905" t="s">
        <v>78</v>
      </c>
    </row>
    <row r="906" spans="1:7" x14ac:dyDescent="0.35">
      <c r="A906" t="s">
        <v>39</v>
      </c>
      <c r="B906" t="s">
        <v>901</v>
      </c>
      <c r="C906">
        <v>195</v>
      </c>
      <c r="D906" t="s">
        <v>955</v>
      </c>
      <c r="E906" t="s">
        <v>780</v>
      </c>
      <c r="F906" t="s">
        <v>334</v>
      </c>
      <c r="G906" t="s">
        <v>78</v>
      </c>
    </row>
    <row r="907" spans="1:7" x14ac:dyDescent="0.35">
      <c r="A907" t="s">
        <v>40</v>
      </c>
      <c r="B907" t="s">
        <v>900</v>
      </c>
      <c r="C907">
        <v>3343</v>
      </c>
      <c r="D907" t="s">
        <v>956</v>
      </c>
      <c r="E907" t="s">
        <v>464</v>
      </c>
      <c r="F907" t="s">
        <v>78</v>
      </c>
      <c r="G907" t="s">
        <v>679</v>
      </c>
    </row>
    <row r="908" spans="1:7" x14ac:dyDescent="0.35">
      <c r="A908" t="s">
        <v>40</v>
      </c>
      <c r="B908" t="s">
        <v>901</v>
      </c>
      <c r="C908">
        <v>747</v>
      </c>
      <c r="D908" t="s">
        <v>534</v>
      </c>
      <c r="E908" t="s">
        <v>303</v>
      </c>
      <c r="F908" t="s">
        <v>170</v>
      </c>
      <c r="G908" t="s">
        <v>78</v>
      </c>
    </row>
    <row r="910" spans="1:7" x14ac:dyDescent="0.35">
      <c r="A910" t="s">
        <v>957</v>
      </c>
    </row>
    <row r="911" spans="1:7" x14ac:dyDescent="0.35">
      <c r="A911" t="s">
        <v>29</v>
      </c>
      <c r="B911" t="s">
        <v>30</v>
      </c>
      <c r="C911" t="s">
        <v>57</v>
      </c>
      <c r="D911" t="s">
        <v>74</v>
      </c>
      <c r="E911" t="s">
        <v>58</v>
      </c>
    </row>
    <row r="912" spans="1:7" x14ac:dyDescent="0.35">
      <c r="A912" t="s">
        <v>35</v>
      </c>
      <c r="B912">
        <v>136</v>
      </c>
      <c r="C912" t="s">
        <v>694</v>
      </c>
      <c r="D912" t="s">
        <v>78</v>
      </c>
      <c r="E912" t="s">
        <v>693</v>
      </c>
    </row>
    <row r="913" spans="1:6" x14ac:dyDescent="0.35">
      <c r="A913" t="s">
        <v>36</v>
      </c>
      <c r="B913">
        <v>180</v>
      </c>
      <c r="C913" t="s">
        <v>582</v>
      </c>
      <c r="D913" t="s">
        <v>78</v>
      </c>
      <c r="E913" t="s">
        <v>581</v>
      </c>
    </row>
    <row r="914" spans="1:6" x14ac:dyDescent="0.35">
      <c r="A914" t="s">
        <v>37</v>
      </c>
      <c r="B914">
        <v>139</v>
      </c>
      <c r="C914" t="s">
        <v>877</v>
      </c>
      <c r="D914" t="s">
        <v>389</v>
      </c>
      <c r="E914" t="s">
        <v>859</v>
      </c>
    </row>
    <row r="915" spans="1:6" x14ac:dyDescent="0.35">
      <c r="A915" t="s">
        <v>38</v>
      </c>
      <c r="B915">
        <v>217</v>
      </c>
      <c r="C915" t="s">
        <v>958</v>
      </c>
      <c r="D915" t="s">
        <v>78</v>
      </c>
      <c r="E915" t="s">
        <v>959</v>
      </c>
    </row>
    <row r="916" spans="1:6" x14ac:dyDescent="0.35">
      <c r="A916" t="s">
        <v>39</v>
      </c>
      <c r="B916">
        <v>162</v>
      </c>
      <c r="C916" t="s">
        <v>854</v>
      </c>
      <c r="D916" t="s">
        <v>78</v>
      </c>
      <c r="E916" t="s">
        <v>960</v>
      </c>
    </row>
    <row r="917" spans="1:6" x14ac:dyDescent="0.35">
      <c r="A917" t="s">
        <v>40</v>
      </c>
      <c r="B917">
        <v>834</v>
      </c>
      <c r="C917" t="s">
        <v>660</v>
      </c>
      <c r="D917" t="s">
        <v>679</v>
      </c>
      <c r="E917" t="s">
        <v>961</v>
      </c>
    </row>
    <row r="919" spans="1:6" x14ac:dyDescent="0.35">
      <c r="A919" t="s">
        <v>962</v>
      </c>
    </row>
    <row r="920" spans="1:6" x14ac:dyDescent="0.35">
      <c r="A920" t="s">
        <v>29</v>
      </c>
      <c r="B920" t="s">
        <v>847</v>
      </c>
      <c r="C920" t="s">
        <v>30</v>
      </c>
      <c r="D920" t="s">
        <v>57</v>
      </c>
      <c r="E920" t="s">
        <v>58</v>
      </c>
      <c r="F920" t="s">
        <v>74</v>
      </c>
    </row>
    <row r="921" spans="1:6" x14ac:dyDescent="0.35">
      <c r="A921" t="s">
        <v>35</v>
      </c>
      <c r="B921" t="s">
        <v>827</v>
      </c>
      <c r="C921">
        <v>63</v>
      </c>
      <c r="D921" t="s">
        <v>589</v>
      </c>
      <c r="E921" t="s">
        <v>588</v>
      </c>
      <c r="F921" t="s">
        <v>78</v>
      </c>
    </row>
    <row r="922" spans="1:6" x14ac:dyDescent="0.35">
      <c r="A922" t="s">
        <v>35</v>
      </c>
      <c r="B922" t="s">
        <v>828</v>
      </c>
      <c r="C922">
        <v>71</v>
      </c>
      <c r="D922" t="s">
        <v>740</v>
      </c>
      <c r="E922" t="s">
        <v>963</v>
      </c>
      <c r="F922" t="s">
        <v>78</v>
      </c>
    </row>
    <row r="923" spans="1:6" x14ac:dyDescent="0.35">
      <c r="A923" t="s">
        <v>35</v>
      </c>
      <c r="B923" t="s">
        <v>318</v>
      </c>
      <c r="C923">
        <v>2</v>
      </c>
      <c r="D923" t="s">
        <v>78</v>
      </c>
      <c r="E923" t="s">
        <v>294</v>
      </c>
      <c r="F923" t="s">
        <v>78</v>
      </c>
    </row>
    <row r="924" spans="1:6" x14ac:dyDescent="0.35">
      <c r="A924" t="s">
        <v>36</v>
      </c>
      <c r="B924" t="s">
        <v>827</v>
      </c>
      <c r="C924">
        <v>77</v>
      </c>
      <c r="D924" t="s">
        <v>692</v>
      </c>
      <c r="E924" t="s">
        <v>691</v>
      </c>
      <c r="F924" t="s">
        <v>78</v>
      </c>
    </row>
    <row r="925" spans="1:6" x14ac:dyDescent="0.35">
      <c r="A925" t="s">
        <v>36</v>
      </c>
      <c r="B925" t="s">
        <v>828</v>
      </c>
      <c r="C925">
        <v>96</v>
      </c>
      <c r="D925" t="s">
        <v>758</v>
      </c>
      <c r="E925" t="s">
        <v>527</v>
      </c>
      <c r="F925" t="s">
        <v>78</v>
      </c>
    </row>
    <row r="926" spans="1:6" x14ac:dyDescent="0.35">
      <c r="A926" t="s">
        <v>36</v>
      </c>
      <c r="B926" t="s">
        <v>318</v>
      </c>
      <c r="C926">
        <v>7</v>
      </c>
      <c r="D926" t="s">
        <v>263</v>
      </c>
      <c r="E926" t="s">
        <v>262</v>
      </c>
      <c r="F926" t="s">
        <v>78</v>
      </c>
    </row>
    <row r="927" spans="1:6" x14ac:dyDescent="0.35">
      <c r="A927" t="s">
        <v>37</v>
      </c>
      <c r="B927" t="s">
        <v>827</v>
      </c>
      <c r="C927">
        <v>56</v>
      </c>
      <c r="D927" t="s">
        <v>964</v>
      </c>
      <c r="E927" t="s">
        <v>965</v>
      </c>
      <c r="F927" t="s">
        <v>78</v>
      </c>
    </row>
    <row r="928" spans="1:6" x14ac:dyDescent="0.35">
      <c r="A928" t="s">
        <v>37</v>
      </c>
      <c r="B928" t="s">
        <v>828</v>
      </c>
      <c r="C928">
        <v>74</v>
      </c>
      <c r="D928" t="s">
        <v>966</v>
      </c>
      <c r="E928" t="s">
        <v>955</v>
      </c>
      <c r="F928" t="s">
        <v>78</v>
      </c>
    </row>
    <row r="929" spans="1:6" x14ac:dyDescent="0.35">
      <c r="A929" t="s">
        <v>37</v>
      </c>
      <c r="B929" t="s">
        <v>318</v>
      </c>
      <c r="C929">
        <v>9</v>
      </c>
      <c r="D929" t="s">
        <v>351</v>
      </c>
      <c r="E929" t="s">
        <v>390</v>
      </c>
      <c r="F929" t="s">
        <v>698</v>
      </c>
    </row>
    <row r="930" spans="1:6" x14ac:dyDescent="0.35">
      <c r="A930" t="s">
        <v>38</v>
      </c>
      <c r="B930" t="s">
        <v>827</v>
      </c>
      <c r="C930">
        <v>103</v>
      </c>
      <c r="D930" t="s">
        <v>580</v>
      </c>
      <c r="E930" t="s">
        <v>967</v>
      </c>
      <c r="F930" t="s">
        <v>78</v>
      </c>
    </row>
    <row r="931" spans="1:6" x14ac:dyDescent="0.35">
      <c r="A931" t="s">
        <v>38</v>
      </c>
      <c r="B931" t="s">
        <v>828</v>
      </c>
      <c r="C931">
        <v>102</v>
      </c>
      <c r="D931" t="s">
        <v>439</v>
      </c>
      <c r="E931" t="s">
        <v>438</v>
      </c>
      <c r="F931" t="s">
        <v>78</v>
      </c>
    </row>
    <row r="932" spans="1:6" x14ac:dyDescent="0.35">
      <c r="A932" t="s">
        <v>38</v>
      </c>
      <c r="B932" t="s">
        <v>318</v>
      </c>
      <c r="C932">
        <v>12</v>
      </c>
      <c r="D932" t="s">
        <v>755</v>
      </c>
      <c r="E932" t="s">
        <v>756</v>
      </c>
      <c r="F932" t="s">
        <v>78</v>
      </c>
    </row>
    <row r="933" spans="1:6" x14ac:dyDescent="0.35">
      <c r="A933" t="s">
        <v>39</v>
      </c>
      <c r="B933" t="s">
        <v>827</v>
      </c>
      <c r="C933">
        <v>56</v>
      </c>
      <c r="D933" t="s">
        <v>63</v>
      </c>
      <c r="E933" t="s">
        <v>64</v>
      </c>
      <c r="F933" t="s">
        <v>78</v>
      </c>
    </row>
    <row r="934" spans="1:6" x14ac:dyDescent="0.35">
      <c r="A934" t="s">
        <v>39</v>
      </c>
      <c r="B934" t="s">
        <v>828</v>
      </c>
      <c r="C934">
        <v>99</v>
      </c>
      <c r="D934" t="s">
        <v>968</v>
      </c>
      <c r="E934" t="s">
        <v>956</v>
      </c>
      <c r="F934" t="s">
        <v>78</v>
      </c>
    </row>
    <row r="935" spans="1:6" x14ac:dyDescent="0.35">
      <c r="A935" t="s">
        <v>39</v>
      </c>
      <c r="B935" t="s">
        <v>318</v>
      </c>
      <c r="C935">
        <v>7</v>
      </c>
      <c r="D935" t="s">
        <v>399</v>
      </c>
      <c r="E935" t="s">
        <v>400</v>
      </c>
      <c r="F935" t="s">
        <v>78</v>
      </c>
    </row>
    <row r="936" spans="1:6" x14ac:dyDescent="0.35">
      <c r="A936" t="s">
        <v>40</v>
      </c>
      <c r="B936" t="s">
        <v>827</v>
      </c>
      <c r="C936">
        <v>355</v>
      </c>
      <c r="D936" t="s">
        <v>432</v>
      </c>
      <c r="E936" t="s">
        <v>892</v>
      </c>
      <c r="F936" t="s">
        <v>78</v>
      </c>
    </row>
    <row r="937" spans="1:6" x14ac:dyDescent="0.35">
      <c r="A937" t="s">
        <v>40</v>
      </c>
      <c r="B937" t="s">
        <v>828</v>
      </c>
      <c r="C937">
        <v>442</v>
      </c>
      <c r="D937" t="s">
        <v>969</v>
      </c>
      <c r="E937" t="s">
        <v>805</v>
      </c>
      <c r="F937" t="s">
        <v>78</v>
      </c>
    </row>
    <row r="938" spans="1:6" x14ac:dyDescent="0.35">
      <c r="A938" t="s">
        <v>40</v>
      </c>
      <c r="B938" t="s">
        <v>318</v>
      </c>
      <c r="C938">
        <v>37</v>
      </c>
      <c r="D938" t="s">
        <v>45</v>
      </c>
      <c r="E938" t="s">
        <v>579</v>
      </c>
      <c r="F938" t="s">
        <v>688</v>
      </c>
    </row>
    <row r="940" spans="1:6" x14ac:dyDescent="0.35">
      <c r="A940" t="s">
        <v>970</v>
      </c>
    </row>
    <row r="941" spans="1:6" x14ac:dyDescent="0.35">
      <c r="A941" t="s">
        <v>29</v>
      </c>
      <c r="B941" t="s">
        <v>864</v>
      </c>
      <c r="C941" t="s">
        <v>30</v>
      </c>
      <c r="D941" t="s">
        <v>58</v>
      </c>
      <c r="E941" t="s">
        <v>57</v>
      </c>
      <c r="F941" t="s">
        <v>74</v>
      </c>
    </row>
    <row r="942" spans="1:6" x14ac:dyDescent="0.35">
      <c r="A942" t="s">
        <v>35</v>
      </c>
      <c r="B942" t="s">
        <v>831</v>
      </c>
      <c r="C942">
        <v>116</v>
      </c>
      <c r="D942" t="s">
        <v>294</v>
      </c>
      <c r="E942" t="s">
        <v>78</v>
      </c>
      <c r="F942" t="s">
        <v>78</v>
      </c>
    </row>
    <row r="943" spans="1:6" x14ac:dyDescent="0.35">
      <c r="A943" t="s">
        <v>35</v>
      </c>
      <c r="B943" t="s">
        <v>832</v>
      </c>
      <c r="C943">
        <v>20</v>
      </c>
      <c r="D943" t="s">
        <v>78</v>
      </c>
      <c r="E943" t="s">
        <v>294</v>
      </c>
      <c r="F943" t="s">
        <v>78</v>
      </c>
    </row>
    <row r="944" spans="1:6" x14ac:dyDescent="0.35">
      <c r="A944" t="s">
        <v>36</v>
      </c>
      <c r="B944" t="s">
        <v>831</v>
      </c>
      <c r="C944">
        <v>142</v>
      </c>
      <c r="D944" t="s">
        <v>294</v>
      </c>
      <c r="E944" t="s">
        <v>78</v>
      </c>
      <c r="F944" t="s">
        <v>78</v>
      </c>
    </row>
    <row r="945" spans="1:6" x14ac:dyDescent="0.35">
      <c r="A945" t="s">
        <v>36</v>
      </c>
      <c r="B945" t="s">
        <v>832</v>
      </c>
      <c r="C945">
        <v>38</v>
      </c>
      <c r="D945" t="s">
        <v>78</v>
      </c>
      <c r="E945" t="s">
        <v>294</v>
      </c>
      <c r="F945" t="s">
        <v>78</v>
      </c>
    </row>
    <row r="946" spans="1:6" x14ac:dyDescent="0.35">
      <c r="A946" t="s">
        <v>37</v>
      </c>
      <c r="B946" t="s">
        <v>831</v>
      </c>
      <c r="C946">
        <v>109</v>
      </c>
      <c r="D946" t="s">
        <v>294</v>
      </c>
      <c r="E946" t="s">
        <v>78</v>
      </c>
      <c r="F946" t="s">
        <v>78</v>
      </c>
    </row>
    <row r="947" spans="1:6" x14ac:dyDescent="0.35">
      <c r="A947" t="s">
        <v>37</v>
      </c>
      <c r="B947" t="s">
        <v>832</v>
      </c>
      <c r="C947">
        <v>30</v>
      </c>
      <c r="D947" t="s">
        <v>78</v>
      </c>
      <c r="E947" t="s">
        <v>821</v>
      </c>
      <c r="F947" t="s">
        <v>868</v>
      </c>
    </row>
    <row r="948" spans="1:6" x14ac:dyDescent="0.35">
      <c r="A948" t="s">
        <v>38</v>
      </c>
      <c r="B948" t="s">
        <v>831</v>
      </c>
      <c r="C948">
        <v>198</v>
      </c>
      <c r="D948" t="s">
        <v>294</v>
      </c>
      <c r="E948" t="s">
        <v>78</v>
      </c>
      <c r="F948" t="s">
        <v>78</v>
      </c>
    </row>
    <row r="949" spans="1:6" x14ac:dyDescent="0.35">
      <c r="A949" t="s">
        <v>38</v>
      </c>
      <c r="B949" t="s">
        <v>832</v>
      </c>
      <c r="C949">
        <v>19</v>
      </c>
      <c r="D949" t="s">
        <v>78</v>
      </c>
      <c r="E949" t="s">
        <v>294</v>
      </c>
      <c r="F949" t="s">
        <v>78</v>
      </c>
    </row>
    <row r="950" spans="1:6" x14ac:dyDescent="0.35">
      <c r="A950" t="s">
        <v>39</v>
      </c>
      <c r="B950" t="s">
        <v>831</v>
      </c>
      <c r="C950">
        <v>129</v>
      </c>
      <c r="D950" t="s">
        <v>294</v>
      </c>
      <c r="E950" t="s">
        <v>78</v>
      </c>
      <c r="F950" t="s">
        <v>78</v>
      </c>
    </row>
    <row r="951" spans="1:6" x14ac:dyDescent="0.35">
      <c r="A951" t="s">
        <v>39</v>
      </c>
      <c r="B951" t="s">
        <v>832</v>
      </c>
      <c r="C951">
        <v>33</v>
      </c>
      <c r="D951" t="s">
        <v>78</v>
      </c>
      <c r="E951" t="s">
        <v>294</v>
      </c>
      <c r="F951" t="s">
        <v>78</v>
      </c>
    </row>
    <row r="952" spans="1:6" x14ac:dyDescent="0.35">
      <c r="A952" t="s">
        <v>40</v>
      </c>
      <c r="B952" t="s">
        <v>831</v>
      </c>
      <c r="C952">
        <v>694</v>
      </c>
      <c r="D952" t="s">
        <v>294</v>
      </c>
      <c r="E952" t="s">
        <v>78</v>
      </c>
      <c r="F952" t="s">
        <v>78</v>
      </c>
    </row>
    <row r="953" spans="1:6" x14ac:dyDescent="0.35">
      <c r="A953" t="s">
        <v>40</v>
      </c>
      <c r="B953" t="s">
        <v>832</v>
      </c>
      <c r="C953">
        <v>140</v>
      </c>
      <c r="D953" t="s">
        <v>78</v>
      </c>
      <c r="E953" t="s">
        <v>971</v>
      </c>
      <c r="F953" t="s">
        <v>374</v>
      </c>
    </row>
    <row r="955" spans="1:6" x14ac:dyDescent="0.35">
      <c r="A955" t="s">
        <v>972</v>
      </c>
    </row>
    <row r="956" spans="1:6" x14ac:dyDescent="0.35">
      <c r="A956" t="s">
        <v>29</v>
      </c>
      <c r="B956" t="s">
        <v>872</v>
      </c>
      <c r="C956" t="s">
        <v>30</v>
      </c>
      <c r="D956" t="s">
        <v>57</v>
      </c>
      <c r="E956" t="s">
        <v>74</v>
      </c>
      <c r="F956" t="s">
        <v>58</v>
      </c>
    </row>
    <row r="957" spans="1:6" x14ac:dyDescent="0.35">
      <c r="A957" t="s">
        <v>35</v>
      </c>
      <c r="B957" t="s">
        <v>873</v>
      </c>
      <c r="C957">
        <v>97</v>
      </c>
      <c r="D957" t="s">
        <v>654</v>
      </c>
      <c r="E957" t="s">
        <v>78</v>
      </c>
      <c r="F957" t="s">
        <v>653</v>
      </c>
    </row>
    <row r="958" spans="1:6" x14ac:dyDescent="0.35">
      <c r="A958" t="s">
        <v>35</v>
      </c>
      <c r="B958" t="s">
        <v>874</v>
      </c>
      <c r="C958">
        <v>32</v>
      </c>
      <c r="D958" t="s">
        <v>439</v>
      </c>
      <c r="E958" t="s">
        <v>78</v>
      </c>
      <c r="F958" t="s">
        <v>438</v>
      </c>
    </row>
    <row r="959" spans="1:6" x14ac:dyDescent="0.35">
      <c r="A959" t="s">
        <v>35</v>
      </c>
      <c r="B959" t="s">
        <v>318</v>
      </c>
      <c r="C959">
        <v>7</v>
      </c>
      <c r="D959" t="s">
        <v>572</v>
      </c>
      <c r="E959" t="s">
        <v>78</v>
      </c>
      <c r="F959" t="s">
        <v>573</v>
      </c>
    </row>
    <row r="960" spans="1:6" x14ac:dyDescent="0.35">
      <c r="A960" t="s">
        <v>36</v>
      </c>
      <c r="B960" t="s">
        <v>873</v>
      </c>
      <c r="C960">
        <v>127</v>
      </c>
      <c r="D960" t="s">
        <v>772</v>
      </c>
      <c r="E960" t="s">
        <v>78</v>
      </c>
      <c r="F960" t="s">
        <v>773</v>
      </c>
    </row>
    <row r="961" spans="1:6" x14ac:dyDescent="0.35">
      <c r="A961" t="s">
        <v>36</v>
      </c>
      <c r="B961" t="s">
        <v>874</v>
      </c>
      <c r="C961">
        <v>50</v>
      </c>
      <c r="D961" t="s">
        <v>340</v>
      </c>
      <c r="E961" t="s">
        <v>78</v>
      </c>
      <c r="F961" t="s">
        <v>802</v>
      </c>
    </row>
    <row r="962" spans="1:6" x14ac:dyDescent="0.35">
      <c r="A962" t="s">
        <v>36</v>
      </c>
      <c r="B962" t="s">
        <v>318</v>
      </c>
      <c r="C962">
        <v>3</v>
      </c>
      <c r="D962" t="s">
        <v>78</v>
      </c>
      <c r="E962" t="s">
        <v>78</v>
      </c>
      <c r="F962" t="s">
        <v>294</v>
      </c>
    </row>
    <row r="963" spans="1:6" x14ac:dyDescent="0.35">
      <c r="A963" t="s">
        <v>37</v>
      </c>
      <c r="B963" t="s">
        <v>873</v>
      </c>
      <c r="C963">
        <v>95</v>
      </c>
      <c r="D963" t="s">
        <v>881</v>
      </c>
      <c r="E963" t="s">
        <v>675</v>
      </c>
      <c r="F963" t="s">
        <v>973</v>
      </c>
    </row>
    <row r="964" spans="1:6" x14ac:dyDescent="0.35">
      <c r="A964" t="s">
        <v>37</v>
      </c>
      <c r="B964" t="s">
        <v>874</v>
      </c>
      <c r="C964">
        <v>33</v>
      </c>
      <c r="D964" t="s">
        <v>257</v>
      </c>
      <c r="E964" t="s">
        <v>78</v>
      </c>
      <c r="F964" t="s">
        <v>256</v>
      </c>
    </row>
    <row r="965" spans="1:6" x14ac:dyDescent="0.35">
      <c r="A965" t="s">
        <v>37</v>
      </c>
      <c r="B965" t="s">
        <v>318</v>
      </c>
      <c r="C965">
        <v>11</v>
      </c>
      <c r="D965" t="s">
        <v>810</v>
      </c>
      <c r="E965" t="s">
        <v>78</v>
      </c>
      <c r="F965" t="s">
        <v>974</v>
      </c>
    </row>
    <row r="966" spans="1:6" x14ac:dyDescent="0.35">
      <c r="A966" t="s">
        <v>38</v>
      </c>
      <c r="B966" t="s">
        <v>873</v>
      </c>
      <c r="C966">
        <v>139</v>
      </c>
      <c r="D966" t="s">
        <v>745</v>
      </c>
      <c r="E966" t="s">
        <v>78</v>
      </c>
      <c r="F966" t="s">
        <v>975</v>
      </c>
    </row>
    <row r="967" spans="1:6" x14ac:dyDescent="0.35">
      <c r="A967" t="s">
        <v>38</v>
      </c>
      <c r="B967" t="s">
        <v>874</v>
      </c>
      <c r="C967">
        <v>61</v>
      </c>
      <c r="D967" t="s">
        <v>641</v>
      </c>
      <c r="E967" t="s">
        <v>78</v>
      </c>
      <c r="F967" t="s">
        <v>640</v>
      </c>
    </row>
    <row r="968" spans="1:6" x14ac:dyDescent="0.35">
      <c r="A968" t="s">
        <v>38</v>
      </c>
      <c r="B968" t="s">
        <v>318</v>
      </c>
      <c r="C968">
        <v>17</v>
      </c>
      <c r="D968" t="s">
        <v>914</v>
      </c>
      <c r="E968" t="s">
        <v>78</v>
      </c>
      <c r="F968" t="s">
        <v>913</v>
      </c>
    </row>
    <row r="969" spans="1:6" x14ac:dyDescent="0.35">
      <c r="A969" t="s">
        <v>39</v>
      </c>
      <c r="B969" t="s">
        <v>873</v>
      </c>
      <c r="C969">
        <v>105</v>
      </c>
      <c r="D969" t="s">
        <v>813</v>
      </c>
      <c r="E969" t="s">
        <v>78</v>
      </c>
      <c r="F969" t="s">
        <v>976</v>
      </c>
    </row>
    <row r="970" spans="1:6" x14ac:dyDescent="0.35">
      <c r="A970" t="s">
        <v>39</v>
      </c>
      <c r="B970" t="s">
        <v>874</v>
      </c>
      <c r="C970">
        <v>46</v>
      </c>
      <c r="D970" t="s">
        <v>665</v>
      </c>
      <c r="E970" t="s">
        <v>78</v>
      </c>
      <c r="F970" t="s">
        <v>977</v>
      </c>
    </row>
    <row r="971" spans="1:6" x14ac:dyDescent="0.35">
      <c r="A971" t="s">
        <v>39</v>
      </c>
      <c r="B971" t="s">
        <v>318</v>
      </c>
      <c r="C971">
        <v>11</v>
      </c>
      <c r="D971" t="s">
        <v>881</v>
      </c>
      <c r="E971" t="s">
        <v>78</v>
      </c>
      <c r="F971" t="s">
        <v>882</v>
      </c>
    </row>
    <row r="972" spans="1:6" x14ac:dyDescent="0.35">
      <c r="A972" t="s">
        <v>40</v>
      </c>
      <c r="B972" t="s">
        <v>873</v>
      </c>
      <c r="C972">
        <v>563</v>
      </c>
      <c r="D972" t="s">
        <v>964</v>
      </c>
      <c r="E972" t="s">
        <v>170</v>
      </c>
      <c r="F972" t="s">
        <v>850</v>
      </c>
    </row>
    <row r="973" spans="1:6" x14ac:dyDescent="0.35">
      <c r="A973" t="s">
        <v>40</v>
      </c>
      <c r="B973" t="s">
        <v>874</v>
      </c>
      <c r="C973">
        <v>222</v>
      </c>
      <c r="D973" t="s">
        <v>978</v>
      </c>
      <c r="E973" t="s">
        <v>78</v>
      </c>
      <c r="F973" t="s">
        <v>683</v>
      </c>
    </row>
    <row r="974" spans="1:6" x14ac:dyDescent="0.35">
      <c r="A974" t="s">
        <v>40</v>
      </c>
      <c r="B974" t="s">
        <v>318</v>
      </c>
      <c r="C974">
        <v>49</v>
      </c>
      <c r="D974" t="s">
        <v>694</v>
      </c>
      <c r="E974" t="s">
        <v>78</v>
      </c>
      <c r="F974" t="s">
        <v>693</v>
      </c>
    </row>
    <row r="976" spans="1:6" x14ac:dyDescent="0.35">
      <c r="A976" t="s">
        <v>979</v>
      </c>
    </row>
    <row r="977" spans="1:6" x14ac:dyDescent="0.35">
      <c r="A977" t="s">
        <v>29</v>
      </c>
      <c r="B977" t="s">
        <v>887</v>
      </c>
      <c r="C977" t="s">
        <v>30</v>
      </c>
      <c r="D977" t="s">
        <v>57</v>
      </c>
      <c r="E977" t="s">
        <v>58</v>
      </c>
      <c r="F977" t="s">
        <v>74</v>
      </c>
    </row>
    <row r="978" spans="1:6" x14ac:dyDescent="0.35">
      <c r="A978" t="s">
        <v>35</v>
      </c>
      <c r="B978" t="s">
        <v>888</v>
      </c>
      <c r="C978">
        <v>35</v>
      </c>
      <c r="D978" t="s">
        <v>656</v>
      </c>
      <c r="E978" t="s">
        <v>655</v>
      </c>
      <c r="F978" t="s">
        <v>78</v>
      </c>
    </row>
    <row r="979" spans="1:6" x14ac:dyDescent="0.35">
      <c r="A979" t="s">
        <v>35</v>
      </c>
      <c r="B979" t="s">
        <v>889</v>
      </c>
      <c r="C979">
        <v>101</v>
      </c>
      <c r="D979" t="s">
        <v>748</v>
      </c>
      <c r="E979" t="s">
        <v>749</v>
      </c>
      <c r="F979" t="s">
        <v>78</v>
      </c>
    </row>
    <row r="980" spans="1:6" x14ac:dyDescent="0.35">
      <c r="A980" t="s">
        <v>36</v>
      </c>
      <c r="B980" t="s">
        <v>888</v>
      </c>
      <c r="C980">
        <v>56</v>
      </c>
      <c r="D980" t="s">
        <v>667</v>
      </c>
      <c r="E980" t="s">
        <v>547</v>
      </c>
      <c r="F980" t="s">
        <v>78</v>
      </c>
    </row>
    <row r="981" spans="1:6" x14ac:dyDescent="0.35">
      <c r="A981" t="s">
        <v>36</v>
      </c>
      <c r="B981" t="s">
        <v>889</v>
      </c>
      <c r="C981">
        <v>124</v>
      </c>
      <c r="D981" t="s">
        <v>980</v>
      </c>
      <c r="E981" t="s">
        <v>948</v>
      </c>
      <c r="F981" t="s">
        <v>78</v>
      </c>
    </row>
    <row r="982" spans="1:6" x14ac:dyDescent="0.35">
      <c r="A982" t="s">
        <v>37</v>
      </c>
      <c r="B982" t="s">
        <v>888</v>
      </c>
      <c r="C982">
        <v>58</v>
      </c>
      <c r="D982" t="s">
        <v>524</v>
      </c>
      <c r="E982" t="s">
        <v>981</v>
      </c>
      <c r="F982" t="s">
        <v>78</v>
      </c>
    </row>
    <row r="983" spans="1:6" x14ac:dyDescent="0.35">
      <c r="A983" t="s">
        <v>37</v>
      </c>
      <c r="B983" t="s">
        <v>889</v>
      </c>
      <c r="C983">
        <v>81</v>
      </c>
      <c r="D983" t="s">
        <v>840</v>
      </c>
      <c r="E983" t="s">
        <v>982</v>
      </c>
      <c r="F983" t="s">
        <v>85</v>
      </c>
    </row>
    <row r="984" spans="1:6" x14ac:dyDescent="0.35">
      <c r="A984" t="s">
        <v>38</v>
      </c>
      <c r="B984" t="s">
        <v>888</v>
      </c>
      <c r="C984">
        <v>22</v>
      </c>
      <c r="D984" t="s">
        <v>644</v>
      </c>
      <c r="E984" t="s">
        <v>876</v>
      </c>
      <c r="F984" t="s">
        <v>78</v>
      </c>
    </row>
    <row r="985" spans="1:6" x14ac:dyDescent="0.35">
      <c r="A985" t="s">
        <v>38</v>
      </c>
      <c r="B985" t="s">
        <v>889</v>
      </c>
      <c r="C985">
        <v>195</v>
      </c>
      <c r="D985" t="s">
        <v>729</v>
      </c>
      <c r="E985" t="s">
        <v>983</v>
      </c>
      <c r="F985" t="s">
        <v>78</v>
      </c>
    </row>
    <row r="986" spans="1:6" x14ac:dyDescent="0.35">
      <c r="A986" t="s">
        <v>39</v>
      </c>
      <c r="B986" t="s">
        <v>888</v>
      </c>
      <c r="C986">
        <v>37</v>
      </c>
      <c r="D986" t="s">
        <v>522</v>
      </c>
      <c r="E986" t="s">
        <v>521</v>
      </c>
      <c r="F986" t="s">
        <v>78</v>
      </c>
    </row>
    <row r="987" spans="1:6" x14ac:dyDescent="0.35">
      <c r="A987" t="s">
        <v>39</v>
      </c>
      <c r="B987" t="s">
        <v>889</v>
      </c>
      <c r="C987">
        <v>125</v>
      </c>
      <c r="D987" t="s">
        <v>299</v>
      </c>
      <c r="E987" t="s">
        <v>300</v>
      </c>
      <c r="F987" t="s">
        <v>78</v>
      </c>
    </row>
    <row r="988" spans="1:6" x14ac:dyDescent="0.35">
      <c r="A988" t="s">
        <v>40</v>
      </c>
      <c r="B988" t="s">
        <v>888</v>
      </c>
      <c r="C988">
        <v>208</v>
      </c>
      <c r="D988" t="s">
        <v>227</v>
      </c>
      <c r="E988" t="s">
        <v>226</v>
      </c>
      <c r="F988" t="s">
        <v>78</v>
      </c>
    </row>
    <row r="989" spans="1:6" x14ac:dyDescent="0.35">
      <c r="A989" t="s">
        <v>40</v>
      </c>
      <c r="B989" t="s">
        <v>889</v>
      </c>
      <c r="C989">
        <v>626</v>
      </c>
      <c r="D989" t="s">
        <v>912</v>
      </c>
      <c r="E989" t="s">
        <v>610</v>
      </c>
      <c r="F989" t="s">
        <v>170</v>
      </c>
    </row>
    <row r="991" spans="1:6" x14ac:dyDescent="0.35">
      <c r="A991" t="s">
        <v>984</v>
      </c>
    </row>
    <row r="992" spans="1:6" x14ac:dyDescent="0.35">
      <c r="A992" t="s">
        <v>29</v>
      </c>
      <c r="B992" t="s">
        <v>899</v>
      </c>
      <c r="C992" t="s">
        <v>30</v>
      </c>
      <c r="D992" t="s">
        <v>57</v>
      </c>
      <c r="E992" t="s">
        <v>74</v>
      </c>
      <c r="F992" t="s">
        <v>58</v>
      </c>
    </row>
    <row r="993" spans="1:6" x14ac:dyDescent="0.35">
      <c r="A993" t="s">
        <v>35</v>
      </c>
      <c r="B993" t="s">
        <v>900</v>
      </c>
      <c r="C993">
        <v>128</v>
      </c>
      <c r="D993" t="s">
        <v>533</v>
      </c>
      <c r="E993" t="s">
        <v>78</v>
      </c>
      <c r="F993" t="s">
        <v>532</v>
      </c>
    </row>
    <row r="994" spans="1:6" x14ac:dyDescent="0.35">
      <c r="A994" t="s">
        <v>35</v>
      </c>
      <c r="B994" t="s">
        <v>901</v>
      </c>
      <c r="C994">
        <v>8</v>
      </c>
      <c r="D994" t="s">
        <v>78</v>
      </c>
      <c r="E994" t="s">
        <v>78</v>
      </c>
      <c r="F994" t="s">
        <v>294</v>
      </c>
    </row>
    <row r="995" spans="1:6" x14ac:dyDescent="0.35">
      <c r="A995" t="s">
        <v>36</v>
      </c>
      <c r="B995" t="s">
        <v>900</v>
      </c>
      <c r="C995">
        <v>180</v>
      </c>
      <c r="D995" t="s">
        <v>582</v>
      </c>
      <c r="E995" t="s">
        <v>78</v>
      </c>
      <c r="F995" t="s">
        <v>581</v>
      </c>
    </row>
    <row r="996" spans="1:6" x14ac:dyDescent="0.35">
      <c r="A996" t="s">
        <v>37</v>
      </c>
      <c r="B996" t="s">
        <v>900</v>
      </c>
      <c r="C996">
        <v>139</v>
      </c>
      <c r="D996" t="s">
        <v>877</v>
      </c>
      <c r="E996" t="s">
        <v>389</v>
      </c>
      <c r="F996" t="s">
        <v>859</v>
      </c>
    </row>
    <row r="997" spans="1:6" x14ac:dyDescent="0.35">
      <c r="A997" t="s">
        <v>38</v>
      </c>
      <c r="B997" t="s">
        <v>900</v>
      </c>
      <c r="C997">
        <v>50</v>
      </c>
      <c r="D997" t="s">
        <v>896</v>
      </c>
      <c r="E997" t="s">
        <v>78</v>
      </c>
      <c r="F997" t="s">
        <v>917</v>
      </c>
    </row>
    <row r="998" spans="1:6" x14ac:dyDescent="0.35">
      <c r="A998" t="s">
        <v>38</v>
      </c>
      <c r="B998" t="s">
        <v>901</v>
      </c>
      <c r="C998">
        <v>167</v>
      </c>
      <c r="D998" t="s">
        <v>61</v>
      </c>
      <c r="E998" t="s">
        <v>78</v>
      </c>
      <c r="F998" t="s">
        <v>62</v>
      </c>
    </row>
    <row r="999" spans="1:6" x14ac:dyDescent="0.35">
      <c r="A999" t="s">
        <v>39</v>
      </c>
      <c r="B999" t="s">
        <v>900</v>
      </c>
      <c r="C999">
        <v>138</v>
      </c>
      <c r="D999" t="s">
        <v>985</v>
      </c>
      <c r="E999" t="s">
        <v>78</v>
      </c>
      <c r="F999" t="s">
        <v>986</v>
      </c>
    </row>
    <row r="1000" spans="1:6" x14ac:dyDescent="0.35">
      <c r="A1000" t="s">
        <v>39</v>
      </c>
      <c r="B1000" t="s">
        <v>901</v>
      </c>
      <c r="C1000">
        <v>24</v>
      </c>
      <c r="D1000" t="s">
        <v>987</v>
      </c>
      <c r="E1000" t="s">
        <v>78</v>
      </c>
      <c r="F1000" t="s">
        <v>988</v>
      </c>
    </row>
    <row r="1001" spans="1:6" x14ac:dyDescent="0.35">
      <c r="A1001" t="s">
        <v>40</v>
      </c>
      <c r="B1001" t="s">
        <v>900</v>
      </c>
      <c r="C1001">
        <v>635</v>
      </c>
      <c r="D1001" t="s">
        <v>840</v>
      </c>
      <c r="E1001" t="s">
        <v>170</v>
      </c>
      <c r="F1001" t="s">
        <v>532</v>
      </c>
    </row>
    <row r="1002" spans="1:6" x14ac:dyDescent="0.35">
      <c r="A1002" t="s">
        <v>40</v>
      </c>
      <c r="B1002" t="s">
        <v>901</v>
      </c>
      <c r="C1002">
        <v>199</v>
      </c>
      <c r="D1002" t="s">
        <v>67</v>
      </c>
      <c r="E1002" t="s">
        <v>78</v>
      </c>
      <c r="F1002" t="s">
        <v>68</v>
      </c>
    </row>
    <row r="1004" spans="1:6" x14ac:dyDescent="0.35">
      <c r="A1004" t="s">
        <v>989</v>
      </c>
    </row>
    <row r="1005" spans="1:6" x14ac:dyDescent="0.35">
      <c r="A1005" t="s">
        <v>29</v>
      </c>
      <c r="B1005" t="s">
        <v>30</v>
      </c>
      <c r="C1005" t="s">
        <v>842</v>
      </c>
      <c r="D1005" t="s">
        <v>57</v>
      </c>
      <c r="E1005" t="s">
        <v>74</v>
      </c>
      <c r="F1005" t="s">
        <v>58</v>
      </c>
    </row>
    <row r="1006" spans="1:6" x14ac:dyDescent="0.35">
      <c r="A1006" t="s">
        <v>35</v>
      </c>
      <c r="B1006">
        <v>501</v>
      </c>
      <c r="C1006" t="s">
        <v>679</v>
      </c>
      <c r="D1006" t="s">
        <v>990</v>
      </c>
      <c r="E1006" t="s">
        <v>78</v>
      </c>
      <c r="F1006" t="s">
        <v>949</v>
      </c>
    </row>
    <row r="1007" spans="1:6" x14ac:dyDescent="0.35">
      <c r="A1007" t="s">
        <v>36</v>
      </c>
      <c r="B1007">
        <v>1489</v>
      </c>
      <c r="C1007" t="s">
        <v>170</v>
      </c>
      <c r="D1007" t="s">
        <v>975</v>
      </c>
      <c r="E1007" t="s">
        <v>170</v>
      </c>
      <c r="F1007" t="s">
        <v>631</v>
      </c>
    </row>
    <row r="1008" spans="1:6" x14ac:dyDescent="0.35">
      <c r="A1008" t="s">
        <v>37</v>
      </c>
      <c r="B1008">
        <v>716</v>
      </c>
      <c r="C1008" t="s">
        <v>679</v>
      </c>
      <c r="D1008" t="s">
        <v>991</v>
      </c>
      <c r="E1008" t="s">
        <v>679</v>
      </c>
      <c r="F1008" t="s">
        <v>633</v>
      </c>
    </row>
    <row r="1009" spans="1:7" x14ac:dyDescent="0.35">
      <c r="A1009" t="s">
        <v>38</v>
      </c>
      <c r="B1009">
        <v>624</v>
      </c>
      <c r="C1009" t="s">
        <v>78</v>
      </c>
      <c r="D1009" t="s">
        <v>948</v>
      </c>
      <c r="E1009" t="s">
        <v>78</v>
      </c>
      <c r="F1009" t="s">
        <v>980</v>
      </c>
    </row>
    <row r="1010" spans="1:7" x14ac:dyDescent="0.35">
      <c r="A1010" t="s">
        <v>39</v>
      </c>
      <c r="B1010">
        <v>899</v>
      </c>
      <c r="C1010" t="s">
        <v>170</v>
      </c>
      <c r="D1010" t="s">
        <v>992</v>
      </c>
      <c r="E1010" t="s">
        <v>78</v>
      </c>
      <c r="F1010" t="s">
        <v>737</v>
      </c>
    </row>
    <row r="1011" spans="1:7" x14ac:dyDescent="0.35">
      <c r="A1011" t="s">
        <v>40</v>
      </c>
      <c r="B1011">
        <v>4229</v>
      </c>
      <c r="C1011" t="s">
        <v>679</v>
      </c>
      <c r="D1011" t="s">
        <v>990</v>
      </c>
      <c r="E1011" t="s">
        <v>679</v>
      </c>
      <c r="F1011" t="s">
        <v>993</v>
      </c>
    </row>
    <row r="1013" spans="1:7" x14ac:dyDescent="0.35">
      <c r="A1013" t="s">
        <v>994</v>
      </c>
    </row>
    <row r="1014" spans="1:7" x14ac:dyDescent="0.35">
      <c r="A1014" t="s">
        <v>29</v>
      </c>
      <c r="B1014" t="s">
        <v>847</v>
      </c>
      <c r="C1014" t="s">
        <v>30</v>
      </c>
      <c r="D1014" t="s">
        <v>842</v>
      </c>
      <c r="E1014" t="s">
        <v>57</v>
      </c>
      <c r="F1014" t="s">
        <v>58</v>
      </c>
      <c r="G1014" t="s">
        <v>74</v>
      </c>
    </row>
    <row r="1015" spans="1:7" x14ac:dyDescent="0.35">
      <c r="A1015" t="s">
        <v>35</v>
      </c>
      <c r="B1015" t="s">
        <v>827</v>
      </c>
      <c r="C1015">
        <v>233</v>
      </c>
      <c r="D1015" t="s">
        <v>170</v>
      </c>
      <c r="E1015" t="s">
        <v>937</v>
      </c>
      <c r="F1015" t="s">
        <v>865</v>
      </c>
      <c r="G1015" t="s">
        <v>78</v>
      </c>
    </row>
    <row r="1016" spans="1:7" x14ac:dyDescent="0.35">
      <c r="A1016" t="s">
        <v>35</v>
      </c>
      <c r="B1016" t="s">
        <v>828</v>
      </c>
      <c r="C1016">
        <v>257</v>
      </c>
      <c r="D1016" t="s">
        <v>78</v>
      </c>
      <c r="E1016" t="s">
        <v>995</v>
      </c>
      <c r="F1016" t="s">
        <v>383</v>
      </c>
      <c r="G1016" t="s">
        <v>78</v>
      </c>
    </row>
    <row r="1017" spans="1:7" x14ac:dyDescent="0.35">
      <c r="A1017" t="s">
        <v>35</v>
      </c>
      <c r="B1017" t="s">
        <v>318</v>
      </c>
      <c r="C1017">
        <v>11</v>
      </c>
      <c r="D1017" t="s">
        <v>78</v>
      </c>
      <c r="E1017" t="s">
        <v>790</v>
      </c>
      <c r="F1017" t="s">
        <v>996</v>
      </c>
      <c r="G1017" t="s">
        <v>78</v>
      </c>
    </row>
    <row r="1018" spans="1:7" x14ac:dyDescent="0.35">
      <c r="A1018" t="s">
        <v>36</v>
      </c>
      <c r="B1018" t="s">
        <v>827</v>
      </c>
      <c r="C1018">
        <v>610</v>
      </c>
      <c r="D1018" t="s">
        <v>78</v>
      </c>
      <c r="E1018" t="s">
        <v>997</v>
      </c>
      <c r="F1018" t="s">
        <v>688</v>
      </c>
      <c r="G1018" t="s">
        <v>78</v>
      </c>
    </row>
    <row r="1019" spans="1:7" x14ac:dyDescent="0.35">
      <c r="A1019" t="s">
        <v>36</v>
      </c>
      <c r="B1019" t="s">
        <v>828</v>
      </c>
      <c r="C1019">
        <v>817</v>
      </c>
      <c r="D1019" t="s">
        <v>668</v>
      </c>
      <c r="E1019" t="s">
        <v>695</v>
      </c>
      <c r="F1019" t="s">
        <v>998</v>
      </c>
      <c r="G1019" t="s">
        <v>668</v>
      </c>
    </row>
    <row r="1020" spans="1:7" x14ac:dyDescent="0.35">
      <c r="A1020" t="s">
        <v>36</v>
      </c>
      <c r="B1020" t="s">
        <v>318</v>
      </c>
      <c r="C1020">
        <v>62</v>
      </c>
      <c r="D1020" t="s">
        <v>78</v>
      </c>
      <c r="E1020" t="s">
        <v>999</v>
      </c>
      <c r="F1020" t="s">
        <v>738</v>
      </c>
      <c r="G1020" t="s">
        <v>78</v>
      </c>
    </row>
    <row r="1021" spans="1:7" x14ac:dyDescent="0.35">
      <c r="A1021" t="s">
        <v>37</v>
      </c>
      <c r="B1021" t="s">
        <v>827</v>
      </c>
      <c r="C1021">
        <v>296</v>
      </c>
      <c r="D1021" t="s">
        <v>170</v>
      </c>
      <c r="E1021" t="s">
        <v>821</v>
      </c>
      <c r="F1021" t="s">
        <v>337</v>
      </c>
      <c r="G1021" t="s">
        <v>78</v>
      </c>
    </row>
    <row r="1022" spans="1:7" x14ac:dyDescent="0.35">
      <c r="A1022" t="s">
        <v>37</v>
      </c>
      <c r="B1022" t="s">
        <v>828</v>
      </c>
      <c r="C1022">
        <v>384</v>
      </c>
      <c r="D1022" t="s">
        <v>78</v>
      </c>
      <c r="E1022" t="s">
        <v>1000</v>
      </c>
      <c r="F1022" t="s">
        <v>736</v>
      </c>
      <c r="G1022" t="s">
        <v>679</v>
      </c>
    </row>
    <row r="1023" spans="1:7" x14ac:dyDescent="0.35">
      <c r="A1023" t="s">
        <v>37</v>
      </c>
      <c r="B1023" t="s">
        <v>318</v>
      </c>
      <c r="C1023">
        <v>36</v>
      </c>
      <c r="D1023" t="s">
        <v>78</v>
      </c>
      <c r="E1023" t="s">
        <v>1001</v>
      </c>
      <c r="F1023" t="s">
        <v>800</v>
      </c>
      <c r="G1023" t="s">
        <v>78</v>
      </c>
    </row>
    <row r="1024" spans="1:7" x14ac:dyDescent="0.35">
      <c r="A1024" t="s">
        <v>38</v>
      </c>
      <c r="B1024" t="s">
        <v>827</v>
      </c>
      <c r="C1024">
        <v>259</v>
      </c>
      <c r="D1024" t="s">
        <v>78</v>
      </c>
      <c r="E1024" t="s">
        <v>870</v>
      </c>
      <c r="F1024" t="s">
        <v>717</v>
      </c>
      <c r="G1024" t="s">
        <v>78</v>
      </c>
    </row>
    <row r="1025" spans="1:7" x14ac:dyDescent="0.35">
      <c r="A1025" t="s">
        <v>38</v>
      </c>
      <c r="B1025" t="s">
        <v>828</v>
      </c>
      <c r="C1025">
        <v>335</v>
      </c>
      <c r="D1025" t="s">
        <v>78</v>
      </c>
      <c r="E1025" t="s">
        <v>1002</v>
      </c>
      <c r="F1025" t="s">
        <v>1003</v>
      </c>
      <c r="G1025" t="s">
        <v>78</v>
      </c>
    </row>
    <row r="1026" spans="1:7" x14ac:dyDescent="0.35">
      <c r="A1026" t="s">
        <v>38</v>
      </c>
      <c r="B1026" t="s">
        <v>318</v>
      </c>
      <c r="C1026">
        <v>30</v>
      </c>
      <c r="D1026" t="s">
        <v>78</v>
      </c>
      <c r="E1026" t="s">
        <v>1004</v>
      </c>
      <c r="F1026" t="s">
        <v>934</v>
      </c>
      <c r="G1026" t="s">
        <v>78</v>
      </c>
    </row>
    <row r="1027" spans="1:7" x14ac:dyDescent="0.35">
      <c r="A1027" t="s">
        <v>39</v>
      </c>
      <c r="B1027" t="s">
        <v>827</v>
      </c>
      <c r="C1027">
        <v>381</v>
      </c>
      <c r="D1027" t="s">
        <v>78</v>
      </c>
      <c r="E1027" t="s">
        <v>992</v>
      </c>
      <c r="F1027" t="s">
        <v>508</v>
      </c>
      <c r="G1027" t="s">
        <v>78</v>
      </c>
    </row>
    <row r="1028" spans="1:7" x14ac:dyDescent="0.35">
      <c r="A1028" t="s">
        <v>39</v>
      </c>
      <c r="B1028" t="s">
        <v>828</v>
      </c>
      <c r="C1028">
        <v>481</v>
      </c>
      <c r="D1028" t="s">
        <v>668</v>
      </c>
      <c r="E1028" t="s">
        <v>1005</v>
      </c>
      <c r="F1028" t="s">
        <v>730</v>
      </c>
      <c r="G1028" t="s">
        <v>78</v>
      </c>
    </row>
    <row r="1029" spans="1:7" x14ac:dyDescent="0.35">
      <c r="A1029" t="s">
        <v>39</v>
      </c>
      <c r="B1029" t="s">
        <v>318</v>
      </c>
      <c r="C1029">
        <v>37</v>
      </c>
      <c r="D1029" t="s">
        <v>78</v>
      </c>
      <c r="E1029" t="s">
        <v>1006</v>
      </c>
      <c r="F1029" t="s">
        <v>743</v>
      </c>
      <c r="G1029" t="s">
        <v>78</v>
      </c>
    </row>
    <row r="1030" spans="1:7" x14ac:dyDescent="0.35">
      <c r="A1030" t="s">
        <v>40</v>
      </c>
      <c r="B1030" t="s">
        <v>827</v>
      </c>
      <c r="C1030">
        <v>1779</v>
      </c>
      <c r="D1030" t="s">
        <v>679</v>
      </c>
      <c r="E1030" t="s">
        <v>1007</v>
      </c>
      <c r="F1030" t="s">
        <v>724</v>
      </c>
      <c r="G1030" t="s">
        <v>78</v>
      </c>
    </row>
    <row r="1031" spans="1:7" x14ac:dyDescent="0.35">
      <c r="A1031" t="s">
        <v>40</v>
      </c>
      <c r="B1031" t="s">
        <v>828</v>
      </c>
      <c r="C1031">
        <v>2274</v>
      </c>
      <c r="D1031" t="s">
        <v>170</v>
      </c>
      <c r="E1031" t="s">
        <v>269</v>
      </c>
      <c r="F1031" t="s">
        <v>1008</v>
      </c>
      <c r="G1031" t="s">
        <v>679</v>
      </c>
    </row>
    <row r="1032" spans="1:7" x14ac:dyDescent="0.35">
      <c r="A1032" t="s">
        <v>40</v>
      </c>
      <c r="B1032" t="s">
        <v>318</v>
      </c>
      <c r="C1032">
        <v>176</v>
      </c>
      <c r="D1032" t="s">
        <v>78</v>
      </c>
      <c r="E1032" t="s">
        <v>662</v>
      </c>
      <c r="F1032" t="s">
        <v>631</v>
      </c>
      <c r="G1032" t="s">
        <v>78</v>
      </c>
    </row>
    <row r="1034" spans="1:7" x14ac:dyDescent="0.35">
      <c r="A1034" t="s">
        <v>1009</v>
      </c>
    </row>
    <row r="1035" spans="1:7" x14ac:dyDescent="0.35">
      <c r="A1035" t="s">
        <v>29</v>
      </c>
      <c r="B1035" t="s">
        <v>864</v>
      </c>
      <c r="C1035" t="s">
        <v>30</v>
      </c>
      <c r="D1035" t="s">
        <v>842</v>
      </c>
      <c r="E1035" t="s">
        <v>57</v>
      </c>
      <c r="F1035" t="s">
        <v>74</v>
      </c>
      <c r="G1035" t="s">
        <v>58</v>
      </c>
    </row>
    <row r="1036" spans="1:7" x14ac:dyDescent="0.35">
      <c r="A1036" t="s">
        <v>35</v>
      </c>
      <c r="B1036" t="s">
        <v>832</v>
      </c>
      <c r="C1036">
        <v>347</v>
      </c>
      <c r="D1036" t="s">
        <v>679</v>
      </c>
      <c r="E1036" t="s">
        <v>287</v>
      </c>
      <c r="F1036" t="s">
        <v>78</v>
      </c>
      <c r="G1036" t="s">
        <v>742</v>
      </c>
    </row>
    <row r="1037" spans="1:7" x14ac:dyDescent="0.35">
      <c r="A1037" t="s">
        <v>35</v>
      </c>
      <c r="B1037" t="s">
        <v>833</v>
      </c>
      <c r="C1037">
        <v>154</v>
      </c>
      <c r="D1037" t="s">
        <v>679</v>
      </c>
      <c r="E1037" t="s">
        <v>1010</v>
      </c>
      <c r="F1037" t="s">
        <v>78</v>
      </c>
      <c r="G1037" t="s">
        <v>1011</v>
      </c>
    </row>
    <row r="1038" spans="1:7" x14ac:dyDescent="0.35">
      <c r="A1038" t="s">
        <v>36</v>
      </c>
      <c r="B1038" t="s">
        <v>832</v>
      </c>
      <c r="C1038">
        <v>1305</v>
      </c>
      <c r="D1038" t="s">
        <v>170</v>
      </c>
      <c r="E1038" t="s">
        <v>1012</v>
      </c>
      <c r="F1038" t="s">
        <v>170</v>
      </c>
      <c r="G1038" t="s">
        <v>456</v>
      </c>
    </row>
    <row r="1039" spans="1:7" x14ac:dyDescent="0.35">
      <c r="A1039" t="s">
        <v>36</v>
      </c>
      <c r="B1039" t="s">
        <v>833</v>
      </c>
      <c r="C1039">
        <v>184</v>
      </c>
      <c r="D1039" t="s">
        <v>78</v>
      </c>
      <c r="E1039" t="s">
        <v>913</v>
      </c>
      <c r="F1039" t="s">
        <v>78</v>
      </c>
      <c r="G1039" t="s">
        <v>914</v>
      </c>
    </row>
    <row r="1040" spans="1:7" x14ac:dyDescent="0.35">
      <c r="A1040" t="s">
        <v>37</v>
      </c>
      <c r="B1040" t="s">
        <v>832</v>
      </c>
      <c r="C1040">
        <v>646</v>
      </c>
      <c r="D1040" t="s">
        <v>679</v>
      </c>
      <c r="E1040" t="s">
        <v>997</v>
      </c>
      <c r="F1040" t="s">
        <v>679</v>
      </c>
      <c r="G1040" t="s">
        <v>825</v>
      </c>
    </row>
    <row r="1041" spans="1:7" x14ac:dyDescent="0.35">
      <c r="A1041" t="s">
        <v>37</v>
      </c>
      <c r="B1041" t="s">
        <v>833</v>
      </c>
      <c r="C1041">
        <v>70</v>
      </c>
      <c r="D1041" t="s">
        <v>78</v>
      </c>
      <c r="E1041" t="s">
        <v>1013</v>
      </c>
      <c r="F1041" t="s">
        <v>78</v>
      </c>
      <c r="G1041" t="s">
        <v>622</v>
      </c>
    </row>
    <row r="1042" spans="1:7" x14ac:dyDescent="0.35">
      <c r="A1042" t="s">
        <v>38</v>
      </c>
      <c r="B1042" t="s">
        <v>832</v>
      </c>
      <c r="C1042">
        <v>411</v>
      </c>
      <c r="D1042" t="s">
        <v>78</v>
      </c>
      <c r="E1042" t="s">
        <v>68</v>
      </c>
      <c r="F1042" t="s">
        <v>78</v>
      </c>
      <c r="G1042" t="s">
        <v>67</v>
      </c>
    </row>
    <row r="1043" spans="1:7" x14ac:dyDescent="0.35">
      <c r="A1043" t="s">
        <v>38</v>
      </c>
      <c r="B1043" t="s">
        <v>833</v>
      </c>
      <c r="C1043">
        <v>213</v>
      </c>
      <c r="D1043" t="s">
        <v>78</v>
      </c>
      <c r="E1043" t="s">
        <v>1014</v>
      </c>
      <c r="F1043" t="s">
        <v>78</v>
      </c>
      <c r="G1043" t="s">
        <v>1015</v>
      </c>
    </row>
    <row r="1044" spans="1:7" x14ac:dyDescent="0.35">
      <c r="A1044" t="s">
        <v>39</v>
      </c>
      <c r="B1044" t="s">
        <v>832</v>
      </c>
      <c r="C1044">
        <v>594</v>
      </c>
      <c r="D1044" t="s">
        <v>668</v>
      </c>
      <c r="E1044" t="s">
        <v>867</v>
      </c>
      <c r="F1044" t="s">
        <v>78</v>
      </c>
      <c r="G1044" t="s">
        <v>734</v>
      </c>
    </row>
    <row r="1045" spans="1:7" x14ac:dyDescent="0.35">
      <c r="A1045" t="s">
        <v>39</v>
      </c>
      <c r="B1045" t="s">
        <v>833</v>
      </c>
      <c r="C1045">
        <v>305</v>
      </c>
      <c r="D1045" t="s">
        <v>78</v>
      </c>
      <c r="E1045" t="s">
        <v>1016</v>
      </c>
      <c r="F1045" t="s">
        <v>78</v>
      </c>
      <c r="G1045" t="s">
        <v>1008</v>
      </c>
    </row>
    <row r="1046" spans="1:7" x14ac:dyDescent="0.35">
      <c r="A1046" t="s">
        <v>40</v>
      </c>
      <c r="B1046" t="s">
        <v>832</v>
      </c>
      <c r="C1046">
        <v>3303</v>
      </c>
      <c r="D1046" t="s">
        <v>170</v>
      </c>
      <c r="E1046" t="s">
        <v>287</v>
      </c>
      <c r="F1046" t="s">
        <v>679</v>
      </c>
      <c r="G1046" t="s">
        <v>631</v>
      </c>
    </row>
    <row r="1047" spans="1:7" x14ac:dyDescent="0.35">
      <c r="A1047" t="s">
        <v>40</v>
      </c>
      <c r="B1047" t="s">
        <v>833</v>
      </c>
      <c r="C1047">
        <v>926</v>
      </c>
      <c r="D1047" t="s">
        <v>78</v>
      </c>
      <c r="E1047" t="s">
        <v>1017</v>
      </c>
      <c r="F1047" t="s">
        <v>78</v>
      </c>
      <c r="G1047" t="s">
        <v>1018</v>
      </c>
    </row>
    <row r="1049" spans="1:7" x14ac:dyDescent="0.35">
      <c r="A1049" t="s">
        <v>1019</v>
      </c>
    </row>
    <row r="1050" spans="1:7" x14ac:dyDescent="0.35">
      <c r="A1050" t="s">
        <v>29</v>
      </c>
      <c r="B1050" t="s">
        <v>872</v>
      </c>
      <c r="C1050" t="s">
        <v>30</v>
      </c>
      <c r="D1050" t="s">
        <v>842</v>
      </c>
      <c r="E1050" t="s">
        <v>57</v>
      </c>
      <c r="F1050" t="s">
        <v>74</v>
      </c>
      <c r="G1050" t="s">
        <v>58</v>
      </c>
    </row>
    <row r="1051" spans="1:7" x14ac:dyDescent="0.35">
      <c r="A1051" t="s">
        <v>35</v>
      </c>
      <c r="B1051" t="s">
        <v>873</v>
      </c>
      <c r="C1051">
        <v>323</v>
      </c>
      <c r="D1051" t="s">
        <v>679</v>
      </c>
      <c r="E1051" t="s">
        <v>817</v>
      </c>
      <c r="F1051" t="s">
        <v>78</v>
      </c>
      <c r="G1051" t="s">
        <v>696</v>
      </c>
    </row>
    <row r="1052" spans="1:7" x14ac:dyDescent="0.35">
      <c r="A1052" t="s">
        <v>35</v>
      </c>
      <c r="B1052" t="s">
        <v>874</v>
      </c>
      <c r="C1052">
        <v>147</v>
      </c>
      <c r="D1052" t="s">
        <v>78</v>
      </c>
      <c r="E1052" t="s">
        <v>992</v>
      </c>
      <c r="F1052" t="s">
        <v>78</v>
      </c>
      <c r="G1052" t="s">
        <v>508</v>
      </c>
    </row>
    <row r="1053" spans="1:7" x14ac:dyDescent="0.35">
      <c r="A1053" t="s">
        <v>35</v>
      </c>
      <c r="B1053" t="s">
        <v>318</v>
      </c>
      <c r="C1053">
        <v>31</v>
      </c>
      <c r="D1053" t="s">
        <v>78</v>
      </c>
      <c r="E1053" t="s">
        <v>1020</v>
      </c>
      <c r="F1053" t="s">
        <v>78</v>
      </c>
      <c r="G1053" t="s">
        <v>490</v>
      </c>
    </row>
    <row r="1054" spans="1:7" x14ac:dyDescent="0.35">
      <c r="A1054" t="s">
        <v>36</v>
      </c>
      <c r="B1054" t="s">
        <v>873</v>
      </c>
      <c r="C1054">
        <v>855</v>
      </c>
      <c r="D1054" t="s">
        <v>668</v>
      </c>
      <c r="E1054" t="s">
        <v>815</v>
      </c>
      <c r="F1054" t="s">
        <v>668</v>
      </c>
      <c r="G1054" t="s">
        <v>724</v>
      </c>
    </row>
    <row r="1055" spans="1:7" x14ac:dyDescent="0.35">
      <c r="A1055" t="s">
        <v>36</v>
      </c>
      <c r="B1055" t="s">
        <v>874</v>
      </c>
      <c r="C1055">
        <v>516</v>
      </c>
      <c r="D1055" t="s">
        <v>78</v>
      </c>
      <c r="E1055" t="s">
        <v>1021</v>
      </c>
      <c r="F1055" t="s">
        <v>78</v>
      </c>
      <c r="G1055" t="s">
        <v>737</v>
      </c>
    </row>
    <row r="1056" spans="1:7" x14ac:dyDescent="0.35">
      <c r="A1056" t="s">
        <v>36</v>
      </c>
      <c r="B1056" t="s">
        <v>318</v>
      </c>
      <c r="C1056">
        <v>118</v>
      </c>
      <c r="D1056" t="s">
        <v>78</v>
      </c>
      <c r="E1056" t="s">
        <v>1022</v>
      </c>
      <c r="F1056" t="s">
        <v>78</v>
      </c>
      <c r="G1056" t="s">
        <v>1023</v>
      </c>
    </row>
    <row r="1057" spans="1:7" x14ac:dyDescent="0.35">
      <c r="A1057" t="s">
        <v>37</v>
      </c>
      <c r="B1057" t="s">
        <v>873</v>
      </c>
      <c r="C1057">
        <v>434</v>
      </c>
      <c r="D1057" t="s">
        <v>679</v>
      </c>
      <c r="E1057" t="s">
        <v>1024</v>
      </c>
      <c r="F1057" t="s">
        <v>679</v>
      </c>
      <c r="G1057" t="s">
        <v>734</v>
      </c>
    </row>
    <row r="1058" spans="1:7" x14ac:dyDescent="0.35">
      <c r="A1058" t="s">
        <v>37</v>
      </c>
      <c r="B1058" t="s">
        <v>874</v>
      </c>
      <c r="C1058">
        <v>239</v>
      </c>
      <c r="D1058" t="s">
        <v>78</v>
      </c>
      <c r="E1058" t="s">
        <v>992</v>
      </c>
      <c r="F1058" t="s">
        <v>78</v>
      </c>
      <c r="G1058" t="s">
        <v>508</v>
      </c>
    </row>
    <row r="1059" spans="1:7" x14ac:dyDescent="0.35">
      <c r="A1059" t="s">
        <v>37</v>
      </c>
      <c r="B1059" t="s">
        <v>318</v>
      </c>
      <c r="C1059">
        <v>43</v>
      </c>
      <c r="D1059" t="s">
        <v>78</v>
      </c>
      <c r="E1059" t="s">
        <v>1025</v>
      </c>
      <c r="F1059" t="s">
        <v>78</v>
      </c>
      <c r="G1059" t="s">
        <v>355</v>
      </c>
    </row>
    <row r="1060" spans="1:7" x14ac:dyDescent="0.35">
      <c r="A1060" t="s">
        <v>38</v>
      </c>
      <c r="B1060" t="s">
        <v>873</v>
      </c>
      <c r="C1060">
        <v>383</v>
      </c>
      <c r="D1060" t="s">
        <v>78</v>
      </c>
      <c r="E1060" t="s">
        <v>875</v>
      </c>
      <c r="F1060" t="s">
        <v>78</v>
      </c>
      <c r="G1060" t="s">
        <v>1026</v>
      </c>
    </row>
    <row r="1061" spans="1:7" x14ac:dyDescent="0.35">
      <c r="A1061" t="s">
        <v>38</v>
      </c>
      <c r="B1061" t="s">
        <v>874</v>
      </c>
      <c r="C1061">
        <v>187</v>
      </c>
      <c r="D1061" t="s">
        <v>78</v>
      </c>
      <c r="E1061" t="s">
        <v>1027</v>
      </c>
      <c r="F1061" t="s">
        <v>78</v>
      </c>
      <c r="G1061" t="s">
        <v>788</v>
      </c>
    </row>
    <row r="1062" spans="1:7" x14ac:dyDescent="0.35">
      <c r="A1062" t="s">
        <v>38</v>
      </c>
      <c r="B1062" t="s">
        <v>318</v>
      </c>
      <c r="C1062">
        <v>54</v>
      </c>
      <c r="D1062" t="s">
        <v>78</v>
      </c>
      <c r="E1062" t="s">
        <v>860</v>
      </c>
      <c r="F1062" t="s">
        <v>78</v>
      </c>
      <c r="G1062" t="s">
        <v>450</v>
      </c>
    </row>
    <row r="1063" spans="1:7" x14ac:dyDescent="0.35">
      <c r="A1063" t="s">
        <v>39</v>
      </c>
      <c r="B1063" t="s">
        <v>873</v>
      </c>
      <c r="C1063">
        <v>568</v>
      </c>
      <c r="D1063" t="s">
        <v>78</v>
      </c>
      <c r="E1063" t="s">
        <v>849</v>
      </c>
      <c r="F1063" t="s">
        <v>78</v>
      </c>
      <c r="G1063" t="s">
        <v>734</v>
      </c>
    </row>
    <row r="1064" spans="1:7" x14ac:dyDescent="0.35">
      <c r="A1064" t="s">
        <v>39</v>
      </c>
      <c r="B1064" t="s">
        <v>874</v>
      </c>
      <c r="C1064">
        <v>264</v>
      </c>
      <c r="D1064" t="s">
        <v>334</v>
      </c>
      <c r="E1064" t="s">
        <v>1028</v>
      </c>
      <c r="F1064" t="s">
        <v>78</v>
      </c>
      <c r="G1064" t="s">
        <v>745</v>
      </c>
    </row>
    <row r="1065" spans="1:7" x14ac:dyDescent="0.35">
      <c r="A1065" t="s">
        <v>39</v>
      </c>
      <c r="B1065" t="s">
        <v>318</v>
      </c>
      <c r="C1065">
        <v>67</v>
      </c>
      <c r="D1065" t="s">
        <v>78</v>
      </c>
      <c r="E1065" t="s">
        <v>1027</v>
      </c>
      <c r="F1065" t="s">
        <v>78</v>
      </c>
      <c r="G1065" t="s">
        <v>788</v>
      </c>
    </row>
    <row r="1066" spans="1:7" x14ac:dyDescent="0.35">
      <c r="A1066" t="s">
        <v>40</v>
      </c>
      <c r="B1066" t="s">
        <v>873</v>
      </c>
      <c r="C1066">
        <v>2563</v>
      </c>
      <c r="D1066" t="s">
        <v>679</v>
      </c>
      <c r="E1066" t="s">
        <v>990</v>
      </c>
      <c r="F1066" t="s">
        <v>679</v>
      </c>
      <c r="G1066" t="s">
        <v>739</v>
      </c>
    </row>
    <row r="1067" spans="1:7" x14ac:dyDescent="0.35">
      <c r="A1067" t="s">
        <v>40</v>
      </c>
      <c r="B1067" t="s">
        <v>874</v>
      </c>
      <c r="C1067">
        <v>1353</v>
      </c>
      <c r="D1067" t="s">
        <v>679</v>
      </c>
      <c r="E1067" t="s">
        <v>818</v>
      </c>
      <c r="F1067" t="s">
        <v>78</v>
      </c>
      <c r="G1067" t="s">
        <v>745</v>
      </c>
    </row>
    <row r="1068" spans="1:7" x14ac:dyDescent="0.35">
      <c r="A1068" t="s">
        <v>40</v>
      </c>
      <c r="B1068" t="s">
        <v>318</v>
      </c>
      <c r="C1068">
        <v>313</v>
      </c>
      <c r="D1068" t="s">
        <v>78</v>
      </c>
      <c r="E1068" t="s">
        <v>869</v>
      </c>
      <c r="F1068" t="s">
        <v>78</v>
      </c>
      <c r="G1068" t="s">
        <v>793</v>
      </c>
    </row>
    <row r="1070" spans="1:7" x14ac:dyDescent="0.35">
      <c r="A1070" t="s">
        <v>1029</v>
      </c>
    </row>
    <row r="1071" spans="1:7" x14ac:dyDescent="0.35">
      <c r="A1071" t="s">
        <v>29</v>
      </c>
      <c r="B1071" t="s">
        <v>887</v>
      </c>
      <c r="C1071" t="s">
        <v>30</v>
      </c>
      <c r="D1071" t="s">
        <v>57</v>
      </c>
      <c r="E1071" t="s">
        <v>74</v>
      </c>
      <c r="F1071" t="s">
        <v>58</v>
      </c>
      <c r="G1071" t="s">
        <v>842</v>
      </c>
    </row>
    <row r="1072" spans="1:7" x14ac:dyDescent="0.35">
      <c r="A1072" t="s">
        <v>35</v>
      </c>
      <c r="B1072" t="s">
        <v>888</v>
      </c>
      <c r="C1072">
        <v>266</v>
      </c>
      <c r="D1072" t="s">
        <v>1005</v>
      </c>
      <c r="E1072" t="s">
        <v>78</v>
      </c>
      <c r="F1072" t="s">
        <v>337</v>
      </c>
      <c r="G1072" t="s">
        <v>679</v>
      </c>
    </row>
    <row r="1073" spans="1:7" x14ac:dyDescent="0.35">
      <c r="A1073" t="s">
        <v>35</v>
      </c>
      <c r="B1073" t="s">
        <v>889</v>
      </c>
      <c r="C1073">
        <v>235</v>
      </c>
      <c r="D1073" t="s">
        <v>695</v>
      </c>
      <c r="E1073" t="s">
        <v>78</v>
      </c>
      <c r="F1073" t="s">
        <v>1030</v>
      </c>
      <c r="G1073" t="s">
        <v>679</v>
      </c>
    </row>
    <row r="1074" spans="1:7" x14ac:dyDescent="0.35">
      <c r="A1074" t="s">
        <v>36</v>
      </c>
      <c r="B1074" t="s">
        <v>888</v>
      </c>
      <c r="C1074">
        <v>693</v>
      </c>
      <c r="D1074" t="s">
        <v>1021</v>
      </c>
      <c r="E1074" t="s">
        <v>170</v>
      </c>
      <c r="F1074" t="s">
        <v>721</v>
      </c>
      <c r="G1074" t="s">
        <v>78</v>
      </c>
    </row>
    <row r="1075" spans="1:7" x14ac:dyDescent="0.35">
      <c r="A1075" t="s">
        <v>36</v>
      </c>
      <c r="B1075" t="s">
        <v>889</v>
      </c>
      <c r="C1075">
        <v>796</v>
      </c>
      <c r="D1075" t="s">
        <v>1031</v>
      </c>
      <c r="E1075" t="s">
        <v>679</v>
      </c>
      <c r="F1075" t="s">
        <v>998</v>
      </c>
      <c r="G1075" t="s">
        <v>673</v>
      </c>
    </row>
    <row r="1076" spans="1:7" x14ac:dyDescent="0.35">
      <c r="A1076" t="s">
        <v>37</v>
      </c>
      <c r="B1076" t="s">
        <v>888</v>
      </c>
      <c r="C1076">
        <v>327</v>
      </c>
      <c r="D1076" t="s">
        <v>1032</v>
      </c>
      <c r="E1076" t="s">
        <v>679</v>
      </c>
      <c r="F1076" t="s">
        <v>624</v>
      </c>
      <c r="G1076" t="s">
        <v>78</v>
      </c>
    </row>
    <row r="1077" spans="1:7" x14ac:dyDescent="0.35">
      <c r="A1077" t="s">
        <v>37</v>
      </c>
      <c r="B1077" t="s">
        <v>889</v>
      </c>
      <c r="C1077">
        <v>389</v>
      </c>
      <c r="D1077" t="s">
        <v>662</v>
      </c>
      <c r="E1077" t="s">
        <v>78</v>
      </c>
      <c r="F1077" t="s">
        <v>728</v>
      </c>
      <c r="G1077" t="s">
        <v>170</v>
      </c>
    </row>
    <row r="1078" spans="1:7" x14ac:dyDescent="0.35">
      <c r="A1078" t="s">
        <v>38</v>
      </c>
      <c r="B1078" t="s">
        <v>888</v>
      </c>
      <c r="C1078">
        <v>136</v>
      </c>
      <c r="D1078" t="s">
        <v>1033</v>
      </c>
      <c r="E1078" t="s">
        <v>78</v>
      </c>
      <c r="F1078" t="s">
        <v>722</v>
      </c>
      <c r="G1078" t="s">
        <v>78</v>
      </c>
    </row>
    <row r="1079" spans="1:7" x14ac:dyDescent="0.35">
      <c r="A1079" t="s">
        <v>38</v>
      </c>
      <c r="B1079" t="s">
        <v>889</v>
      </c>
      <c r="C1079">
        <v>488</v>
      </c>
      <c r="D1079" t="s">
        <v>64</v>
      </c>
      <c r="E1079" t="s">
        <v>78</v>
      </c>
      <c r="F1079" t="s">
        <v>63</v>
      </c>
      <c r="G1079" t="s">
        <v>78</v>
      </c>
    </row>
    <row r="1080" spans="1:7" x14ac:dyDescent="0.35">
      <c r="A1080" t="s">
        <v>39</v>
      </c>
      <c r="B1080" t="s">
        <v>888</v>
      </c>
      <c r="C1080">
        <v>269</v>
      </c>
      <c r="D1080" t="s">
        <v>997</v>
      </c>
      <c r="E1080" t="s">
        <v>78</v>
      </c>
      <c r="F1080" t="s">
        <v>688</v>
      </c>
      <c r="G1080" t="s">
        <v>78</v>
      </c>
    </row>
    <row r="1081" spans="1:7" x14ac:dyDescent="0.35">
      <c r="A1081" t="s">
        <v>39</v>
      </c>
      <c r="B1081" t="s">
        <v>889</v>
      </c>
      <c r="C1081">
        <v>630</v>
      </c>
      <c r="D1081" t="s">
        <v>1005</v>
      </c>
      <c r="E1081" t="s">
        <v>78</v>
      </c>
      <c r="F1081" t="s">
        <v>508</v>
      </c>
      <c r="G1081" t="s">
        <v>170</v>
      </c>
    </row>
    <row r="1082" spans="1:7" x14ac:dyDescent="0.35">
      <c r="A1082" t="s">
        <v>40</v>
      </c>
      <c r="B1082" t="s">
        <v>888</v>
      </c>
      <c r="C1082">
        <v>1691</v>
      </c>
      <c r="D1082" t="s">
        <v>1034</v>
      </c>
      <c r="E1082" t="s">
        <v>679</v>
      </c>
      <c r="F1082" t="s">
        <v>737</v>
      </c>
      <c r="G1082" t="s">
        <v>78</v>
      </c>
    </row>
    <row r="1083" spans="1:7" x14ac:dyDescent="0.35">
      <c r="A1083" t="s">
        <v>40</v>
      </c>
      <c r="B1083" t="s">
        <v>889</v>
      </c>
      <c r="C1083">
        <v>2538</v>
      </c>
      <c r="D1083" t="s">
        <v>695</v>
      </c>
      <c r="E1083" t="s">
        <v>78</v>
      </c>
      <c r="F1083" t="s">
        <v>741</v>
      </c>
      <c r="G1083" t="s">
        <v>170</v>
      </c>
    </row>
    <row r="1085" spans="1:7" x14ac:dyDescent="0.35">
      <c r="A1085" t="s">
        <v>1035</v>
      </c>
    </row>
    <row r="1086" spans="1:7" x14ac:dyDescent="0.35">
      <c r="A1086" t="s">
        <v>29</v>
      </c>
      <c r="B1086" t="s">
        <v>899</v>
      </c>
      <c r="C1086" t="s">
        <v>30</v>
      </c>
      <c r="D1086" t="s">
        <v>842</v>
      </c>
      <c r="E1086" t="s">
        <v>57</v>
      </c>
      <c r="F1086" t="s">
        <v>74</v>
      </c>
      <c r="G1086" t="s">
        <v>58</v>
      </c>
    </row>
    <row r="1087" spans="1:7" x14ac:dyDescent="0.35">
      <c r="A1087" t="s">
        <v>35</v>
      </c>
      <c r="B1087" t="s">
        <v>900</v>
      </c>
      <c r="C1087">
        <v>431</v>
      </c>
      <c r="D1087" t="s">
        <v>679</v>
      </c>
      <c r="E1087" t="s">
        <v>990</v>
      </c>
      <c r="F1087" t="s">
        <v>78</v>
      </c>
      <c r="G1087" t="s">
        <v>949</v>
      </c>
    </row>
    <row r="1088" spans="1:7" x14ac:dyDescent="0.35">
      <c r="A1088" t="s">
        <v>35</v>
      </c>
      <c r="B1088" t="s">
        <v>901</v>
      </c>
      <c r="C1088">
        <v>70</v>
      </c>
      <c r="D1088" t="s">
        <v>490</v>
      </c>
      <c r="E1088" t="s">
        <v>818</v>
      </c>
      <c r="F1088" t="s">
        <v>78</v>
      </c>
      <c r="G1088" t="s">
        <v>732</v>
      </c>
    </row>
    <row r="1089" spans="1:7" x14ac:dyDescent="0.35">
      <c r="A1089" t="s">
        <v>36</v>
      </c>
      <c r="B1089" t="s">
        <v>900</v>
      </c>
      <c r="C1089">
        <v>1489</v>
      </c>
      <c r="D1089" t="s">
        <v>170</v>
      </c>
      <c r="E1089" t="s">
        <v>975</v>
      </c>
      <c r="F1089" t="s">
        <v>170</v>
      </c>
      <c r="G1089" t="s">
        <v>631</v>
      </c>
    </row>
    <row r="1090" spans="1:7" x14ac:dyDescent="0.35">
      <c r="A1090" t="s">
        <v>37</v>
      </c>
      <c r="B1090" t="s">
        <v>900</v>
      </c>
      <c r="C1090">
        <v>716</v>
      </c>
      <c r="D1090" t="s">
        <v>679</v>
      </c>
      <c r="E1090" t="s">
        <v>991</v>
      </c>
      <c r="F1090" t="s">
        <v>679</v>
      </c>
      <c r="G1090" t="s">
        <v>633</v>
      </c>
    </row>
    <row r="1091" spans="1:7" x14ac:dyDescent="0.35">
      <c r="A1091" t="s">
        <v>38</v>
      </c>
      <c r="B1091" t="s">
        <v>900</v>
      </c>
      <c r="C1091">
        <v>128</v>
      </c>
      <c r="D1091" t="s">
        <v>78</v>
      </c>
      <c r="E1091" t="s">
        <v>269</v>
      </c>
      <c r="F1091" t="s">
        <v>78</v>
      </c>
      <c r="G1091" t="s">
        <v>270</v>
      </c>
    </row>
    <row r="1092" spans="1:7" x14ac:dyDescent="0.35">
      <c r="A1092" t="s">
        <v>38</v>
      </c>
      <c r="B1092" t="s">
        <v>901</v>
      </c>
      <c r="C1092">
        <v>496</v>
      </c>
      <c r="D1092" t="s">
        <v>78</v>
      </c>
      <c r="E1092" t="s">
        <v>983</v>
      </c>
      <c r="F1092" t="s">
        <v>78</v>
      </c>
      <c r="G1092" t="s">
        <v>729</v>
      </c>
    </row>
    <row r="1093" spans="1:7" x14ac:dyDescent="0.35">
      <c r="A1093" t="s">
        <v>39</v>
      </c>
      <c r="B1093" t="s">
        <v>900</v>
      </c>
      <c r="C1093">
        <v>703</v>
      </c>
      <c r="D1093" t="s">
        <v>170</v>
      </c>
      <c r="E1093" t="s">
        <v>1034</v>
      </c>
      <c r="F1093" t="s">
        <v>78</v>
      </c>
      <c r="G1093" t="s">
        <v>690</v>
      </c>
    </row>
    <row r="1094" spans="1:7" x14ac:dyDescent="0.35">
      <c r="A1094" t="s">
        <v>39</v>
      </c>
      <c r="B1094" t="s">
        <v>901</v>
      </c>
      <c r="C1094">
        <v>196</v>
      </c>
      <c r="D1094" t="s">
        <v>78</v>
      </c>
      <c r="E1094" t="s">
        <v>287</v>
      </c>
      <c r="F1094" t="s">
        <v>78</v>
      </c>
      <c r="G1094" t="s">
        <v>288</v>
      </c>
    </row>
    <row r="1095" spans="1:7" x14ac:dyDescent="0.35">
      <c r="A1095" t="s">
        <v>40</v>
      </c>
      <c r="B1095" t="s">
        <v>900</v>
      </c>
      <c r="C1095">
        <v>3467</v>
      </c>
      <c r="D1095" t="s">
        <v>679</v>
      </c>
      <c r="E1095" t="s">
        <v>662</v>
      </c>
      <c r="F1095" t="s">
        <v>679</v>
      </c>
      <c r="G1095" t="s">
        <v>728</v>
      </c>
    </row>
    <row r="1096" spans="1:7" x14ac:dyDescent="0.35">
      <c r="A1096" t="s">
        <v>40</v>
      </c>
      <c r="B1096" t="s">
        <v>901</v>
      </c>
      <c r="C1096">
        <v>762</v>
      </c>
      <c r="D1096" t="s">
        <v>78</v>
      </c>
      <c r="E1096" t="s">
        <v>68</v>
      </c>
      <c r="F1096" t="s">
        <v>78</v>
      </c>
      <c r="G1096" t="s">
        <v>67</v>
      </c>
    </row>
    <row r="1098" spans="1:7" x14ac:dyDescent="0.35">
      <c r="A1098" t="s">
        <v>1036</v>
      </c>
    </row>
    <row r="1099" spans="1:7" x14ac:dyDescent="0.35">
      <c r="A1099" t="s">
        <v>29</v>
      </c>
      <c r="B1099" t="s">
        <v>30</v>
      </c>
      <c r="C1099" t="s">
        <v>57</v>
      </c>
      <c r="D1099" t="s">
        <v>58</v>
      </c>
      <c r="E1099" t="s">
        <v>74</v>
      </c>
      <c r="F1099" t="s">
        <v>842</v>
      </c>
    </row>
    <row r="1100" spans="1:7" x14ac:dyDescent="0.35">
      <c r="A1100" t="s">
        <v>35</v>
      </c>
      <c r="B1100">
        <v>321</v>
      </c>
      <c r="C1100" t="s">
        <v>987</v>
      </c>
      <c r="D1100" t="s">
        <v>1037</v>
      </c>
      <c r="E1100" t="s">
        <v>78</v>
      </c>
      <c r="F1100" t="s">
        <v>78</v>
      </c>
    </row>
    <row r="1101" spans="1:7" x14ac:dyDescent="0.35">
      <c r="A1101" t="s">
        <v>36</v>
      </c>
      <c r="B1101">
        <v>1218</v>
      </c>
      <c r="C1101" t="s">
        <v>85</v>
      </c>
      <c r="D1101" t="s">
        <v>988</v>
      </c>
      <c r="E1101" t="s">
        <v>668</v>
      </c>
      <c r="F1101" t="s">
        <v>679</v>
      </c>
    </row>
    <row r="1102" spans="1:7" x14ac:dyDescent="0.35">
      <c r="A1102" t="s">
        <v>37</v>
      </c>
      <c r="B1102">
        <v>420</v>
      </c>
      <c r="C1102" t="s">
        <v>624</v>
      </c>
      <c r="D1102" t="s">
        <v>1038</v>
      </c>
      <c r="E1102" t="s">
        <v>78</v>
      </c>
      <c r="F1102" t="s">
        <v>78</v>
      </c>
    </row>
    <row r="1103" spans="1:7" x14ac:dyDescent="0.35">
      <c r="A1103" t="s">
        <v>38</v>
      </c>
      <c r="B1103">
        <v>358</v>
      </c>
      <c r="C1103" t="s">
        <v>690</v>
      </c>
      <c r="D1103" t="s">
        <v>1039</v>
      </c>
      <c r="E1103" t="s">
        <v>78</v>
      </c>
      <c r="F1103" t="s">
        <v>78</v>
      </c>
    </row>
    <row r="1104" spans="1:7" x14ac:dyDescent="0.35">
      <c r="A1104" t="s">
        <v>39</v>
      </c>
      <c r="B1104">
        <v>501</v>
      </c>
      <c r="C1104" t="s">
        <v>644</v>
      </c>
      <c r="D1104" t="s">
        <v>876</v>
      </c>
      <c r="E1104" t="s">
        <v>78</v>
      </c>
      <c r="F1104" t="s">
        <v>78</v>
      </c>
    </row>
    <row r="1105" spans="1:7" x14ac:dyDescent="0.35">
      <c r="A1105" t="s">
        <v>40</v>
      </c>
      <c r="B1105">
        <v>2818</v>
      </c>
      <c r="C1105" t="s">
        <v>458</v>
      </c>
      <c r="D1105" t="s">
        <v>1032</v>
      </c>
      <c r="E1105" t="s">
        <v>679</v>
      </c>
      <c r="F1105" t="s">
        <v>78</v>
      </c>
    </row>
    <row r="1107" spans="1:7" x14ac:dyDescent="0.35">
      <c r="A1107" t="s">
        <v>1040</v>
      </c>
    </row>
    <row r="1108" spans="1:7" x14ac:dyDescent="0.35">
      <c r="A1108" t="s">
        <v>29</v>
      </c>
      <c r="B1108" t="s">
        <v>1041</v>
      </c>
      <c r="C1108" t="s">
        <v>30</v>
      </c>
      <c r="D1108" t="s">
        <v>57</v>
      </c>
      <c r="E1108" t="s">
        <v>58</v>
      </c>
      <c r="F1108" t="s">
        <v>74</v>
      </c>
      <c r="G1108" t="s">
        <v>842</v>
      </c>
    </row>
    <row r="1109" spans="1:7" x14ac:dyDescent="0.35">
      <c r="A1109" t="s">
        <v>35</v>
      </c>
      <c r="B1109" t="s">
        <v>1042</v>
      </c>
      <c r="C1109">
        <v>85</v>
      </c>
      <c r="D1109" t="s">
        <v>78</v>
      </c>
      <c r="E1109" t="s">
        <v>929</v>
      </c>
      <c r="F1109" t="s">
        <v>679</v>
      </c>
      <c r="G1109" t="s">
        <v>78</v>
      </c>
    </row>
    <row r="1110" spans="1:7" x14ac:dyDescent="0.35">
      <c r="A1110" t="s">
        <v>35</v>
      </c>
      <c r="B1110" t="s">
        <v>1043</v>
      </c>
      <c r="C1110">
        <v>78</v>
      </c>
      <c r="D1110" t="s">
        <v>631</v>
      </c>
      <c r="E1110" t="s">
        <v>662</v>
      </c>
      <c r="F1110" t="s">
        <v>78</v>
      </c>
      <c r="G1110" t="s">
        <v>78</v>
      </c>
    </row>
    <row r="1111" spans="1:7" x14ac:dyDescent="0.35">
      <c r="A1111" t="s">
        <v>35</v>
      </c>
      <c r="B1111" t="s">
        <v>1044</v>
      </c>
      <c r="C1111">
        <v>83</v>
      </c>
      <c r="D1111" t="s">
        <v>622</v>
      </c>
      <c r="E1111" t="s">
        <v>1013</v>
      </c>
      <c r="F1111" t="s">
        <v>78</v>
      </c>
      <c r="G1111" t="s">
        <v>78</v>
      </c>
    </row>
    <row r="1112" spans="1:7" x14ac:dyDescent="0.35">
      <c r="A1112" t="s">
        <v>35</v>
      </c>
      <c r="B1112" t="s">
        <v>1045</v>
      </c>
      <c r="C1112">
        <v>74</v>
      </c>
      <c r="D1112" t="s">
        <v>433</v>
      </c>
      <c r="E1112" t="s">
        <v>1046</v>
      </c>
      <c r="F1112" t="s">
        <v>78</v>
      </c>
      <c r="G1112" t="s">
        <v>78</v>
      </c>
    </row>
    <row r="1113" spans="1:7" x14ac:dyDescent="0.35">
      <c r="A1113" t="s">
        <v>35</v>
      </c>
      <c r="B1113" t="s">
        <v>1047</v>
      </c>
      <c r="C1113">
        <v>1</v>
      </c>
      <c r="D1113" t="s">
        <v>78</v>
      </c>
      <c r="E1113" t="s">
        <v>294</v>
      </c>
      <c r="F1113" t="s">
        <v>78</v>
      </c>
      <c r="G1113" t="s">
        <v>78</v>
      </c>
    </row>
    <row r="1114" spans="1:7" x14ac:dyDescent="0.35">
      <c r="A1114" t="s">
        <v>36</v>
      </c>
      <c r="B1114" t="s">
        <v>1042</v>
      </c>
      <c r="C1114">
        <v>357</v>
      </c>
      <c r="D1114" t="s">
        <v>334</v>
      </c>
      <c r="E1114" t="s">
        <v>971</v>
      </c>
      <c r="F1114" t="s">
        <v>78</v>
      </c>
      <c r="G1114" t="s">
        <v>668</v>
      </c>
    </row>
    <row r="1115" spans="1:7" x14ac:dyDescent="0.35">
      <c r="A1115" t="s">
        <v>36</v>
      </c>
      <c r="B1115" t="s">
        <v>1043</v>
      </c>
      <c r="C1115">
        <v>301</v>
      </c>
      <c r="D1115" t="s">
        <v>718</v>
      </c>
      <c r="E1115" t="s">
        <v>1048</v>
      </c>
      <c r="F1115" t="s">
        <v>668</v>
      </c>
      <c r="G1115" t="s">
        <v>78</v>
      </c>
    </row>
    <row r="1116" spans="1:7" x14ac:dyDescent="0.35">
      <c r="A1116" t="s">
        <v>36</v>
      </c>
      <c r="B1116" t="s">
        <v>1044</v>
      </c>
      <c r="C1116">
        <v>290</v>
      </c>
      <c r="D1116" t="s">
        <v>624</v>
      </c>
      <c r="E1116" t="s">
        <v>1038</v>
      </c>
      <c r="F1116" t="s">
        <v>78</v>
      </c>
      <c r="G1116" t="s">
        <v>78</v>
      </c>
    </row>
    <row r="1117" spans="1:7" x14ac:dyDescent="0.35">
      <c r="A1117" t="s">
        <v>36</v>
      </c>
      <c r="B1117" t="s">
        <v>1045</v>
      </c>
      <c r="C1117">
        <v>265</v>
      </c>
      <c r="D1117" t="s">
        <v>433</v>
      </c>
      <c r="E1117" t="s">
        <v>1049</v>
      </c>
      <c r="F1117" t="s">
        <v>374</v>
      </c>
      <c r="G1117" t="s">
        <v>78</v>
      </c>
    </row>
    <row r="1118" spans="1:7" x14ac:dyDescent="0.35">
      <c r="A1118" t="s">
        <v>36</v>
      </c>
      <c r="B1118" t="s">
        <v>1047</v>
      </c>
      <c r="C1118">
        <v>5</v>
      </c>
      <c r="D1118" t="s">
        <v>78</v>
      </c>
      <c r="E1118" t="s">
        <v>294</v>
      </c>
      <c r="F1118" t="s">
        <v>78</v>
      </c>
      <c r="G1118" t="s">
        <v>78</v>
      </c>
    </row>
    <row r="1119" spans="1:7" x14ac:dyDescent="0.35">
      <c r="A1119" t="s">
        <v>37</v>
      </c>
      <c r="B1119" t="s">
        <v>1042</v>
      </c>
      <c r="C1119">
        <v>102</v>
      </c>
      <c r="D1119" t="s">
        <v>736</v>
      </c>
      <c r="E1119" t="s">
        <v>1050</v>
      </c>
      <c r="F1119" t="s">
        <v>78</v>
      </c>
      <c r="G1119" t="s">
        <v>78</v>
      </c>
    </row>
    <row r="1120" spans="1:7" x14ac:dyDescent="0.35">
      <c r="A1120" t="s">
        <v>37</v>
      </c>
      <c r="B1120" t="s">
        <v>1043</v>
      </c>
      <c r="C1120">
        <v>111</v>
      </c>
      <c r="D1120" t="s">
        <v>456</v>
      </c>
      <c r="E1120" t="s">
        <v>1051</v>
      </c>
      <c r="F1120" t="s">
        <v>78</v>
      </c>
      <c r="G1120" t="s">
        <v>78</v>
      </c>
    </row>
    <row r="1121" spans="1:7" x14ac:dyDescent="0.35">
      <c r="A1121" t="s">
        <v>37</v>
      </c>
      <c r="B1121" t="s">
        <v>1044</v>
      </c>
      <c r="C1121">
        <v>98</v>
      </c>
      <c r="D1121" t="s">
        <v>78</v>
      </c>
      <c r="E1121" t="s">
        <v>294</v>
      </c>
      <c r="F1121" t="s">
        <v>78</v>
      </c>
      <c r="G1121" t="s">
        <v>78</v>
      </c>
    </row>
    <row r="1122" spans="1:7" x14ac:dyDescent="0.35">
      <c r="A1122" t="s">
        <v>37</v>
      </c>
      <c r="B1122" t="s">
        <v>1045</v>
      </c>
      <c r="C1122">
        <v>103</v>
      </c>
      <c r="D1122" t="s">
        <v>377</v>
      </c>
      <c r="E1122" t="s">
        <v>1052</v>
      </c>
      <c r="F1122" t="s">
        <v>78</v>
      </c>
      <c r="G1122" t="s">
        <v>78</v>
      </c>
    </row>
    <row r="1123" spans="1:7" x14ac:dyDescent="0.35">
      <c r="A1123" t="s">
        <v>37</v>
      </c>
      <c r="B1123" t="s">
        <v>1047</v>
      </c>
      <c r="C1123">
        <v>6</v>
      </c>
      <c r="D1123" t="s">
        <v>111</v>
      </c>
      <c r="E1123" t="s">
        <v>112</v>
      </c>
      <c r="F1123" t="s">
        <v>78</v>
      </c>
      <c r="G1123" t="s">
        <v>78</v>
      </c>
    </row>
    <row r="1124" spans="1:7" x14ac:dyDescent="0.35">
      <c r="A1124" t="s">
        <v>38</v>
      </c>
      <c r="B1124" t="s">
        <v>1042</v>
      </c>
      <c r="C1124">
        <v>105</v>
      </c>
      <c r="D1124" t="s">
        <v>690</v>
      </c>
      <c r="E1124" t="s">
        <v>1039</v>
      </c>
      <c r="F1124" t="s">
        <v>78</v>
      </c>
      <c r="G1124" t="s">
        <v>78</v>
      </c>
    </row>
    <row r="1125" spans="1:7" x14ac:dyDescent="0.35">
      <c r="A1125" t="s">
        <v>38</v>
      </c>
      <c r="B1125" t="s">
        <v>1043</v>
      </c>
      <c r="C1125">
        <v>89</v>
      </c>
      <c r="D1125" t="s">
        <v>728</v>
      </c>
      <c r="E1125" t="s">
        <v>1005</v>
      </c>
      <c r="F1125" t="s">
        <v>78</v>
      </c>
      <c r="G1125" t="s">
        <v>78</v>
      </c>
    </row>
    <row r="1126" spans="1:7" x14ac:dyDescent="0.35">
      <c r="A1126" t="s">
        <v>38</v>
      </c>
      <c r="B1126" t="s">
        <v>1044</v>
      </c>
      <c r="C1126">
        <v>94</v>
      </c>
      <c r="D1126" t="s">
        <v>987</v>
      </c>
      <c r="E1126" t="s">
        <v>988</v>
      </c>
      <c r="F1126" t="s">
        <v>78</v>
      </c>
      <c r="G1126" t="s">
        <v>78</v>
      </c>
    </row>
    <row r="1127" spans="1:7" x14ac:dyDescent="0.35">
      <c r="A1127" t="s">
        <v>38</v>
      </c>
      <c r="B1127" t="s">
        <v>1045</v>
      </c>
      <c r="C1127">
        <v>70</v>
      </c>
      <c r="D1127" t="s">
        <v>717</v>
      </c>
      <c r="E1127" t="s">
        <v>870</v>
      </c>
      <c r="F1127" t="s">
        <v>78</v>
      </c>
      <c r="G1127" t="s">
        <v>78</v>
      </c>
    </row>
    <row r="1128" spans="1:7" x14ac:dyDescent="0.35">
      <c r="A1128" t="s">
        <v>39</v>
      </c>
      <c r="B1128" t="s">
        <v>1042</v>
      </c>
      <c r="C1128">
        <v>132</v>
      </c>
      <c r="D1128" t="s">
        <v>433</v>
      </c>
      <c r="E1128" t="s">
        <v>1046</v>
      </c>
      <c r="F1128" t="s">
        <v>78</v>
      </c>
      <c r="G1128" t="s">
        <v>78</v>
      </c>
    </row>
    <row r="1129" spans="1:7" x14ac:dyDescent="0.35">
      <c r="A1129" t="s">
        <v>39</v>
      </c>
      <c r="B1129" t="s">
        <v>1043</v>
      </c>
      <c r="C1129">
        <v>129</v>
      </c>
      <c r="D1129" t="s">
        <v>337</v>
      </c>
      <c r="E1129" t="s">
        <v>1012</v>
      </c>
      <c r="F1129" t="s">
        <v>78</v>
      </c>
      <c r="G1129" t="s">
        <v>78</v>
      </c>
    </row>
    <row r="1130" spans="1:7" x14ac:dyDescent="0.35">
      <c r="A1130" t="s">
        <v>39</v>
      </c>
      <c r="B1130" t="s">
        <v>1044</v>
      </c>
      <c r="C1130">
        <v>122</v>
      </c>
      <c r="D1130" t="s">
        <v>334</v>
      </c>
      <c r="E1130" t="s">
        <v>1053</v>
      </c>
      <c r="F1130" t="s">
        <v>78</v>
      </c>
      <c r="G1130" t="s">
        <v>78</v>
      </c>
    </row>
    <row r="1131" spans="1:7" x14ac:dyDescent="0.35">
      <c r="A1131" t="s">
        <v>39</v>
      </c>
      <c r="B1131" t="s">
        <v>1045</v>
      </c>
      <c r="C1131">
        <v>116</v>
      </c>
      <c r="D1131" t="s">
        <v>742</v>
      </c>
      <c r="E1131" t="s">
        <v>1007</v>
      </c>
      <c r="F1131" t="s">
        <v>78</v>
      </c>
      <c r="G1131" t="s">
        <v>78</v>
      </c>
    </row>
    <row r="1132" spans="1:7" x14ac:dyDescent="0.35">
      <c r="A1132" t="s">
        <v>39</v>
      </c>
      <c r="B1132" t="s">
        <v>1047</v>
      </c>
      <c r="C1132">
        <v>2</v>
      </c>
      <c r="D1132" t="s">
        <v>78</v>
      </c>
      <c r="E1132" t="s">
        <v>294</v>
      </c>
      <c r="F1132" t="s">
        <v>78</v>
      </c>
      <c r="G1132" t="s">
        <v>78</v>
      </c>
    </row>
    <row r="1133" spans="1:7" x14ac:dyDescent="0.35">
      <c r="A1133" t="s">
        <v>40</v>
      </c>
      <c r="B1133" t="s">
        <v>1042</v>
      </c>
      <c r="C1133">
        <v>781</v>
      </c>
      <c r="D1133" t="s">
        <v>800</v>
      </c>
      <c r="E1133" t="s">
        <v>1054</v>
      </c>
      <c r="F1133" t="s">
        <v>78</v>
      </c>
      <c r="G1133" t="s">
        <v>679</v>
      </c>
    </row>
    <row r="1134" spans="1:7" x14ac:dyDescent="0.35">
      <c r="A1134" t="s">
        <v>40</v>
      </c>
      <c r="B1134" t="s">
        <v>1043</v>
      </c>
      <c r="C1134">
        <v>708</v>
      </c>
      <c r="D1134" t="s">
        <v>688</v>
      </c>
      <c r="E1134" t="s">
        <v>1051</v>
      </c>
      <c r="F1134" t="s">
        <v>679</v>
      </c>
      <c r="G1134" t="s">
        <v>78</v>
      </c>
    </row>
    <row r="1135" spans="1:7" x14ac:dyDescent="0.35">
      <c r="A1135" t="s">
        <v>40</v>
      </c>
      <c r="B1135" t="s">
        <v>1044</v>
      </c>
      <c r="C1135">
        <v>687</v>
      </c>
      <c r="D1135" t="s">
        <v>85</v>
      </c>
      <c r="E1135" t="s">
        <v>1055</v>
      </c>
      <c r="F1135" t="s">
        <v>78</v>
      </c>
      <c r="G1135" t="s">
        <v>78</v>
      </c>
    </row>
    <row r="1136" spans="1:7" x14ac:dyDescent="0.35">
      <c r="A1136" t="s">
        <v>40</v>
      </c>
      <c r="B1136" t="s">
        <v>1045</v>
      </c>
      <c r="C1136">
        <v>628</v>
      </c>
      <c r="D1136" t="s">
        <v>458</v>
      </c>
      <c r="E1136" t="s">
        <v>876</v>
      </c>
      <c r="F1136" t="s">
        <v>668</v>
      </c>
      <c r="G1136" t="s">
        <v>78</v>
      </c>
    </row>
    <row r="1137" spans="1:7" x14ac:dyDescent="0.35">
      <c r="A1137" t="s">
        <v>40</v>
      </c>
      <c r="B1137" t="s">
        <v>1047</v>
      </c>
      <c r="C1137">
        <v>14</v>
      </c>
      <c r="D1137" t="s">
        <v>1056</v>
      </c>
      <c r="E1137" t="s">
        <v>1057</v>
      </c>
      <c r="F1137" t="s">
        <v>78</v>
      </c>
      <c r="G1137" t="s">
        <v>78</v>
      </c>
    </row>
    <row r="1139" spans="1:7" x14ac:dyDescent="0.35">
      <c r="A1139" t="s">
        <v>1058</v>
      </c>
    </row>
    <row r="1140" spans="1:7" x14ac:dyDescent="0.35">
      <c r="A1140" t="s">
        <v>29</v>
      </c>
      <c r="B1140" t="s">
        <v>1059</v>
      </c>
      <c r="C1140" t="s">
        <v>30</v>
      </c>
      <c r="D1140" t="s">
        <v>58</v>
      </c>
      <c r="E1140" t="s">
        <v>57</v>
      </c>
      <c r="F1140" t="s">
        <v>74</v>
      </c>
      <c r="G1140" t="s">
        <v>842</v>
      </c>
    </row>
    <row r="1141" spans="1:7" x14ac:dyDescent="0.35">
      <c r="A1141" t="s">
        <v>35</v>
      </c>
      <c r="B1141" t="s">
        <v>1060</v>
      </c>
      <c r="C1141">
        <v>6</v>
      </c>
      <c r="D1141" t="s">
        <v>294</v>
      </c>
      <c r="E1141" t="s">
        <v>78</v>
      </c>
      <c r="F1141" t="s">
        <v>78</v>
      </c>
      <c r="G1141" t="s">
        <v>78</v>
      </c>
    </row>
    <row r="1142" spans="1:7" x14ac:dyDescent="0.35">
      <c r="A1142" t="s">
        <v>35</v>
      </c>
      <c r="B1142" t="s">
        <v>1061</v>
      </c>
      <c r="C1142">
        <v>5</v>
      </c>
      <c r="D1142" t="s">
        <v>91</v>
      </c>
      <c r="E1142" t="s">
        <v>90</v>
      </c>
      <c r="F1142" t="s">
        <v>78</v>
      </c>
      <c r="G1142" t="s">
        <v>78</v>
      </c>
    </row>
    <row r="1143" spans="1:7" x14ac:dyDescent="0.35">
      <c r="A1143" t="s">
        <v>35</v>
      </c>
      <c r="B1143" t="s">
        <v>1062</v>
      </c>
      <c r="C1143">
        <v>8</v>
      </c>
      <c r="D1143" t="s">
        <v>1013</v>
      </c>
      <c r="E1143" t="s">
        <v>622</v>
      </c>
      <c r="F1143" t="s">
        <v>78</v>
      </c>
      <c r="G1143" t="s">
        <v>78</v>
      </c>
    </row>
    <row r="1144" spans="1:7" x14ac:dyDescent="0.35">
      <c r="A1144" t="s">
        <v>35</v>
      </c>
      <c r="B1144" t="s">
        <v>1063</v>
      </c>
      <c r="C1144">
        <v>2</v>
      </c>
      <c r="D1144" t="s">
        <v>294</v>
      </c>
      <c r="E1144" t="s">
        <v>78</v>
      </c>
      <c r="F1144" t="s">
        <v>78</v>
      </c>
      <c r="G1144" t="s">
        <v>78</v>
      </c>
    </row>
    <row r="1145" spans="1:7" x14ac:dyDescent="0.35">
      <c r="A1145" t="s">
        <v>35</v>
      </c>
      <c r="B1145" t="s">
        <v>318</v>
      </c>
      <c r="C1145">
        <v>300</v>
      </c>
      <c r="D1145" t="s">
        <v>1055</v>
      </c>
      <c r="E1145" t="s">
        <v>623</v>
      </c>
      <c r="F1145" t="s">
        <v>78</v>
      </c>
      <c r="G1145" t="s">
        <v>78</v>
      </c>
    </row>
    <row r="1146" spans="1:7" x14ac:dyDescent="0.35">
      <c r="A1146" t="s">
        <v>36</v>
      </c>
      <c r="B1146" t="s">
        <v>1060</v>
      </c>
      <c r="C1146">
        <v>24</v>
      </c>
      <c r="D1146" t="s">
        <v>997</v>
      </c>
      <c r="E1146" t="s">
        <v>688</v>
      </c>
      <c r="F1146" t="s">
        <v>78</v>
      </c>
      <c r="G1146" t="s">
        <v>78</v>
      </c>
    </row>
    <row r="1147" spans="1:7" x14ac:dyDescent="0.35">
      <c r="A1147" t="s">
        <v>36</v>
      </c>
      <c r="B1147" t="s">
        <v>1061</v>
      </c>
      <c r="C1147">
        <v>23</v>
      </c>
      <c r="D1147" t="s">
        <v>1033</v>
      </c>
      <c r="E1147" t="s">
        <v>722</v>
      </c>
      <c r="F1147" t="s">
        <v>78</v>
      </c>
      <c r="G1147" t="s">
        <v>78</v>
      </c>
    </row>
    <row r="1148" spans="1:7" x14ac:dyDescent="0.35">
      <c r="A1148" t="s">
        <v>36</v>
      </c>
      <c r="B1148" t="s">
        <v>1062</v>
      </c>
      <c r="C1148">
        <v>22</v>
      </c>
      <c r="D1148" t="s">
        <v>955</v>
      </c>
      <c r="E1148" t="s">
        <v>966</v>
      </c>
      <c r="F1148" t="s">
        <v>78</v>
      </c>
      <c r="G1148" t="s">
        <v>78</v>
      </c>
    </row>
    <row r="1149" spans="1:7" x14ac:dyDescent="0.35">
      <c r="A1149" t="s">
        <v>36</v>
      </c>
      <c r="B1149" t="s">
        <v>1063</v>
      </c>
      <c r="C1149">
        <v>8</v>
      </c>
      <c r="D1149" t="s">
        <v>906</v>
      </c>
      <c r="E1149" t="s">
        <v>905</v>
      </c>
      <c r="F1149" t="s">
        <v>78</v>
      </c>
      <c r="G1149" t="s">
        <v>78</v>
      </c>
    </row>
    <row r="1150" spans="1:7" x14ac:dyDescent="0.35">
      <c r="A1150" t="s">
        <v>36</v>
      </c>
      <c r="B1150" t="s">
        <v>318</v>
      </c>
      <c r="C1150">
        <v>1141</v>
      </c>
      <c r="D1150" t="s">
        <v>1001</v>
      </c>
      <c r="E1150" t="s">
        <v>377</v>
      </c>
      <c r="F1150" t="s">
        <v>668</v>
      </c>
      <c r="G1150" t="s">
        <v>679</v>
      </c>
    </row>
    <row r="1151" spans="1:7" x14ac:dyDescent="0.35">
      <c r="A1151" t="s">
        <v>37</v>
      </c>
      <c r="B1151" t="s">
        <v>1060</v>
      </c>
      <c r="C1151">
        <v>2</v>
      </c>
      <c r="D1151" t="s">
        <v>294</v>
      </c>
      <c r="E1151" t="s">
        <v>78</v>
      </c>
      <c r="F1151" t="s">
        <v>78</v>
      </c>
      <c r="G1151" t="s">
        <v>78</v>
      </c>
    </row>
    <row r="1152" spans="1:7" x14ac:dyDescent="0.35">
      <c r="A1152" t="s">
        <v>37</v>
      </c>
      <c r="B1152" t="s">
        <v>1061</v>
      </c>
      <c r="C1152">
        <v>11</v>
      </c>
      <c r="D1152" t="s">
        <v>259</v>
      </c>
      <c r="E1152" t="s">
        <v>260</v>
      </c>
      <c r="F1152" t="s">
        <v>78</v>
      </c>
      <c r="G1152" t="s">
        <v>78</v>
      </c>
    </row>
    <row r="1153" spans="1:7" x14ac:dyDescent="0.35">
      <c r="A1153" t="s">
        <v>37</v>
      </c>
      <c r="B1153" t="s">
        <v>1062</v>
      </c>
      <c r="C1153">
        <v>4</v>
      </c>
      <c r="D1153" t="s">
        <v>294</v>
      </c>
      <c r="E1153" t="s">
        <v>78</v>
      </c>
      <c r="F1153" t="s">
        <v>78</v>
      </c>
      <c r="G1153" t="s">
        <v>78</v>
      </c>
    </row>
    <row r="1154" spans="1:7" x14ac:dyDescent="0.35">
      <c r="A1154" t="s">
        <v>37</v>
      </c>
      <c r="B1154" t="s">
        <v>1063</v>
      </c>
      <c r="C1154">
        <v>7</v>
      </c>
      <c r="D1154" t="s">
        <v>300</v>
      </c>
      <c r="E1154" t="s">
        <v>299</v>
      </c>
      <c r="F1154" t="s">
        <v>78</v>
      </c>
      <c r="G1154" t="s">
        <v>78</v>
      </c>
    </row>
    <row r="1155" spans="1:7" x14ac:dyDescent="0.35">
      <c r="A1155" t="s">
        <v>37</v>
      </c>
      <c r="B1155" t="s">
        <v>318</v>
      </c>
      <c r="C1155">
        <v>396</v>
      </c>
      <c r="D1155" t="s">
        <v>999</v>
      </c>
      <c r="E1155" t="s">
        <v>738</v>
      </c>
      <c r="F1155" t="s">
        <v>78</v>
      </c>
      <c r="G1155" t="s">
        <v>78</v>
      </c>
    </row>
    <row r="1156" spans="1:7" x14ac:dyDescent="0.35">
      <c r="A1156" t="s">
        <v>38</v>
      </c>
      <c r="B1156" t="s">
        <v>1060</v>
      </c>
      <c r="C1156">
        <v>10</v>
      </c>
      <c r="D1156" t="s">
        <v>695</v>
      </c>
      <c r="E1156" t="s">
        <v>696</v>
      </c>
      <c r="F1156" t="s">
        <v>78</v>
      </c>
      <c r="G1156" t="s">
        <v>78</v>
      </c>
    </row>
    <row r="1157" spans="1:7" x14ac:dyDescent="0.35">
      <c r="A1157" t="s">
        <v>38</v>
      </c>
      <c r="B1157" t="s">
        <v>1061</v>
      </c>
      <c r="C1157">
        <v>5</v>
      </c>
      <c r="D1157" t="s">
        <v>188</v>
      </c>
      <c r="E1157" t="s">
        <v>187</v>
      </c>
      <c r="F1157" t="s">
        <v>78</v>
      </c>
      <c r="G1157" t="s">
        <v>78</v>
      </c>
    </row>
    <row r="1158" spans="1:7" x14ac:dyDescent="0.35">
      <c r="A1158" t="s">
        <v>38</v>
      </c>
      <c r="B1158" t="s">
        <v>1062</v>
      </c>
      <c r="C1158">
        <v>12</v>
      </c>
      <c r="D1158" t="s">
        <v>1010</v>
      </c>
      <c r="E1158" t="s">
        <v>1064</v>
      </c>
      <c r="F1158" t="s">
        <v>78</v>
      </c>
      <c r="G1158" t="s">
        <v>78</v>
      </c>
    </row>
    <row r="1159" spans="1:7" x14ac:dyDescent="0.35">
      <c r="A1159" t="s">
        <v>38</v>
      </c>
      <c r="B1159" t="s">
        <v>1063</v>
      </c>
      <c r="C1159">
        <v>4</v>
      </c>
      <c r="D1159" t="s">
        <v>294</v>
      </c>
      <c r="E1159" t="s">
        <v>78</v>
      </c>
      <c r="F1159" t="s">
        <v>78</v>
      </c>
      <c r="G1159" t="s">
        <v>78</v>
      </c>
    </row>
    <row r="1160" spans="1:7" x14ac:dyDescent="0.35">
      <c r="A1160" t="s">
        <v>38</v>
      </c>
      <c r="B1160" t="s">
        <v>318</v>
      </c>
      <c r="C1160">
        <v>327</v>
      </c>
      <c r="D1160" t="s">
        <v>1024</v>
      </c>
      <c r="E1160" t="s">
        <v>732</v>
      </c>
      <c r="F1160" t="s">
        <v>78</v>
      </c>
      <c r="G1160" t="s">
        <v>78</v>
      </c>
    </row>
    <row r="1161" spans="1:7" x14ac:dyDescent="0.35">
      <c r="A1161" t="s">
        <v>39</v>
      </c>
      <c r="B1161" t="s">
        <v>1060</v>
      </c>
      <c r="C1161">
        <v>13</v>
      </c>
      <c r="D1161" t="s">
        <v>867</v>
      </c>
      <c r="E1161" t="s">
        <v>633</v>
      </c>
      <c r="F1161" t="s">
        <v>78</v>
      </c>
      <c r="G1161" t="s">
        <v>78</v>
      </c>
    </row>
    <row r="1162" spans="1:7" x14ac:dyDescent="0.35">
      <c r="A1162" t="s">
        <v>39</v>
      </c>
      <c r="B1162" t="s">
        <v>1061</v>
      </c>
      <c r="C1162">
        <v>8</v>
      </c>
      <c r="D1162" t="s">
        <v>479</v>
      </c>
      <c r="E1162" t="s">
        <v>478</v>
      </c>
      <c r="F1162" t="s">
        <v>78</v>
      </c>
      <c r="G1162" t="s">
        <v>78</v>
      </c>
    </row>
    <row r="1163" spans="1:7" x14ac:dyDescent="0.35">
      <c r="A1163" t="s">
        <v>39</v>
      </c>
      <c r="B1163" t="s">
        <v>1062</v>
      </c>
      <c r="C1163">
        <v>13</v>
      </c>
      <c r="D1163" t="s">
        <v>824</v>
      </c>
      <c r="E1163" t="s">
        <v>993</v>
      </c>
      <c r="F1163" t="s">
        <v>78</v>
      </c>
      <c r="G1163" t="s">
        <v>78</v>
      </c>
    </row>
    <row r="1164" spans="1:7" x14ac:dyDescent="0.35">
      <c r="A1164" t="s">
        <v>39</v>
      </c>
      <c r="B1164" t="s">
        <v>1063</v>
      </c>
      <c r="C1164">
        <v>7</v>
      </c>
      <c r="D1164" t="s">
        <v>882</v>
      </c>
      <c r="E1164" t="s">
        <v>881</v>
      </c>
      <c r="F1164" t="s">
        <v>78</v>
      </c>
      <c r="G1164" t="s">
        <v>78</v>
      </c>
    </row>
    <row r="1165" spans="1:7" x14ac:dyDescent="0.35">
      <c r="A1165" t="s">
        <v>39</v>
      </c>
      <c r="B1165" t="s">
        <v>318</v>
      </c>
      <c r="C1165">
        <v>460</v>
      </c>
      <c r="D1165" t="s">
        <v>988</v>
      </c>
      <c r="E1165" t="s">
        <v>987</v>
      </c>
      <c r="F1165" t="s">
        <v>78</v>
      </c>
      <c r="G1165" t="s">
        <v>78</v>
      </c>
    </row>
    <row r="1166" spans="1:7" x14ac:dyDescent="0.35">
      <c r="A1166" t="s">
        <v>40</v>
      </c>
      <c r="B1166" t="s">
        <v>1060</v>
      </c>
      <c r="C1166">
        <v>55</v>
      </c>
      <c r="D1166" t="s">
        <v>1065</v>
      </c>
      <c r="E1166" t="s">
        <v>721</v>
      </c>
      <c r="F1166" t="s">
        <v>78</v>
      </c>
      <c r="G1166" t="s">
        <v>78</v>
      </c>
    </row>
    <row r="1167" spans="1:7" x14ac:dyDescent="0.35">
      <c r="A1167" t="s">
        <v>40</v>
      </c>
      <c r="B1167" t="s">
        <v>1061</v>
      </c>
      <c r="C1167">
        <v>52</v>
      </c>
      <c r="D1167" t="s">
        <v>1066</v>
      </c>
      <c r="E1167" t="s">
        <v>1067</v>
      </c>
      <c r="F1167" t="s">
        <v>78</v>
      </c>
      <c r="G1167" t="s">
        <v>78</v>
      </c>
    </row>
    <row r="1168" spans="1:7" x14ac:dyDescent="0.35">
      <c r="A1168" t="s">
        <v>40</v>
      </c>
      <c r="B1168" t="s">
        <v>1062</v>
      </c>
      <c r="C1168">
        <v>59</v>
      </c>
      <c r="D1168" t="s">
        <v>860</v>
      </c>
      <c r="E1168" t="s">
        <v>450</v>
      </c>
      <c r="F1168" t="s">
        <v>78</v>
      </c>
      <c r="G1168" t="s">
        <v>78</v>
      </c>
    </row>
    <row r="1169" spans="1:7" x14ac:dyDescent="0.35">
      <c r="A1169" t="s">
        <v>40</v>
      </c>
      <c r="B1169" t="s">
        <v>1063</v>
      </c>
      <c r="C1169">
        <v>28</v>
      </c>
      <c r="D1169" t="s">
        <v>948</v>
      </c>
      <c r="E1169" t="s">
        <v>980</v>
      </c>
      <c r="F1169" t="s">
        <v>78</v>
      </c>
      <c r="G1169" t="s">
        <v>78</v>
      </c>
    </row>
    <row r="1170" spans="1:7" x14ac:dyDescent="0.35">
      <c r="A1170" t="s">
        <v>40</v>
      </c>
      <c r="B1170" t="s">
        <v>318</v>
      </c>
      <c r="C1170">
        <v>2624</v>
      </c>
      <c r="D1170" t="s">
        <v>988</v>
      </c>
      <c r="E1170" t="s">
        <v>355</v>
      </c>
      <c r="F1170" t="s">
        <v>679</v>
      </c>
      <c r="G1170" t="s">
        <v>78</v>
      </c>
    </row>
    <row r="1172" spans="1:7" x14ac:dyDescent="0.35">
      <c r="A1172" t="s">
        <v>1068</v>
      </c>
    </row>
    <row r="1173" spans="1:7" x14ac:dyDescent="0.35">
      <c r="A1173" t="s">
        <v>29</v>
      </c>
      <c r="B1173" t="s">
        <v>887</v>
      </c>
      <c r="C1173" t="s">
        <v>30</v>
      </c>
      <c r="D1173" t="s">
        <v>57</v>
      </c>
      <c r="E1173" t="s">
        <v>58</v>
      </c>
      <c r="F1173" t="s">
        <v>74</v>
      </c>
      <c r="G1173" t="s">
        <v>842</v>
      </c>
    </row>
    <row r="1174" spans="1:7" x14ac:dyDescent="0.35">
      <c r="A1174" t="s">
        <v>35</v>
      </c>
      <c r="B1174" t="s">
        <v>888</v>
      </c>
      <c r="C1174">
        <v>182</v>
      </c>
      <c r="D1174" t="s">
        <v>387</v>
      </c>
      <c r="E1174" t="s">
        <v>1001</v>
      </c>
      <c r="F1174" t="s">
        <v>78</v>
      </c>
      <c r="G1174" t="s">
        <v>78</v>
      </c>
    </row>
    <row r="1175" spans="1:7" x14ac:dyDescent="0.35">
      <c r="A1175" t="s">
        <v>35</v>
      </c>
      <c r="B1175" t="s">
        <v>889</v>
      </c>
      <c r="C1175">
        <v>139</v>
      </c>
      <c r="D1175" t="s">
        <v>644</v>
      </c>
      <c r="E1175" t="s">
        <v>876</v>
      </c>
      <c r="F1175" t="s">
        <v>78</v>
      </c>
      <c r="G1175" t="s">
        <v>78</v>
      </c>
    </row>
    <row r="1176" spans="1:7" x14ac:dyDescent="0.35">
      <c r="A1176" t="s">
        <v>36</v>
      </c>
      <c r="B1176" t="s">
        <v>888</v>
      </c>
      <c r="C1176">
        <v>609</v>
      </c>
      <c r="D1176" t="s">
        <v>406</v>
      </c>
      <c r="E1176" t="s">
        <v>1037</v>
      </c>
      <c r="F1176" t="s">
        <v>78</v>
      </c>
      <c r="G1176" t="s">
        <v>78</v>
      </c>
    </row>
    <row r="1177" spans="1:7" x14ac:dyDescent="0.35">
      <c r="A1177" t="s">
        <v>36</v>
      </c>
      <c r="B1177" t="s">
        <v>889</v>
      </c>
      <c r="C1177">
        <v>609</v>
      </c>
      <c r="D1177" t="s">
        <v>414</v>
      </c>
      <c r="E1177" t="s">
        <v>1020</v>
      </c>
      <c r="F1177" t="s">
        <v>246</v>
      </c>
      <c r="G1177" t="s">
        <v>170</v>
      </c>
    </row>
    <row r="1178" spans="1:7" x14ac:dyDescent="0.35">
      <c r="A1178" t="s">
        <v>37</v>
      </c>
      <c r="B1178" t="s">
        <v>888</v>
      </c>
      <c r="C1178">
        <v>212</v>
      </c>
      <c r="D1178" t="s">
        <v>406</v>
      </c>
      <c r="E1178" t="s">
        <v>1037</v>
      </c>
      <c r="F1178" t="s">
        <v>78</v>
      </c>
      <c r="G1178" t="s">
        <v>78</v>
      </c>
    </row>
    <row r="1179" spans="1:7" x14ac:dyDescent="0.35">
      <c r="A1179" t="s">
        <v>37</v>
      </c>
      <c r="B1179" t="s">
        <v>889</v>
      </c>
      <c r="C1179">
        <v>208</v>
      </c>
      <c r="D1179" t="s">
        <v>807</v>
      </c>
      <c r="E1179" t="s">
        <v>1069</v>
      </c>
      <c r="F1179" t="s">
        <v>78</v>
      </c>
      <c r="G1179" t="s">
        <v>78</v>
      </c>
    </row>
    <row r="1180" spans="1:7" x14ac:dyDescent="0.35">
      <c r="A1180" t="s">
        <v>38</v>
      </c>
      <c r="B1180" t="s">
        <v>888</v>
      </c>
      <c r="C1180">
        <v>70</v>
      </c>
      <c r="D1180" t="s">
        <v>745</v>
      </c>
      <c r="E1180" t="s">
        <v>975</v>
      </c>
      <c r="F1180" t="s">
        <v>78</v>
      </c>
      <c r="G1180" t="s">
        <v>78</v>
      </c>
    </row>
    <row r="1181" spans="1:7" x14ac:dyDescent="0.35">
      <c r="A1181" t="s">
        <v>38</v>
      </c>
      <c r="B1181" t="s">
        <v>889</v>
      </c>
      <c r="C1181">
        <v>288</v>
      </c>
      <c r="D1181" t="s">
        <v>721</v>
      </c>
      <c r="E1181" t="s">
        <v>1065</v>
      </c>
      <c r="F1181" t="s">
        <v>78</v>
      </c>
      <c r="G1181" t="s">
        <v>78</v>
      </c>
    </row>
    <row r="1182" spans="1:7" x14ac:dyDescent="0.35">
      <c r="A1182" t="s">
        <v>39</v>
      </c>
      <c r="B1182" t="s">
        <v>888</v>
      </c>
      <c r="C1182">
        <v>175</v>
      </c>
      <c r="D1182" t="s">
        <v>732</v>
      </c>
      <c r="E1182" t="s">
        <v>1024</v>
      </c>
      <c r="F1182" t="s">
        <v>78</v>
      </c>
      <c r="G1182" t="s">
        <v>78</v>
      </c>
    </row>
    <row r="1183" spans="1:7" x14ac:dyDescent="0.35">
      <c r="A1183" t="s">
        <v>39</v>
      </c>
      <c r="B1183" t="s">
        <v>889</v>
      </c>
      <c r="C1183">
        <v>326</v>
      </c>
      <c r="D1183" t="s">
        <v>458</v>
      </c>
      <c r="E1183" t="s">
        <v>1070</v>
      </c>
      <c r="F1183" t="s">
        <v>78</v>
      </c>
      <c r="G1183" t="s">
        <v>78</v>
      </c>
    </row>
    <row r="1184" spans="1:7" x14ac:dyDescent="0.35">
      <c r="A1184" t="s">
        <v>40</v>
      </c>
      <c r="B1184" t="s">
        <v>888</v>
      </c>
      <c r="C1184">
        <v>1248</v>
      </c>
      <c r="D1184" t="s">
        <v>624</v>
      </c>
      <c r="E1184" t="s">
        <v>1038</v>
      </c>
      <c r="F1184" t="s">
        <v>78</v>
      </c>
      <c r="G1184" t="s">
        <v>78</v>
      </c>
    </row>
    <row r="1185" spans="1:7" x14ac:dyDescent="0.35">
      <c r="A1185" t="s">
        <v>40</v>
      </c>
      <c r="B1185" t="s">
        <v>889</v>
      </c>
      <c r="C1185">
        <v>1570</v>
      </c>
      <c r="D1185" t="s">
        <v>458</v>
      </c>
      <c r="E1185" t="s">
        <v>995</v>
      </c>
      <c r="F1185" t="s">
        <v>170</v>
      </c>
      <c r="G1185" t="s">
        <v>679</v>
      </c>
    </row>
    <row r="1187" spans="1:7" x14ac:dyDescent="0.35">
      <c r="A1187" t="s">
        <v>1071</v>
      </c>
    </row>
    <row r="1188" spans="1:7" x14ac:dyDescent="0.35">
      <c r="A1188" t="s">
        <v>29</v>
      </c>
      <c r="B1188" t="s">
        <v>864</v>
      </c>
      <c r="C1188" t="s">
        <v>30</v>
      </c>
      <c r="D1188" t="s">
        <v>57</v>
      </c>
      <c r="E1188" t="s">
        <v>58</v>
      </c>
      <c r="F1188" t="s">
        <v>74</v>
      </c>
      <c r="G1188" t="s">
        <v>842</v>
      </c>
    </row>
    <row r="1189" spans="1:7" x14ac:dyDescent="0.35">
      <c r="A1189" t="s">
        <v>35</v>
      </c>
      <c r="B1189" t="s">
        <v>831</v>
      </c>
      <c r="C1189">
        <v>69</v>
      </c>
      <c r="D1189" t="s">
        <v>529</v>
      </c>
      <c r="E1189" t="s">
        <v>1024</v>
      </c>
      <c r="F1189" t="s">
        <v>679</v>
      </c>
      <c r="G1189" t="s">
        <v>78</v>
      </c>
    </row>
    <row r="1190" spans="1:7" x14ac:dyDescent="0.35">
      <c r="A1190" t="s">
        <v>35</v>
      </c>
      <c r="B1190" t="s">
        <v>832</v>
      </c>
      <c r="C1190">
        <v>160</v>
      </c>
      <c r="D1190" t="s">
        <v>738</v>
      </c>
      <c r="E1190" t="s">
        <v>999</v>
      </c>
      <c r="F1190" t="s">
        <v>78</v>
      </c>
      <c r="G1190" t="s">
        <v>78</v>
      </c>
    </row>
    <row r="1191" spans="1:7" x14ac:dyDescent="0.35">
      <c r="A1191" t="s">
        <v>35</v>
      </c>
      <c r="B1191" t="s">
        <v>833</v>
      </c>
      <c r="C1191">
        <v>92</v>
      </c>
      <c r="D1191" t="s">
        <v>668</v>
      </c>
      <c r="E1191" t="s">
        <v>930</v>
      </c>
      <c r="F1191" t="s">
        <v>78</v>
      </c>
      <c r="G1191" t="s">
        <v>78</v>
      </c>
    </row>
    <row r="1192" spans="1:7" x14ac:dyDescent="0.35">
      <c r="A1192" t="s">
        <v>36</v>
      </c>
      <c r="B1192" t="s">
        <v>831</v>
      </c>
      <c r="C1192">
        <v>118</v>
      </c>
      <c r="D1192" t="s">
        <v>78</v>
      </c>
      <c r="E1192" t="s">
        <v>1055</v>
      </c>
      <c r="F1192" t="s">
        <v>85</v>
      </c>
      <c r="G1192" t="s">
        <v>78</v>
      </c>
    </row>
    <row r="1193" spans="1:7" x14ac:dyDescent="0.35">
      <c r="A1193" t="s">
        <v>36</v>
      </c>
      <c r="B1193" t="s">
        <v>832</v>
      </c>
      <c r="C1193">
        <v>906</v>
      </c>
      <c r="D1193" t="s">
        <v>987</v>
      </c>
      <c r="E1193" t="s">
        <v>1037</v>
      </c>
      <c r="F1193" t="s">
        <v>78</v>
      </c>
      <c r="G1193" t="s">
        <v>679</v>
      </c>
    </row>
    <row r="1194" spans="1:7" x14ac:dyDescent="0.35">
      <c r="A1194" t="s">
        <v>36</v>
      </c>
      <c r="B1194" t="s">
        <v>833</v>
      </c>
      <c r="C1194">
        <v>194</v>
      </c>
      <c r="D1194" t="s">
        <v>675</v>
      </c>
      <c r="E1194" t="s">
        <v>988</v>
      </c>
      <c r="F1194" t="s">
        <v>334</v>
      </c>
      <c r="G1194" t="s">
        <v>78</v>
      </c>
    </row>
    <row r="1195" spans="1:7" x14ac:dyDescent="0.35">
      <c r="A1195" t="s">
        <v>37</v>
      </c>
      <c r="B1195" t="s">
        <v>831</v>
      </c>
      <c r="C1195">
        <v>79</v>
      </c>
      <c r="D1195" t="s">
        <v>633</v>
      </c>
      <c r="E1195" t="s">
        <v>867</v>
      </c>
      <c r="F1195" t="s">
        <v>78</v>
      </c>
      <c r="G1195" t="s">
        <v>78</v>
      </c>
    </row>
    <row r="1196" spans="1:7" x14ac:dyDescent="0.35">
      <c r="A1196" t="s">
        <v>37</v>
      </c>
      <c r="B1196" t="s">
        <v>832</v>
      </c>
      <c r="C1196">
        <v>282</v>
      </c>
      <c r="D1196" t="s">
        <v>623</v>
      </c>
      <c r="E1196" t="s">
        <v>1054</v>
      </c>
      <c r="F1196" t="s">
        <v>78</v>
      </c>
      <c r="G1196" t="s">
        <v>78</v>
      </c>
    </row>
    <row r="1197" spans="1:7" x14ac:dyDescent="0.35">
      <c r="A1197" t="s">
        <v>37</v>
      </c>
      <c r="B1197" t="s">
        <v>833</v>
      </c>
      <c r="C1197">
        <v>59</v>
      </c>
      <c r="D1197" t="s">
        <v>631</v>
      </c>
      <c r="E1197" t="s">
        <v>662</v>
      </c>
      <c r="F1197" t="s">
        <v>78</v>
      </c>
      <c r="G1197" t="s">
        <v>78</v>
      </c>
    </row>
    <row r="1198" spans="1:7" x14ac:dyDescent="0.35">
      <c r="A1198" t="s">
        <v>38</v>
      </c>
      <c r="B1198" t="s">
        <v>831</v>
      </c>
      <c r="C1198">
        <v>101</v>
      </c>
      <c r="D1198" t="s">
        <v>644</v>
      </c>
      <c r="E1198" t="s">
        <v>876</v>
      </c>
      <c r="F1198" t="s">
        <v>78</v>
      </c>
      <c r="G1198" t="s">
        <v>78</v>
      </c>
    </row>
    <row r="1199" spans="1:7" x14ac:dyDescent="0.35">
      <c r="A1199" t="s">
        <v>38</v>
      </c>
      <c r="B1199" t="s">
        <v>832</v>
      </c>
      <c r="C1199">
        <v>165</v>
      </c>
      <c r="D1199" t="s">
        <v>742</v>
      </c>
      <c r="E1199" t="s">
        <v>1007</v>
      </c>
      <c r="F1199" t="s">
        <v>78</v>
      </c>
      <c r="G1199" t="s">
        <v>78</v>
      </c>
    </row>
    <row r="1200" spans="1:7" x14ac:dyDescent="0.35">
      <c r="A1200" t="s">
        <v>38</v>
      </c>
      <c r="B1200" t="s">
        <v>833</v>
      </c>
      <c r="C1200">
        <v>92</v>
      </c>
      <c r="D1200" t="s">
        <v>508</v>
      </c>
      <c r="E1200" t="s">
        <v>992</v>
      </c>
      <c r="F1200" t="s">
        <v>78</v>
      </c>
      <c r="G1200" t="s">
        <v>78</v>
      </c>
    </row>
    <row r="1201" spans="1:7" x14ac:dyDescent="0.35">
      <c r="A1201" t="s">
        <v>39</v>
      </c>
      <c r="B1201" t="s">
        <v>831</v>
      </c>
      <c r="C1201">
        <v>77</v>
      </c>
      <c r="D1201" t="s">
        <v>825</v>
      </c>
      <c r="E1201" t="s">
        <v>991</v>
      </c>
      <c r="F1201" t="s">
        <v>78</v>
      </c>
      <c r="G1201" t="s">
        <v>78</v>
      </c>
    </row>
    <row r="1202" spans="1:7" x14ac:dyDescent="0.35">
      <c r="A1202" t="s">
        <v>39</v>
      </c>
      <c r="B1202" t="s">
        <v>832</v>
      </c>
      <c r="C1202">
        <v>232</v>
      </c>
      <c r="D1202" t="s">
        <v>458</v>
      </c>
      <c r="E1202" t="s">
        <v>1070</v>
      </c>
      <c r="F1202" t="s">
        <v>78</v>
      </c>
      <c r="G1202" t="s">
        <v>78</v>
      </c>
    </row>
    <row r="1203" spans="1:7" x14ac:dyDescent="0.35">
      <c r="A1203" t="s">
        <v>39</v>
      </c>
      <c r="B1203" t="s">
        <v>833</v>
      </c>
      <c r="C1203">
        <v>192</v>
      </c>
      <c r="D1203" t="s">
        <v>383</v>
      </c>
      <c r="E1203" t="s">
        <v>995</v>
      </c>
      <c r="F1203" t="s">
        <v>78</v>
      </c>
      <c r="G1203" t="s">
        <v>78</v>
      </c>
    </row>
    <row r="1204" spans="1:7" x14ac:dyDescent="0.35">
      <c r="A1204" t="s">
        <v>40</v>
      </c>
      <c r="B1204" t="s">
        <v>831</v>
      </c>
      <c r="C1204">
        <v>444</v>
      </c>
      <c r="D1204" t="s">
        <v>624</v>
      </c>
      <c r="E1204" t="s">
        <v>1006</v>
      </c>
      <c r="F1204" t="s">
        <v>673</v>
      </c>
      <c r="G1204" t="s">
        <v>78</v>
      </c>
    </row>
    <row r="1205" spans="1:7" x14ac:dyDescent="0.35">
      <c r="A1205" t="s">
        <v>40</v>
      </c>
      <c r="B1205" t="s">
        <v>832</v>
      </c>
      <c r="C1205">
        <v>1745</v>
      </c>
      <c r="D1205" t="s">
        <v>458</v>
      </c>
      <c r="E1205" t="s">
        <v>1070</v>
      </c>
      <c r="F1205" t="s">
        <v>78</v>
      </c>
      <c r="G1205" t="s">
        <v>679</v>
      </c>
    </row>
    <row r="1206" spans="1:7" x14ac:dyDescent="0.35">
      <c r="A1206" t="s">
        <v>40</v>
      </c>
      <c r="B1206" t="s">
        <v>833</v>
      </c>
      <c r="C1206">
        <v>629</v>
      </c>
      <c r="D1206" t="s">
        <v>624</v>
      </c>
      <c r="E1206" t="s">
        <v>995</v>
      </c>
      <c r="F1206" t="s">
        <v>170</v>
      </c>
      <c r="G1206" t="s">
        <v>78</v>
      </c>
    </row>
    <row r="1208" spans="1:7" x14ac:dyDescent="0.35">
      <c r="A1208" t="s">
        <v>1072</v>
      </c>
    </row>
    <row r="1209" spans="1:7" x14ac:dyDescent="0.35">
      <c r="A1209" t="s">
        <v>29</v>
      </c>
      <c r="B1209" t="s">
        <v>872</v>
      </c>
      <c r="C1209" t="s">
        <v>30</v>
      </c>
      <c r="D1209" t="s">
        <v>57</v>
      </c>
      <c r="E1209" t="s">
        <v>58</v>
      </c>
      <c r="F1209" t="s">
        <v>74</v>
      </c>
      <c r="G1209" t="s">
        <v>842</v>
      </c>
    </row>
    <row r="1210" spans="1:7" x14ac:dyDescent="0.35">
      <c r="A1210" t="s">
        <v>35</v>
      </c>
      <c r="B1210" t="s">
        <v>873</v>
      </c>
      <c r="C1210">
        <v>228</v>
      </c>
      <c r="D1210" t="s">
        <v>622</v>
      </c>
      <c r="E1210" t="s">
        <v>1013</v>
      </c>
      <c r="F1210" t="s">
        <v>78</v>
      </c>
      <c r="G1210" t="s">
        <v>78</v>
      </c>
    </row>
    <row r="1211" spans="1:7" x14ac:dyDescent="0.35">
      <c r="A1211" t="s">
        <v>35</v>
      </c>
      <c r="B1211" t="s">
        <v>874</v>
      </c>
      <c r="C1211">
        <v>76</v>
      </c>
      <c r="D1211" t="s">
        <v>355</v>
      </c>
      <c r="E1211" t="s">
        <v>1025</v>
      </c>
      <c r="F1211" t="s">
        <v>78</v>
      </c>
      <c r="G1211" t="s">
        <v>78</v>
      </c>
    </row>
    <row r="1212" spans="1:7" x14ac:dyDescent="0.35">
      <c r="A1212" t="s">
        <v>35</v>
      </c>
      <c r="B1212" t="s">
        <v>318</v>
      </c>
      <c r="C1212">
        <v>17</v>
      </c>
      <c r="D1212" t="s">
        <v>78</v>
      </c>
      <c r="E1212" t="s">
        <v>294</v>
      </c>
      <c r="F1212" t="s">
        <v>78</v>
      </c>
      <c r="G1212" t="s">
        <v>78</v>
      </c>
    </row>
    <row r="1213" spans="1:7" x14ac:dyDescent="0.35">
      <c r="A1213" t="s">
        <v>36</v>
      </c>
      <c r="B1213" t="s">
        <v>873</v>
      </c>
      <c r="C1213">
        <v>757</v>
      </c>
      <c r="D1213" t="s">
        <v>675</v>
      </c>
      <c r="E1213" t="s">
        <v>988</v>
      </c>
      <c r="F1213" t="s">
        <v>673</v>
      </c>
      <c r="G1213" t="s">
        <v>78</v>
      </c>
    </row>
    <row r="1214" spans="1:7" x14ac:dyDescent="0.35">
      <c r="A1214" t="s">
        <v>36</v>
      </c>
      <c r="B1214" t="s">
        <v>874</v>
      </c>
      <c r="C1214">
        <v>374</v>
      </c>
      <c r="D1214" t="s">
        <v>623</v>
      </c>
      <c r="E1214" t="s">
        <v>1020</v>
      </c>
      <c r="F1214" t="s">
        <v>78</v>
      </c>
      <c r="G1214" t="s">
        <v>668</v>
      </c>
    </row>
    <row r="1215" spans="1:7" x14ac:dyDescent="0.35">
      <c r="A1215" t="s">
        <v>36</v>
      </c>
      <c r="B1215" t="s">
        <v>318</v>
      </c>
      <c r="C1215">
        <v>87</v>
      </c>
      <c r="D1215" t="s">
        <v>383</v>
      </c>
      <c r="E1215" t="s">
        <v>995</v>
      </c>
      <c r="F1215" t="s">
        <v>78</v>
      </c>
      <c r="G1215" t="s">
        <v>78</v>
      </c>
    </row>
    <row r="1216" spans="1:7" x14ac:dyDescent="0.35">
      <c r="A1216" t="s">
        <v>37</v>
      </c>
      <c r="B1216" t="s">
        <v>873</v>
      </c>
      <c r="C1216">
        <v>275</v>
      </c>
      <c r="D1216" t="s">
        <v>355</v>
      </c>
      <c r="E1216" t="s">
        <v>1025</v>
      </c>
      <c r="F1216" t="s">
        <v>78</v>
      </c>
      <c r="G1216" t="s">
        <v>78</v>
      </c>
    </row>
    <row r="1217" spans="1:7" x14ac:dyDescent="0.35">
      <c r="A1217" t="s">
        <v>37</v>
      </c>
      <c r="B1217" t="s">
        <v>874</v>
      </c>
      <c r="C1217">
        <v>115</v>
      </c>
      <c r="D1217" t="s">
        <v>529</v>
      </c>
      <c r="E1217" t="s">
        <v>1048</v>
      </c>
      <c r="F1217" t="s">
        <v>78</v>
      </c>
      <c r="G1217" t="s">
        <v>78</v>
      </c>
    </row>
    <row r="1218" spans="1:7" x14ac:dyDescent="0.35">
      <c r="A1218" t="s">
        <v>37</v>
      </c>
      <c r="B1218" t="s">
        <v>318</v>
      </c>
      <c r="C1218">
        <v>30</v>
      </c>
      <c r="D1218" t="s">
        <v>724</v>
      </c>
      <c r="E1218" t="s">
        <v>822</v>
      </c>
      <c r="F1218" t="s">
        <v>78</v>
      </c>
      <c r="G1218" t="s">
        <v>78</v>
      </c>
    </row>
    <row r="1219" spans="1:7" x14ac:dyDescent="0.35">
      <c r="A1219" t="s">
        <v>38</v>
      </c>
      <c r="B1219" t="s">
        <v>873</v>
      </c>
      <c r="C1219">
        <v>242</v>
      </c>
      <c r="D1219" t="s">
        <v>721</v>
      </c>
      <c r="E1219" t="s">
        <v>1065</v>
      </c>
      <c r="F1219" t="s">
        <v>78</v>
      </c>
      <c r="G1219" t="s">
        <v>78</v>
      </c>
    </row>
    <row r="1220" spans="1:7" x14ac:dyDescent="0.35">
      <c r="A1220" t="s">
        <v>38</v>
      </c>
      <c r="B1220" t="s">
        <v>874</v>
      </c>
      <c r="C1220">
        <v>83</v>
      </c>
      <c r="D1220" t="s">
        <v>631</v>
      </c>
      <c r="E1220" t="s">
        <v>662</v>
      </c>
      <c r="F1220" t="s">
        <v>78</v>
      </c>
      <c r="G1220" t="s">
        <v>78</v>
      </c>
    </row>
    <row r="1221" spans="1:7" x14ac:dyDescent="0.35">
      <c r="A1221" t="s">
        <v>38</v>
      </c>
      <c r="B1221" t="s">
        <v>318</v>
      </c>
      <c r="C1221">
        <v>33</v>
      </c>
      <c r="D1221" t="s">
        <v>250</v>
      </c>
      <c r="E1221" t="s">
        <v>1073</v>
      </c>
      <c r="F1221" t="s">
        <v>78</v>
      </c>
      <c r="G1221" t="s">
        <v>78</v>
      </c>
    </row>
    <row r="1222" spans="1:7" x14ac:dyDescent="0.35">
      <c r="A1222" t="s">
        <v>39</v>
      </c>
      <c r="B1222" t="s">
        <v>873</v>
      </c>
      <c r="C1222">
        <v>325</v>
      </c>
      <c r="D1222" t="s">
        <v>718</v>
      </c>
      <c r="E1222" t="s">
        <v>1000</v>
      </c>
      <c r="F1222" t="s">
        <v>78</v>
      </c>
      <c r="G1222" t="s">
        <v>78</v>
      </c>
    </row>
    <row r="1223" spans="1:7" x14ac:dyDescent="0.35">
      <c r="A1223" t="s">
        <v>39</v>
      </c>
      <c r="B1223" t="s">
        <v>874</v>
      </c>
      <c r="C1223">
        <v>138</v>
      </c>
      <c r="D1223" t="s">
        <v>800</v>
      </c>
      <c r="E1223" t="s">
        <v>1001</v>
      </c>
      <c r="F1223" t="s">
        <v>78</v>
      </c>
      <c r="G1223" t="s">
        <v>78</v>
      </c>
    </row>
    <row r="1224" spans="1:7" x14ac:dyDescent="0.35">
      <c r="A1224" t="s">
        <v>39</v>
      </c>
      <c r="B1224" t="s">
        <v>318</v>
      </c>
      <c r="C1224">
        <v>38</v>
      </c>
      <c r="D1224" t="s">
        <v>631</v>
      </c>
      <c r="E1224" t="s">
        <v>662</v>
      </c>
      <c r="F1224" t="s">
        <v>78</v>
      </c>
      <c r="G1224" t="s">
        <v>78</v>
      </c>
    </row>
    <row r="1225" spans="1:7" x14ac:dyDescent="0.35">
      <c r="A1225" t="s">
        <v>40</v>
      </c>
      <c r="B1225" t="s">
        <v>873</v>
      </c>
      <c r="C1225">
        <v>1827</v>
      </c>
      <c r="D1225" t="s">
        <v>458</v>
      </c>
      <c r="E1225" t="s">
        <v>1038</v>
      </c>
      <c r="F1225" t="s">
        <v>170</v>
      </c>
      <c r="G1225" t="s">
        <v>78</v>
      </c>
    </row>
    <row r="1226" spans="1:7" x14ac:dyDescent="0.35">
      <c r="A1226" t="s">
        <v>40</v>
      </c>
      <c r="B1226" t="s">
        <v>874</v>
      </c>
      <c r="C1226">
        <v>786</v>
      </c>
      <c r="D1226" t="s">
        <v>622</v>
      </c>
      <c r="E1226" t="s">
        <v>1070</v>
      </c>
      <c r="F1226" t="s">
        <v>78</v>
      </c>
      <c r="G1226" t="s">
        <v>679</v>
      </c>
    </row>
    <row r="1227" spans="1:7" x14ac:dyDescent="0.35">
      <c r="A1227" t="s">
        <v>40</v>
      </c>
      <c r="B1227" t="s">
        <v>318</v>
      </c>
      <c r="C1227">
        <v>205</v>
      </c>
      <c r="D1227" t="s">
        <v>734</v>
      </c>
      <c r="E1227" t="s">
        <v>849</v>
      </c>
      <c r="F1227" t="s">
        <v>78</v>
      </c>
      <c r="G1227" t="s">
        <v>78</v>
      </c>
    </row>
    <row r="1229" spans="1:7" x14ac:dyDescent="0.35">
      <c r="A1229" t="s">
        <v>1074</v>
      </c>
    </row>
    <row r="1230" spans="1:7" x14ac:dyDescent="0.35">
      <c r="A1230" t="s">
        <v>29</v>
      </c>
      <c r="B1230" t="s">
        <v>1075</v>
      </c>
      <c r="C1230" t="s">
        <v>30</v>
      </c>
      <c r="D1230" t="s">
        <v>57</v>
      </c>
      <c r="E1230" t="s">
        <v>58</v>
      </c>
      <c r="F1230" t="s">
        <v>74</v>
      </c>
      <c r="G1230" t="s">
        <v>842</v>
      </c>
    </row>
    <row r="1231" spans="1:7" x14ac:dyDescent="0.35">
      <c r="A1231" t="s">
        <v>35</v>
      </c>
      <c r="B1231" t="s">
        <v>1076</v>
      </c>
      <c r="C1231">
        <v>92</v>
      </c>
      <c r="D1231" t="s">
        <v>781</v>
      </c>
      <c r="E1231" t="s">
        <v>1077</v>
      </c>
      <c r="F1231" t="s">
        <v>679</v>
      </c>
      <c r="G1231" t="s">
        <v>78</v>
      </c>
    </row>
    <row r="1232" spans="1:7" x14ac:dyDescent="0.35">
      <c r="A1232" t="s">
        <v>35</v>
      </c>
      <c r="B1232" t="s">
        <v>1078</v>
      </c>
      <c r="C1232">
        <v>229</v>
      </c>
      <c r="D1232" t="s">
        <v>170</v>
      </c>
      <c r="E1232" t="s">
        <v>928</v>
      </c>
      <c r="F1232" t="s">
        <v>78</v>
      </c>
      <c r="G1232" t="s">
        <v>78</v>
      </c>
    </row>
    <row r="1233" spans="1:7" x14ac:dyDescent="0.35">
      <c r="A1233" t="s">
        <v>36</v>
      </c>
      <c r="B1233" t="s">
        <v>1076</v>
      </c>
      <c r="C1233">
        <v>265</v>
      </c>
      <c r="D1233" t="s">
        <v>718</v>
      </c>
      <c r="E1233" t="s">
        <v>1000</v>
      </c>
      <c r="F1233" t="s">
        <v>78</v>
      </c>
      <c r="G1233" t="s">
        <v>78</v>
      </c>
    </row>
    <row r="1234" spans="1:7" x14ac:dyDescent="0.35">
      <c r="A1234" t="s">
        <v>36</v>
      </c>
      <c r="B1234" t="s">
        <v>1078</v>
      </c>
      <c r="C1234">
        <v>953</v>
      </c>
      <c r="D1234" t="s">
        <v>387</v>
      </c>
      <c r="E1234" t="s">
        <v>1055</v>
      </c>
      <c r="F1234" t="s">
        <v>668</v>
      </c>
      <c r="G1234" t="s">
        <v>679</v>
      </c>
    </row>
    <row r="1235" spans="1:7" x14ac:dyDescent="0.35">
      <c r="A1235" t="s">
        <v>37</v>
      </c>
      <c r="B1235" t="s">
        <v>1076</v>
      </c>
      <c r="C1235">
        <v>106</v>
      </c>
      <c r="D1235" t="s">
        <v>737</v>
      </c>
      <c r="E1235" t="s">
        <v>1021</v>
      </c>
      <c r="F1235" t="s">
        <v>78</v>
      </c>
      <c r="G1235" t="s">
        <v>78</v>
      </c>
    </row>
    <row r="1236" spans="1:7" x14ac:dyDescent="0.35">
      <c r="A1236" t="s">
        <v>37</v>
      </c>
      <c r="B1236" t="s">
        <v>1078</v>
      </c>
      <c r="C1236">
        <v>314</v>
      </c>
      <c r="D1236" t="s">
        <v>355</v>
      </c>
      <c r="E1236" t="s">
        <v>1025</v>
      </c>
      <c r="F1236" t="s">
        <v>78</v>
      </c>
      <c r="G1236" t="s">
        <v>78</v>
      </c>
    </row>
    <row r="1237" spans="1:7" x14ac:dyDescent="0.35">
      <c r="A1237" t="s">
        <v>38</v>
      </c>
      <c r="B1237" t="s">
        <v>1079</v>
      </c>
      <c r="C1237">
        <v>2</v>
      </c>
      <c r="D1237" t="s">
        <v>78</v>
      </c>
      <c r="E1237" t="s">
        <v>294</v>
      </c>
      <c r="F1237" t="s">
        <v>78</v>
      </c>
      <c r="G1237" t="s">
        <v>78</v>
      </c>
    </row>
    <row r="1238" spans="1:7" x14ac:dyDescent="0.35">
      <c r="A1238" t="s">
        <v>38</v>
      </c>
      <c r="B1238" t="s">
        <v>1076</v>
      </c>
      <c r="C1238">
        <v>91</v>
      </c>
      <c r="D1238" t="s">
        <v>633</v>
      </c>
      <c r="E1238" t="s">
        <v>867</v>
      </c>
      <c r="F1238" t="s">
        <v>78</v>
      </c>
      <c r="G1238" t="s">
        <v>78</v>
      </c>
    </row>
    <row r="1239" spans="1:7" x14ac:dyDescent="0.35">
      <c r="A1239" t="s">
        <v>38</v>
      </c>
      <c r="B1239" t="s">
        <v>1078</v>
      </c>
      <c r="C1239">
        <v>265</v>
      </c>
      <c r="D1239" t="s">
        <v>508</v>
      </c>
      <c r="E1239" t="s">
        <v>992</v>
      </c>
      <c r="F1239" t="s">
        <v>78</v>
      </c>
      <c r="G1239" t="s">
        <v>78</v>
      </c>
    </row>
    <row r="1240" spans="1:7" x14ac:dyDescent="0.35">
      <c r="A1240" t="s">
        <v>39</v>
      </c>
      <c r="B1240" t="s">
        <v>1076</v>
      </c>
      <c r="C1240">
        <v>110</v>
      </c>
      <c r="D1240" t="s">
        <v>737</v>
      </c>
      <c r="E1240" t="s">
        <v>1021</v>
      </c>
      <c r="F1240" t="s">
        <v>78</v>
      </c>
      <c r="G1240" t="s">
        <v>78</v>
      </c>
    </row>
    <row r="1241" spans="1:7" x14ac:dyDescent="0.35">
      <c r="A1241" t="s">
        <v>39</v>
      </c>
      <c r="B1241" t="s">
        <v>1078</v>
      </c>
      <c r="C1241">
        <v>391</v>
      </c>
      <c r="D1241" t="s">
        <v>458</v>
      </c>
      <c r="E1241" t="s">
        <v>1070</v>
      </c>
      <c r="F1241" t="s">
        <v>78</v>
      </c>
      <c r="G1241" t="s">
        <v>78</v>
      </c>
    </row>
    <row r="1242" spans="1:7" x14ac:dyDescent="0.35">
      <c r="A1242" t="s">
        <v>40</v>
      </c>
      <c r="B1242" t="s">
        <v>1079</v>
      </c>
      <c r="C1242">
        <v>2</v>
      </c>
      <c r="D1242" t="s">
        <v>78</v>
      </c>
      <c r="E1242" t="s">
        <v>294</v>
      </c>
      <c r="F1242" t="s">
        <v>78</v>
      </c>
      <c r="G1242" t="s">
        <v>78</v>
      </c>
    </row>
    <row r="1243" spans="1:7" x14ac:dyDescent="0.35">
      <c r="A1243" t="s">
        <v>40</v>
      </c>
      <c r="B1243" t="s">
        <v>1076</v>
      </c>
      <c r="C1243">
        <v>664</v>
      </c>
      <c r="D1243" t="s">
        <v>456</v>
      </c>
      <c r="E1243" t="s">
        <v>1051</v>
      </c>
      <c r="F1243" t="s">
        <v>78</v>
      </c>
      <c r="G1243" t="s">
        <v>78</v>
      </c>
    </row>
    <row r="1244" spans="1:7" x14ac:dyDescent="0.35">
      <c r="A1244" t="s">
        <v>40</v>
      </c>
      <c r="B1244" t="s">
        <v>1078</v>
      </c>
      <c r="C1244">
        <v>2152</v>
      </c>
      <c r="D1244" t="s">
        <v>987</v>
      </c>
      <c r="E1244" t="s">
        <v>1037</v>
      </c>
      <c r="F1244" t="s">
        <v>679</v>
      </c>
      <c r="G1244" t="s">
        <v>78</v>
      </c>
    </row>
    <row r="1246" spans="1:7" x14ac:dyDescent="0.35">
      <c r="A1246" t="s">
        <v>1080</v>
      </c>
    </row>
    <row r="1247" spans="1:7" x14ac:dyDescent="0.35">
      <c r="A1247" t="s">
        <v>29</v>
      </c>
      <c r="B1247" t="s">
        <v>899</v>
      </c>
      <c r="C1247" t="s">
        <v>30</v>
      </c>
      <c r="D1247" t="s">
        <v>57</v>
      </c>
      <c r="E1247" t="s">
        <v>58</v>
      </c>
      <c r="F1247" t="s">
        <v>74</v>
      </c>
      <c r="G1247" t="s">
        <v>842</v>
      </c>
    </row>
    <row r="1248" spans="1:7" x14ac:dyDescent="0.35">
      <c r="A1248" t="s">
        <v>35</v>
      </c>
      <c r="B1248" t="s">
        <v>900</v>
      </c>
      <c r="C1248">
        <v>282</v>
      </c>
      <c r="D1248" t="s">
        <v>987</v>
      </c>
      <c r="E1248" t="s">
        <v>988</v>
      </c>
      <c r="F1248" t="s">
        <v>78</v>
      </c>
      <c r="G1248" t="s">
        <v>78</v>
      </c>
    </row>
    <row r="1249" spans="1:7" x14ac:dyDescent="0.35">
      <c r="A1249" t="s">
        <v>35</v>
      </c>
      <c r="B1249" t="s">
        <v>901</v>
      </c>
      <c r="C1249">
        <v>39</v>
      </c>
      <c r="D1249" t="s">
        <v>734</v>
      </c>
      <c r="E1249" t="s">
        <v>821</v>
      </c>
      <c r="F1249" t="s">
        <v>85</v>
      </c>
      <c r="G1249" t="s">
        <v>78</v>
      </c>
    </row>
    <row r="1250" spans="1:7" x14ac:dyDescent="0.35">
      <c r="A1250" t="s">
        <v>36</v>
      </c>
      <c r="B1250" t="s">
        <v>900</v>
      </c>
      <c r="C1250">
        <v>1218</v>
      </c>
      <c r="D1250" t="s">
        <v>85</v>
      </c>
      <c r="E1250" t="s">
        <v>988</v>
      </c>
      <c r="F1250" t="s">
        <v>668</v>
      </c>
      <c r="G1250" t="s">
        <v>679</v>
      </c>
    </row>
    <row r="1251" spans="1:7" x14ac:dyDescent="0.35">
      <c r="A1251" t="s">
        <v>37</v>
      </c>
      <c r="B1251" t="s">
        <v>900</v>
      </c>
      <c r="C1251">
        <v>420</v>
      </c>
      <c r="D1251" t="s">
        <v>624</v>
      </c>
      <c r="E1251" t="s">
        <v>1038</v>
      </c>
      <c r="F1251" t="s">
        <v>78</v>
      </c>
      <c r="G1251" t="s">
        <v>78</v>
      </c>
    </row>
    <row r="1252" spans="1:7" x14ac:dyDescent="0.35">
      <c r="A1252" t="s">
        <v>38</v>
      </c>
      <c r="B1252" t="s">
        <v>900</v>
      </c>
      <c r="C1252">
        <v>74</v>
      </c>
      <c r="D1252" t="s">
        <v>288</v>
      </c>
      <c r="E1252" t="s">
        <v>287</v>
      </c>
      <c r="F1252" t="s">
        <v>78</v>
      </c>
      <c r="G1252" t="s">
        <v>78</v>
      </c>
    </row>
    <row r="1253" spans="1:7" x14ac:dyDescent="0.35">
      <c r="A1253" t="s">
        <v>38</v>
      </c>
      <c r="B1253" t="s">
        <v>901</v>
      </c>
      <c r="C1253">
        <v>284</v>
      </c>
      <c r="D1253" t="s">
        <v>633</v>
      </c>
      <c r="E1253" t="s">
        <v>867</v>
      </c>
      <c r="F1253" t="s">
        <v>78</v>
      </c>
      <c r="G1253" t="s">
        <v>78</v>
      </c>
    </row>
    <row r="1254" spans="1:7" x14ac:dyDescent="0.35">
      <c r="A1254" t="s">
        <v>39</v>
      </c>
      <c r="B1254" t="s">
        <v>900</v>
      </c>
      <c r="C1254">
        <v>393</v>
      </c>
      <c r="D1254" t="s">
        <v>644</v>
      </c>
      <c r="E1254" t="s">
        <v>876</v>
      </c>
      <c r="F1254" t="s">
        <v>78</v>
      </c>
      <c r="G1254" t="s">
        <v>78</v>
      </c>
    </row>
    <row r="1255" spans="1:7" x14ac:dyDescent="0.35">
      <c r="A1255" t="s">
        <v>39</v>
      </c>
      <c r="B1255" t="s">
        <v>901</v>
      </c>
      <c r="C1255">
        <v>108</v>
      </c>
      <c r="D1255" t="s">
        <v>383</v>
      </c>
      <c r="E1255" t="s">
        <v>995</v>
      </c>
      <c r="F1255" t="s">
        <v>78</v>
      </c>
      <c r="G1255" t="s">
        <v>78</v>
      </c>
    </row>
    <row r="1256" spans="1:7" x14ac:dyDescent="0.35">
      <c r="A1256" t="s">
        <v>40</v>
      </c>
      <c r="B1256" t="s">
        <v>900</v>
      </c>
      <c r="C1256">
        <v>2387</v>
      </c>
      <c r="D1256" t="s">
        <v>622</v>
      </c>
      <c r="E1256" t="s">
        <v>1038</v>
      </c>
      <c r="F1256" t="s">
        <v>679</v>
      </c>
      <c r="G1256" t="s">
        <v>78</v>
      </c>
    </row>
    <row r="1257" spans="1:7" x14ac:dyDescent="0.35">
      <c r="A1257" t="s">
        <v>40</v>
      </c>
      <c r="B1257" t="s">
        <v>901</v>
      </c>
      <c r="C1257">
        <v>431</v>
      </c>
      <c r="D1257" t="s">
        <v>529</v>
      </c>
      <c r="E1257" t="s">
        <v>1048</v>
      </c>
      <c r="F1257" t="s">
        <v>78</v>
      </c>
      <c r="G1257" t="s">
        <v>78</v>
      </c>
    </row>
    <row r="1259" spans="1:7" x14ac:dyDescent="0.35">
      <c r="A1259" t="s">
        <v>1081</v>
      </c>
    </row>
    <row r="1260" spans="1:7" x14ac:dyDescent="0.35">
      <c r="A1260" t="s">
        <v>29</v>
      </c>
      <c r="B1260" t="s">
        <v>30</v>
      </c>
      <c r="C1260" t="s">
        <v>1082</v>
      </c>
      <c r="D1260" t="s">
        <v>1083</v>
      </c>
      <c r="E1260" t="s">
        <v>1084</v>
      </c>
      <c r="F1260" t="s">
        <v>702</v>
      </c>
      <c r="G1260" t="s">
        <v>74</v>
      </c>
    </row>
    <row r="1261" spans="1:7" x14ac:dyDescent="0.35">
      <c r="A1261" t="s">
        <v>35</v>
      </c>
      <c r="B1261">
        <v>312</v>
      </c>
      <c r="C1261" t="s">
        <v>1085</v>
      </c>
      <c r="D1261" t="s">
        <v>111</v>
      </c>
      <c r="E1261" t="s">
        <v>593</v>
      </c>
      <c r="F1261" t="s">
        <v>78</v>
      </c>
      <c r="G1261" t="s">
        <v>673</v>
      </c>
    </row>
    <row r="1262" spans="1:7" x14ac:dyDescent="0.35">
      <c r="A1262" t="s">
        <v>36</v>
      </c>
      <c r="B1262">
        <v>1191</v>
      </c>
      <c r="C1262" t="s">
        <v>93</v>
      </c>
      <c r="D1262" t="s">
        <v>620</v>
      </c>
      <c r="E1262" t="s">
        <v>868</v>
      </c>
      <c r="F1262" t="s">
        <v>78</v>
      </c>
      <c r="G1262" t="s">
        <v>679</v>
      </c>
    </row>
    <row r="1263" spans="1:7" x14ac:dyDescent="0.35">
      <c r="A1263" t="s">
        <v>37</v>
      </c>
      <c r="B1263">
        <v>410</v>
      </c>
      <c r="C1263" t="s">
        <v>155</v>
      </c>
      <c r="D1263" t="s">
        <v>455</v>
      </c>
      <c r="E1263" t="s">
        <v>781</v>
      </c>
      <c r="F1263" t="s">
        <v>78</v>
      </c>
      <c r="G1263" t="s">
        <v>78</v>
      </c>
    </row>
    <row r="1264" spans="1:7" x14ac:dyDescent="0.35">
      <c r="A1264" t="s">
        <v>38</v>
      </c>
      <c r="B1264">
        <v>347</v>
      </c>
      <c r="C1264" t="s">
        <v>985</v>
      </c>
      <c r="D1264" t="s">
        <v>914</v>
      </c>
      <c r="E1264" t="s">
        <v>493</v>
      </c>
      <c r="F1264" t="s">
        <v>334</v>
      </c>
      <c r="G1264" t="s">
        <v>78</v>
      </c>
    </row>
    <row r="1265" spans="1:8" x14ac:dyDescent="0.35">
      <c r="A1265" t="s">
        <v>39</v>
      </c>
      <c r="B1265">
        <v>483</v>
      </c>
      <c r="C1265" t="s">
        <v>639</v>
      </c>
      <c r="D1265" t="s">
        <v>1086</v>
      </c>
      <c r="E1265" t="s">
        <v>1087</v>
      </c>
      <c r="F1265" t="s">
        <v>673</v>
      </c>
      <c r="G1265" t="s">
        <v>679</v>
      </c>
    </row>
    <row r="1266" spans="1:8" x14ac:dyDescent="0.35">
      <c r="A1266" t="s">
        <v>40</v>
      </c>
      <c r="B1266">
        <v>2743</v>
      </c>
      <c r="C1266" t="s">
        <v>480</v>
      </c>
      <c r="D1266" t="s">
        <v>172</v>
      </c>
      <c r="E1266" t="s">
        <v>877</v>
      </c>
      <c r="F1266" t="s">
        <v>679</v>
      </c>
      <c r="G1266" t="s">
        <v>679</v>
      </c>
    </row>
    <row r="1268" spans="1:8" x14ac:dyDescent="0.35">
      <c r="A1268" t="s">
        <v>1088</v>
      </c>
    </row>
    <row r="1269" spans="1:8" x14ac:dyDescent="0.35">
      <c r="A1269" t="s">
        <v>29</v>
      </c>
      <c r="B1269" t="s">
        <v>1041</v>
      </c>
      <c r="C1269" t="s">
        <v>30</v>
      </c>
      <c r="D1269" t="s">
        <v>1082</v>
      </c>
      <c r="E1269" t="s">
        <v>1083</v>
      </c>
      <c r="F1269" t="s">
        <v>1084</v>
      </c>
      <c r="G1269" t="s">
        <v>702</v>
      </c>
      <c r="H1269" t="s">
        <v>74</v>
      </c>
    </row>
    <row r="1270" spans="1:8" x14ac:dyDescent="0.35">
      <c r="A1270" t="s">
        <v>35</v>
      </c>
      <c r="B1270" t="s">
        <v>1042</v>
      </c>
      <c r="C1270">
        <v>84</v>
      </c>
      <c r="D1270" t="s">
        <v>505</v>
      </c>
      <c r="E1270" t="s">
        <v>1089</v>
      </c>
      <c r="F1270" t="s">
        <v>629</v>
      </c>
      <c r="G1270" t="s">
        <v>78</v>
      </c>
      <c r="H1270" t="s">
        <v>78</v>
      </c>
    </row>
    <row r="1271" spans="1:8" x14ac:dyDescent="0.35">
      <c r="A1271" t="s">
        <v>35</v>
      </c>
      <c r="B1271" t="s">
        <v>1043</v>
      </c>
      <c r="C1271">
        <v>75</v>
      </c>
      <c r="D1271" t="s">
        <v>227</v>
      </c>
      <c r="E1271" t="s">
        <v>478</v>
      </c>
      <c r="F1271" t="s">
        <v>535</v>
      </c>
      <c r="G1271" t="s">
        <v>78</v>
      </c>
      <c r="H1271" t="s">
        <v>78</v>
      </c>
    </row>
    <row r="1272" spans="1:8" x14ac:dyDescent="0.35">
      <c r="A1272" t="s">
        <v>35</v>
      </c>
      <c r="B1272" t="s">
        <v>1044</v>
      </c>
      <c r="C1272">
        <v>80</v>
      </c>
      <c r="D1272" t="s">
        <v>212</v>
      </c>
      <c r="E1272" t="s">
        <v>487</v>
      </c>
      <c r="F1272" t="s">
        <v>573</v>
      </c>
      <c r="G1272" t="s">
        <v>78</v>
      </c>
      <c r="H1272" t="s">
        <v>85</v>
      </c>
    </row>
    <row r="1273" spans="1:8" x14ac:dyDescent="0.35">
      <c r="A1273" t="s">
        <v>35</v>
      </c>
      <c r="B1273" t="s">
        <v>1045</v>
      </c>
      <c r="C1273">
        <v>72</v>
      </c>
      <c r="D1273" t="s">
        <v>1090</v>
      </c>
      <c r="E1273" t="s">
        <v>158</v>
      </c>
      <c r="F1273" t="s">
        <v>618</v>
      </c>
      <c r="G1273" t="s">
        <v>679</v>
      </c>
      <c r="H1273" t="s">
        <v>78</v>
      </c>
    </row>
    <row r="1274" spans="1:8" x14ac:dyDescent="0.35">
      <c r="A1274" t="s">
        <v>35</v>
      </c>
      <c r="B1274" t="s">
        <v>1047</v>
      </c>
      <c r="C1274">
        <v>1</v>
      </c>
      <c r="D1274" t="s">
        <v>78</v>
      </c>
      <c r="E1274" t="s">
        <v>78</v>
      </c>
      <c r="F1274" t="s">
        <v>294</v>
      </c>
      <c r="G1274" t="s">
        <v>78</v>
      </c>
      <c r="H1274" t="s">
        <v>78</v>
      </c>
    </row>
    <row r="1275" spans="1:8" x14ac:dyDescent="0.35">
      <c r="A1275" t="s">
        <v>36</v>
      </c>
      <c r="B1275" t="s">
        <v>1042</v>
      </c>
      <c r="C1275">
        <v>353</v>
      </c>
      <c r="D1275" t="s">
        <v>93</v>
      </c>
      <c r="E1275" t="s">
        <v>390</v>
      </c>
      <c r="F1275" t="s">
        <v>1091</v>
      </c>
      <c r="G1275" t="s">
        <v>78</v>
      </c>
      <c r="H1275" t="s">
        <v>668</v>
      </c>
    </row>
    <row r="1276" spans="1:8" x14ac:dyDescent="0.35">
      <c r="A1276" t="s">
        <v>36</v>
      </c>
      <c r="B1276" t="s">
        <v>1043</v>
      </c>
      <c r="C1276">
        <v>289</v>
      </c>
      <c r="D1276" t="s">
        <v>1092</v>
      </c>
      <c r="E1276" t="s">
        <v>77</v>
      </c>
      <c r="F1276" t="s">
        <v>355</v>
      </c>
      <c r="G1276" t="s">
        <v>78</v>
      </c>
      <c r="H1276" t="s">
        <v>78</v>
      </c>
    </row>
    <row r="1277" spans="1:8" x14ac:dyDescent="0.35">
      <c r="A1277" t="s">
        <v>36</v>
      </c>
      <c r="B1277" t="s">
        <v>1044</v>
      </c>
      <c r="C1277">
        <v>283</v>
      </c>
      <c r="D1277" t="s">
        <v>666</v>
      </c>
      <c r="E1277" t="s">
        <v>385</v>
      </c>
      <c r="F1277" t="s">
        <v>1008</v>
      </c>
      <c r="G1277" t="s">
        <v>78</v>
      </c>
      <c r="H1277" t="s">
        <v>78</v>
      </c>
    </row>
    <row r="1278" spans="1:8" x14ac:dyDescent="0.35">
      <c r="A1278" t="s">
        <v>36</v>
      </c>
      <c r="B1278" t="s">
        <v>1045</v>
      </c>
      <c r="C1278">
        <v>261</v>
      </c>
      <c r="D1278" t="s">
        <v>535</v>
      </c>
      <c r="E1278" t="s">
        <v>230</v>
      </c>
      <c r="F1278" t="s">
        <v>721</v>
      </c>
      <c r="G1278" t="s">
        <v>78</v>
      </c>
      <c r="H1278" t="s">
        <v>78</v>
      </c>
    </row>
    <row r="1279" spans="1:8" x14ac:dyDescent="0.35">
      <c r="A1279" t="s">
        <v>36</v>
      </c>
      <c r="B1279" t="s">
        <v>1047</v>
      </c>
      <c r="C1279">
        <v>5</v>
      </c>
      <c r="D1279" t="s">
        <v>744</v>
      </c>
      <c r="E1279" t="s">
        <v>1093</v>
      </c>
      <c r="F1279" t="s">
        <v>78</v>
      </c>
      <c r="G1279" t="s">
        <v>78</v>
      </c>
      <c r="H1279" t="s">
        <v>78</v>
      </c>
    </row>
    <row r="1280" spans="1:8" x14ac:dyDescent="0.35">
      <c r="A1280" t="s">
        <v>37</v>
      </c>
      <c r="B1280" t="s">
        <v>1042</v>
      </c>
      <c r="C1280">
        <v>100</v>
      </c>
      <c r="D1280" t="s">
        <v>407</v>
      </c>
      <c r="E1280" t="s">
        <v>93</v>
      </c>
      <c r="F1280" t="s">
        <v>791</v>
      </c>
      <c r="G1280" t="s">
        <v>78</v>
      </c>
      <c r="H1280" t="s">
        <v>78</v>
      </c>
    </row>
    <row r="1281" spans="1:8" x14ac:dyDescent="0.35">
      <c r="A1281" t="s">
        <v>37</v>
      </c>
      <c r="B1281" t="s">
        <v>1043</v>
      </c>
      <c r="C1281">
        <v>106</v>
      </c>
      <c r="D1281" t="s">
        <v>565</v>
      </c>
      <c r="E1281" t="s">
        <v>1094</v>
      </c>
      <c r="F1281" t="s">
        <v>740</v>
      </c>
      <c r="G1281" t="s">
        <v>78</v>
      </c>
      <c r="H1281" t="s">
        <v>78</v>
      </c>
    </row>
    <row r="1282" spans="1:8" x14ac:dyDescent="0.35">
      <c r="A1282" t="s">
        <v>37</v>
      </c>
      <c r="B1282" t="s">
        <v>1044</v>
      </c>
      <c r="C1282">
        <v>98</v>
      </c>
      <c r="D1282" t="s">
        <v>677</v>
      </c>
      <c r="E1282" t="s">
        <v>629</v>
      </c>
      <c r="F1282" t="s">
        <v>782</v>
      </c>
      <c r="G1282" t="s">
        <v>78</v>
      </c>
      <c r="H1282" t="s">
        <v>78</v>
      </c>
    </row>
    <row r="1283" spans="1:8" x14ac:dyDescent="0.35">
      <c r="A1283" t="s">
        <v>37</v>
      </c>
      <c r="B1283" t="s">
        <v>1045</v>
      </c>
      <c r="C1283">
        <v>101</v>
      </c>
      <c r="D1283" t="s">
        <v>943</v>
      </c>
      <c r="E1283" t="s">
        <v>491</v>
      </c>
      <c r="F1283" t="s">
        <v>789</v>
      </c>
      <c r="G1283" t="s">
        <v>78</v>
      </c>
      <c r="H1283" t="s">
        <v>78</v>
      </c>
    </row>
    <row r="1284" spans="1:8" x14ac:dyDescent="0.35">
      <c r="A1284" t="s">
        <v>37</v>
      </c>
      <c r="B1284" t="s">
        <v>1047</v>
      </c>
      <c r="C1284">
        <v>5</v>
      </c>
      <c r="D1284" t="s">
        <v>956</v>
      </c>
      <c r="E1284" t="s">
        <v>968</v>
      </c>
      <c r="F1284" t="s">
        <v>78</v>
      </c>
      <c r="G1284" t="s">
        <v>78</v>
      </c>
      <c r="H1284" t="s">
        <v>78</v>
      </c>
    </row>
    <row r="1285" spans="1:8" x14ac:dyDescent="0.35">
      <c r="A1285" t="s">
        <v>38</v>
      </c>
      <c r="B1285" t="s">
        <v>1042</v>
      </c>
      <c r="C1285">
        <v>101</v>
      </c>
      <c r="D1285" t="s">
        <v>1095</v>
      </c>
      <c r="E1285" t="s">
        <v>810</v>
      </c>
      <c r="F1285" t="s">
        <v>577</v>
      </c>
      <c r="G1285" t="s">
        <v>78</v>
      </c>
      <c r="H1285" t="s">
        <v>78</v>
      </c>
    </row>
    <row r="1286" spans="1:8" x14ac:dyDescent="0.35">
      <c r="A1286" t="s">
        <v>38</v>
      </c>
      <c r="B1286" t="s">
        <v>1043</v>
      </c>
      <c r="C1286">
        <v>87</v>
      </c>
      <c r="D1286" t="s">
        <v>698</v>
      </c>
      <c r="E1286" t="s">
        <v>1096</v>
      </c>
      <c r="F1286" t="s">
        <v>275</v>
      </c>
      <c r="G1286" t="s">
        <v>78</v>
      </c>
      <c r="H1286" t="s">
        <v>78</v>
      </c>
    </row>
    <row r="1287" spans="1:8" x14ac:dyDescent="0.35">
      <c r="A1287" t="s">
        <v>38</v>
      </c>
      <c r="B1287" t="s">
        <v>1044</v>
      </c>
      <c r="C1287">
        <v>92</v>
      </c>
      <c r="D1287" t="s">
        <v>282</v>
      </c>
      <c r="E1287" t="s">
        <v>807</v>
      </c>
      <c r="F1287" t="s">
        <v>513</v>
      </c>
      <c r="G1287" t="s">
        <v>355</v>
      </c>
      <c r="H1287" t="s">
        <v>78</v>
      </c>
    </row>
    <row r="1288" spans="1:8" x14ac:dyDescent="0.35">
      <c r="A1288" t="s">
        <v>38</v>
      </c>
      <c r="B1288" t="s">
        <v>1045</v>
      </c>
      <c r="C1288">
        <v>67</v>
      </c>
      <c r="D1288" t="s">
        <v>615</v>
      </c>
      <c r="E1288" t="s">
        <v>799</v>
      </c>
      <c r="F1288" t="s">
        <v>1097</v>
      </c>
      <c r="G1288" t="s">
        <v>78</v>
      </c>
      <c r="H1288" t="s">
        <v>78</v>
      </c>
    </row>
    <row r="1289" spans="1:8" x14ac:dyDescent="0.35">
      <c r="A1289" t="s">
        <v>39</v>
      </c>
      <c r="B1289" t="s">
        <v>1042</v>
      </c>
      <c r="C1289">
        <v>130</v>
      </c>
      <c r="D1289" t="s">
        <v>97</v>
      </c>
      <c r="E1289" t="s">
        <v>223</v>
      </c>
      <c r="F1289" t="s">
        <v>1098</v>
      </c>
      <c r="G1289" t="s">
        <v>78</v>
      </c>
      <c r="H1289" t="s">
        <v>78</v>
      </c>
    </row>
    <row r="1290" spans="1:8" x14ac:dyDescent="0.35">
      <c r="A1290" t="s">
        <v>39</v>
      </c>
      <c r="B1290" t="s">
        <v>1043</v>
      </c>
      <c r="C1290">
        <v>122</v>
      </c>
      <c r="D1290" t="s">
        <v>658</v>
      </c>
      <c r="E1290" t="s">
        <v>558</v>
      </c>
      <c r="F1290" t="s">
        <v>729</v>
      </c>
      <c r="G1290" t="s">
        <v>78</v>
      </c>
      <c r="H1290" t="s">
        <v>334</v>
      </c>
    </row>
    <row r="1291" spans="1:8" x14ac:dyDescent="0.35">
      <c r="A1291" t="s">
        <v>39</v>
      </c>
      <c r="B1291" t="s">
        <v>1044</v>
      </c>
      <c r="C1291">
        <v>121</v>
      </c>
      <c r="D1291" t="s">
        <v>154</v>
      </c>
      <c r="E1291" t="s">
        <v>504</v>
      </c>
      <c r="F1291" t="s">
        <v>985</v>
      </c>
      <c r="G1291" t="s">
        <v>78</v>
      </c>
      <c r="H1291" t="s">
        <v>78</v>
      </c>
    </row>
    <row r="1292" spans="1:8" x14ac:dyDescent="0.35">
      <c r="A1292" t="s">
        <v>39</v>
      </c>
      <c r="B1292" t="s">
        <v>1045</v>
      </c>
      <c r="C1292">
        <v>108</v>
      </c>
      <c r="D1292" t="s">
        <v>549</v>
      </c>
      <c r="E1292" t="s">
        <v>1099</v>
      </c>
      <c r="F1292" t="s">
        <v>836</v>
      </c>
      <c r="G1292" t="s">
        <v>85</v>
      </c>
      <c r="H1292" t="s">
        <v>78</v>
      </c>
    </row>
    <row r="1293" spans="1:8" x14ac:dyDescent="0.35">
      <c r="A1293" t="s">
        <v>39</v>
      </c>
      <c r="B1293" t="s">
        <v>1047</v>
      </c>
      <c r="C1293">
        <v>2</v>
      </c>
      <c r="D1293" t="s">
        <v>1100</v>
      </c>
      <c r="E1293" t="s">
        <v>332</v>
      </c>
      <c r="F1293" t="s">
        <v>78</v>
      </c>
      <c r="G1293" t="s">
        <v>78</v>
      </c>
      <c r="H1293" t="s">
        <v>78</v>
      </c>
    </row>
    <row r="1294" spans="1:8" x14ac:dyDescent="0.35">
      <c r="A1294" t="s">
        <v>40</v>
      </c>
      <c r="B1294" t="s">
        <v>1042</v>
      </c>
      <c r="C1294">
        <v>768</v>
      </c>
      <c r="D1294" t="s">
        <v>214</v>
      </c>
      <c r="E1294" t="s">
        <v>645</v>
      </c>
      <c r="F1294" t="s">
        <v>319</v>
      </c>
      <c r="G1294" t="s">
        <v>78</v>
      </c>
      <c r="H1294" t="s">
        <v>170</v>
      </c>
    </row>
    <row r="1295" spans="1:8" x14ac:dyDescent="0.35">
      <c r="A1295" t="s">
        <v>40</v>
      </c>
      <c r="B1295" t="s">
        <v>1043</v>
      </c>
      <c r="C1295">
        <v>679</v>
      </c>
      <c r="D1295" t="s">
        <v>932</v>
      </c>
      <c r="E1295" t="s">
        <v>940</v>
      </c>
      <c r="F1295" t="s">
        <v>473</v>
      </c>
      <c r="G1295" t="s">
        <v>78</v>
      </c>
      <c r="H1295" t="s">
        <v>679</v>
      </c>
    </row>
    <row r="1296" spans="1:8" x14ac:dyDescent="0.35">
      <c r="A1296" t="s">
        <v>40</v>
      </c>
      <c r="B1296" t="s">
        <v>1044</v>
      </c>
      <c r="C1296">
        <v>674</v>
      </c>
      <c r="D1296" t="s">
        <v>573</v>
      </c>
      <c r="E1296" t="s">
        <v>402</v>
      </c>
      <c r="F1296" t="s">
        <v>276</v>
      </c>
      <c r="G1296" t="s">
        <v>668</v>
      </c>
      <c r="H1296" t="s">
        <v>170</v>
      </c>
    </row>
    <row r="1297" spans="1:8" x14ac:dyDescent="0.35">
      <c r="A1297" t="s">
        <v>40</v>
      </c>
      <c r="B1297" t="s">
        <v>1045</v>
      </c>
      <c r="C1297">
        <v>609</v>
      </c>
      <c r="D1297" t="s">
        <v>444</v>
      </c>
      <c r="E1297" t="s">
        <v>501</v>
      </c>
      <c r="F1297" t="s">
        <v>439</v>
      </c>
      <c r="G1297" t="s">
        <v>668</v>
      </c>
      <c r="H1297" t="s">
        <v>78</v>
      </c>
    </row>
    <row r="1298" spans="1:8" x14ac:dyDescent="0.35">
      <c r="A1298" t="s">
        <v>40</v>
      </c>
      <c r="B1298" t="s">
        <v>1047</v>
      </c>
      <c r="C1298">
        <v>13</v>
      </c>
      <c r="D1298" t="s">
        <v>179</v>
      </c>
      <c r="E1298" t="s">
        <v>173</v>
      </c>
      <c r="F1298" t="s">
        <v>825</v>
      </c>
      <c r="G1298" t="s">
        <v>78</v>
      </c>
      <c r="H1298" t="s">
        <v>78</v>
      </c>
    </row>
    <row r="1300" spans="1:8" x14ac:dyDescent="0.35">
      <c r="A1300" t="s">
        <v>1101</v>
      </c>
    </row>
    <row r="1301" spans="1:8" x14ac:dyDescent="0.35">
      <c r="A1301" t="s">
        <v>29</v>
      </c>
      <c r="B1301" t="s">
        <v>1059</v>
      </c>
      <c r="C1301" t="s">
        <v>30</v>
      </c>
      <c r="D1301" t="s">
        <v>1082</v>
      </c>
      <c r="E1301" t="s">
        <v>1083</v>
      </c>
      <c r="F1301" t="s">
        <v>1084</v>
      </c>
      <c r="G1301" t="s">
        <v>702</v>
      </c>
      <c r="H1301" t="s">
        <v>74</v>
      </c>
    </row>
    <row r="1302" spans="1:8" x14ac:dyDescent="0.35">
      <c r="A1302" t="s">
        <v>35</v>
      </c>
      <c r="B1302" t="s">
        <v>1060</v>
      </c>
      <c r="C1302">
        <v>6</v>
      </c>
      <c r="D1302" t="s">
        <v>440</v>
      </c>
      <c r="E1302" t="s">
        <v>949</v>
      </c>
      <c r="F1302" t="s">
        <v>302</v>
      </c>
      <c r="G1302" t="s">
        <v>78</v>
      </c>
      <c r="H1302" t="s">
        <v>78</v>
      </c>
    </row>
    <row r="1303" spans="1:8" x14ac:dyDescent="0.35">
      <c r="A1303" t="s">
        <v>35</v>
      </c>
      <c r="B1303" t="s">
        <v>1061</v>
      </c>
      <c r="C1303">
        <v>4</v>
      </c>
      <c r="D1303" t="s">
        <v>78</v>
      </c>
      <c r="E1303" t="s">
        <v>54</v>
      </c>
      <c r="F1303" t="s">
        <v>55</v>
      </c>
      <c r="G1303" t="s">
        <v>78</v>
      </c>
      <c r="H1303" t="s">
        <v>78</v>
      </c>
    </row>
    <row r="1304" spans="1:8" x14ac:dyDescent="0.35">
      <c r="A1304" t="s">
        <v>35</v>
      </c>
      <c r="B1304" t="s">
        <v>1062</v>
      </c>
      <c r="C1304">
        <v>7</v>
      </c>
      <c r="D1304" t="s">
        <v>1102</v>
      </c>
      <c r="E1304" t="s">
        <v>78</v>
      </c>
      <c r="F1304" t="s">
        <v>1103</v>
      </c>
      <c r="G1304" t="s">
        <v>78</v>
      </c>
      <c r="H1304" t="s">
        <v>78</v>
      </c>
    </row>
    <row r="1305" spans="1:8" x14ac:dyDescent="0.35">
      <c r="A1305" t="s">
        <v>35</v>
      </c>
      <c r="B1305" t="s">
        <v>1063</v>
      </c>
      <c r="C1305">
        <v>2</v>
      </c>
      <c r="D1305" t="s">
        <v>559</v>
      </c>
      <c r="E1305" t="s">
        <v>78</v>
      </c>
      <c r="F1305" t="s">
        <v>560</v>
      </c>
      <c r="G1305" t="s">
        <v>78</v>
      </c>
      <c r="H1305" t="s">
        <v>78</v>
      </c>
    </row>
    <row r="1306" spans="1:8" x14ac:dyDescent="0.35">
      <c r="A1306" t="s">
        <v>35</v>
      </c>
      <c r="B1306" t="s">
        <v>318</v>
      </c>
      <c r="C1306">
        <v>293</v>
      </c>
      <c r="D1306" t="s">
        <v>549</v>
      </c>
      <c r="E1306" t="s">
        <v>516</v>
      </c>
      <c r="F1306" t="s">
        <v>325</v>
      </c>
      <c r="G1306" t="s">
        <v>78</v>
      </c>
      <c r="H1306" t="s">
        <v>334</v>
      </c>
    </row>
    <row r="1307" spans="1:8" x14ac:dyDescent="0.35">
      <c r="A1307" t="s">
        <v>36</v>
      </c>
      <c r="B1307" t="s">
        <v>1060</v>
      </c>
      <c r="C1307">
        <v>22</v>
      </c>
      <c r="D1307" t="s">
        <v>430</v>
      </c>
      <c r="E1307" t="s">
        <v>208</v>
      </c>
      <c r="F1307" t="s">
        <v>1104</v>
      </c>
      <c r="G1307" t="s">
        <v>78</v>
      </c>
      <c r="H1307" t="s">
        <v>739</v>
      </c>
    </row>
    <row r="1308" spans="1:8" x14ac:dyDescent="0.35">
      <c r="A1308" t="s">
        <v>36</v>
      </c>
      <c r="B1308" t="s">
        <v>1061</v>
      </c>
      <c r="C1308">
        <v>20</v>
      </c>
      <c r="D1308" t="s">
        <v>470</v>
      </c>
      <c r="E1308" t="s">
        <v>541</v>
      </c>
      <c r="F1308" t="s">
        <v>738</v>
      </c>
      <c r="G1308" t="s">
        <v>78</v>
      </c>
      <c r="H1308" t="s">
        <v>78</v>
      </c>
    </row>
    <row r="1309" spans="1:8" x14ac:dyDescent="0.35">
      <c r="A1309" t="s">
        <v>36</v>
      </c>
      <c r="B1309" t="s">
        <v>1062</v>
      </c>
      <c r="C1309">
        <v>17</v>
      </c>
      <c r="D1309" t="s">
        <v>1105</v>
      </c>
      <c r="E1309" t="s">
        <v>408</v>
      </c>
      <c r="F1309" t="s">
        <v>1098</v>
      </c>
      <c r="G1309" t="s">
        <v>78</v>
      </c>
      <c r="H1309" t="s">
        <v>78</v>
      </c>
    </row>
    <row r="1310" spans="1:8" x14ac:dyDescent="0.35">
      <c r="A1310" t="s">
        <v>36</v>
      </c>
      <c r="B1310" t="s">
        <v>1063</v>
      </c>
      <c r="C1310">
        <v>7</v>
      </c>
      <c r="D1310" t="s">
        <v>78</v>
      </c>
      <c r="E1310" t="s">
        <v>1106</v>
      </c>
      <c r="F1310" t="s">
        <v>249</v>
      </c>
      <c r="G1310" t="s">
        <v>78</v>
      </c>
      <c r="H1310" t="s">
        <v>78</v>
      </c>
    </row>
    <row r="1311" spans="1:8" x14ac:dyDescent="0.35">
      <c r="A1311" t="s">
        <v>36</v>
      </c>
      <c r="B1311" t="s">
        <v>318</v>
      </c>
      <c r="C1311">
        <v>1125</v>
      </c>
      <c r="D1311" t="s">
        <v>516</v>
      </c>
      <c r="E1311" t="s">
        <v>315</v>
      </c>
      <c r="F1311" t="s">
        <v>690</v>
      </c>
      <c r="G1311" t="s">
        <v>78</v>
      </c>
      <c r="H1311" t="s">
        <v>78</v>
      </c>
    </row>
    <row r="1312" spans="1:8" x14ac:dyDescent="0.35">
      <c r="A1312" t="s">
        <v>37</v>
      </c>
      <c r="B1312" t="s">
        <v>1060</v>
      </c>
      <c r="C1312">
        <v>2</v>
      </c>
      <c r="D1312" t="s">
        <v>294</v>
      </c>
      <c r="E1312" t="s">
        <v>78</v>
      </c>
      <c r="F1312" t="s">
        <v>78</v>
      </c>
      <c r="G1312" t="s">
        <v>78</v>
      </c>
      <c r="H1312" t="s">
        <v>78</v>
      </c>
    </row>
    <row r="1313" spans="1:8" x14ac:dyDescent="0.35">
      <c r="A1313" t="s">
        <v>37</v>
      </c>
      <c r="B1313" t="s">
        <v>1061</v>
      </c>
      <c r="C1313">
        <v>10</v>
      </c>
      <c r="D1313" t="s">
        <v>1107</v>
      </c>
      <c r="E1313" t="s">
        <v>52</v>
      </c>
      <c r="F1313" t="s">
        <v>1018</v>
      </c>
      <c r="G1313" t="s">
        <v>78</v>
      </c>
      <c r="H1313" t="s">
        <v>78</v>
      </c>
    </row>
    <row r="1314" spans="1:8" x14ac:dyDescent="0.35">
      <c r="A1314" t="s">
        <v>37</v>
      </c>
      <c r="B1314" t="s">
        <v>1062</v>
      </c>
      <c r="C1314">
        <v>4</v>
      </c>
      <c r="D1314" t="s">
        <v>190</v>
      </c>
      <c r="E1314" t="s">
        <v>759</v>
      </c>
      <c r="F1314" t="s">
        <v>764</v>
      </c>
      <c r="G1314" t="s">
        <v>78</v>
      </c>
      <c r="H1314" t="s">
        <v>78</v>
      </c>
    </row>
    <row r="1315" spans="1:8" x14ac:dyDescent="0.35">
      <c r="A1315" t="s">
        <v>37</v>
      </c>
      <c r="B1315" t="s">
        <v>1063</v>
      </c>
      <c r="C1315">
        <v>5</v>
      </c>
      <c r="D1315" t="s">
        <v>105</v>
      </c>
      <c r="E1315" t="s">
        <v>78</v>
      </c>
      <c r="F1315" t="s">
        <v>106</v>
      </c>
      <c r="G1315" t="s">
        <v>78</v>
      </c>
      <c r="H1315" t="s">
        <v>78</v>
      </c>
    </row>
    <row r="1316" spans="1:8" x14ac:dyDescent="0.35">
      <c r="A1316" t="s">
        <v>37</v>
      </c>
      <c r="B1316" t="s">
        <v>318</v>
      </c>
      <c r="C1316">
        <v>389</v>
      </c>
      <c r="D1316" t="s">
        <v>484</v>
      </c>
      <c r="E1316" t="s">
        <v>670</v>
      </c>
      <c r="F1316" t="s">
        <v>938</v>
      </c>
      <c r="G1316" t="s">
        <v>78</v>
      </c>
      <c r="H1316" t="s">
        <v>78</v>
      </c>
    </row>
    <row r="1317" spans="1:8" x14ac:dyDescent="0.35">
      <c r="A1317" t="s">
        <v>38</v>
      </c>
      <c r="B1317" t="s">
        <v>1060</v>
      </c>
      <c r="C1317">
        <v>9</v>
      </c>
      <c r="D1317" t="s">
        <v>78</v>
      </c>
      <c r="E1317" t="s">
        <v>615</v>
      </c>
      <c r="F1317" t="s">
        <v>614</v>
      </c>
      <c r="G1317" t="s">
        <v>78</v>
      </c>
      <c r="H1317" t="s">
        <v>78</v>
      </c>
    </row>
    <row r="1318" spans="1:8" x14ac:dyDescent="0.35">
      <c r="A1318" t="s">
        <v>38</v>
      </c>
      <c r="B1318" t="s">
        <v>1061</v>
      </c>
      <c r="C1318">
        <v>4</v>
      </c>
      <c r="D1318" t="s">
        <v>793</v>
      </c>
      <c r="E1318" t="s">
        <v>78</v>
      </c>
      <c r="F1318" t="s">
        <v>869</v>
      </c>
      <c r="G1318" t="s">
        <v>78</v>
      </c>
      <c r="H1318" t="s">
        <v>78</v>
      </c>
    </row>
    <row r="1319" spans="1:8" x14ac:dyDescent="0.35">
      <c r="A1319" t="s">
        <v>38</v>
      </c>
      <c r="B1319" t="s">
        <v>1062</v>
      </c>
      <c r="C1319">
        <v>11</v>
      </c>
      <c r="D1319" t="s">
        <v>728</v>
      </c>
      <c r="E1319" t="s">
        <v>835</v>
      </c>
      <c r="F1319" t="s">
        <v>190</v>
      </c>
      <c r="G1319" t="s">
        <v>781</v>
      </c>
      <c r="H1319" t="s">
        <v>78</v>
      </c>
    </row>
    <row r="1320" spans="1:8" x14ac:dyDescent="0.35">
      <c r="A1320" t="s">
        <v>38</v>
      </c>
      <c r="B1320" t="s">
        <v>1063</v>
      </c>
      <c r="C1320">
        <v>4</v>
      </c>
      <c r="D1320" t="s">
        <v>424</v>
      </c>
      <c r="E1320" t="s">
        <v>941</v>
      </c>
      <c r="F1320" t="s">
        <v>793</v>
      </c>
      <c r="G1320" t="s">
        <v>78</v>
      </c>
      <c r="H1320" t="s">
        <v>78</v>
      </c>
    </row>
    <row r="1321" spans="1:8" x14ac:dyDescent="0.35">
      <c r="A1321" t="s">
        <v>38</v>
      </c>
      <c r="B1321" t="s">
        <v>318</v>
      </c>
      <c r="C1321">
        <v>319</v>
      </c>
      <c r="D1321" t="s">
        <v>1108</v>
      </c>
      <c r="E1321" t="s">
        <v>1109</v>
      </c>
      <c r="F1321" t="s">
        <v>797</v>
      </c>
      <c r="G1321" t="s">
        <v>170</v>
      </c>
      <c r="H1321" t="s">
        <v>78</v>
      </c>
    </row>
    <row r="1322" spans="1:8" x14ac:dyDescent="0.35">
      <c r="A1322" t="s">
        <v>39</v>
      </c>
      <c r="B1322" t="s">
        <v>1060</v>
      </c>
      <c r="C1322">
        <v>12</v>
      </c>
      <c r="D1322" t="s">
        <v>366</v>
      </c>
      <c r="E1322" t="s">
        <v>856</v>
      </c>
      <c r="F1322" t="s">
        <v>1110</v>
      </c>
      <c r="G1322" t="s">
        <v>78</v>
      </c>
      <c r="H1322" t="s">
        <v>78</v>
      </c>
    </row>
    <row r="1323" spans="1:8" x14ac:dyDescent="0.35">
      <c r="A1323" t="s">
        <v>39</v>
      </c>
      <c r="B1323" t="s">
        <v>1061</v>
      </c>
      <c r="C1323">
        <v>5</v>
      </c>
      <c r="D1323" t="s">
        <v>510</v>
      </c>
      <c r="E1323" t="s">
        <v>76</v>
      </c>
      <c r="F1323" t="s">
        <v>964</v>
      </c>
      <c r="G1323" t="s">
        <v>78</v>
      </c>
      <c r="H1323" t="s">
        <v>78</v>
      </c>
    </row>
    <row r="1324" spans="1:8" x14ac:dyDescent="0.35">
      <c r="A1324" t="s">
        <v>39</v>
      </c>
      <c r="B1324" t="s">
        <v>1062</v>
      </c>
      <c r="C1324">
        <v>12</v>
      </c>
      <c r="D1324" t="s">
        <v>946</v>
      </c>
      <c r="E1324" t="s">
        <v>1067</v>
      </c>
      <c r="F1324" t="s">
        <v>173</v>
      </c>
      <c r="G1324" t="s">
        <v>78</v>
      </c>
      <c r="H1324" t="s">
        <v>78</v>
      </c>
    </row>
    <row r="1325" spans="1:8" x14ac:dyDescent="0.35">
      <c r="A1325" t="s">
        <v>39</v>
      </c>
      <c r="B1325" t="s">
        <v>1063</v>
      </c>
      <c r="C1325">
        <v>6</v>
      </c>
      <c r="D1325" t="s">
        <v>78</v>
      </c>
      <c r="E1325" t="s">
        <v>294</v>
      </c>
      <c r="F1325" t="s">
        <v>78</v>
      </c>
      <c r="G1325" t="s">
        <v>78</v>
      </c>
      <c r="H1325" t="s">
        <v>78</v>
      </c>
    </row>
    <row r="1326" spans="1:8" x14ac:dyDescent="0.35">
      <c r="A1326" t="s">
        <v>39</v>
      </c>
      <c r="B1326" t="s">
        <v>318</v>
      </c>
      <c r="C1326">
        <v>448</v>
      </c>
      <c r="D1326" t="s">
        <v>1102</v>
      </c>
      <c r="E1326" t="s">
        <v>322</v>
      </c>
      <c r="F1326" t="s">
        <v>451</v>
      </c>
      <c r="G1326" t="s">
        <v>673</v>
      </c>
      <c r="H1326" t="s">
        <v>679</v>
      </c>
    </row>
    <row r="1327" spans="1:8" x14ac:dyDescent="0.35">
      <c r="A1327" t="s">
        <v>40</v>
      </c>
      <c r="B1327" t="s">
        <v>1060</v>
      </c>
      <c r="C1327">
        <v>51</v>
      </c>
      <c r="D1327" t="s">
        <v>629</v>
      </c>
      <c r="E1327" t="s">
        <v>76</v>
      </c>
      <c r="F1327" t="s">
        <v>618</v>
      </c>
      <c r="G1327" t="s">
        <v>78</v>
      </c>
      <c r="H1327" t="s">
        <v>624</v>
      </c>
    </row>
    <row r="1328" spans="1:8" x14ac:dyDescent="0.35">
      <c r="A1328" t="s">
        <v>40</v>
      </c>
      <c r="B1328" t="s">
        <v>1061</v>
      </c>
      <c r="C1328">
        <v>43</v>
      </c>
      <c r="D1328" t="s">
        <v>345</v>
      </c>
      <c r="E1328" t="s">
        <v>272</v>
      </c>
      <c r="F1328" t="s">
        <v>285</v>
      </c>
      <c r="G1328" t="s">
        <v>78</v>
      </c>
      <c r="H1328" t="s">
        <v>78</v>
      </c>
    </row>
    <row r="1329" spans="1:8" x14ac:dyDescent="0.35">
      <c r="A1329" t="s">
        <v>40</v>
      </c>
      <c r="B1329" t="s">
        <v>1062</v>
      </c>
      <c r="C1329">
        <v>51</v>
      </c>
      <c r="D1329" t="s">
        <v>726</v>
      </c>
      <c r="E1329" t="s">
        <v>118</v>
      </c>
      <c r="F1329" t="s">
        <v>327</v>
      </c>
      <c r="G1329" t="s">
        <v>383</v>
      </c>
      <c r="H1329" t="s">
        <v>78</v>
      </c>
    </row>
    <row r="1330" spans="1:8" x14ac:dyDescent="0.35">
      <c r="A1330" t="s">
        <v>40</v>
      </c>
      <c r="B1330" t="s">
        <v>1063</v>
      </c>
      <c r="C1330">
        <v>24</v>
      </c>
      <c r="D1330" t="s">
        <v>798</v>
      </c>
      <c r="E1330" t="s">
        <v>500</v>
      </c>
      <c r="F1330" t="s">
        <v>582</v>
      </c>
      <c r="G1330" t="s">
        <v>78</v>
      </c>
      <c r="H1330" t="s">
        <v>78</v>
      </c>
    </row>
    <row r="1331" spans="1:8" x14ac:dyDescent="0.35">
      <c r="A1331" t="s">
        <v>40</v>
      </c>
      <c r="B1331" t="s">
        <v>318</v>
      </c>
      <c r="C1331">
        <v>2574</v>
      </c>
      <c r="D1331" t="s">
        <v>855</v>
      </c>
      <c r="E1331" t="s">
        <v>253</v>
      </c>
      <c r="F1331" t="s">
        <v>694</v>
      </c>
      <c r="G1331" t="s">
        <v>679</v>
      </c>
      <c r="H1331" t="s">
        <v>679</v>
      </c>
    </row>
    <row r="1333" spans="1:8" x14ac:dyDescent="0.35">
      <c r="A1333" t="s">
        <v>1111</v>
      </c>
    </row>
    <row r="1334" spans="1:8" x14ac:dyDescent="0.35">
      <c r="A1334" t="s">
        <v>29</v>
      </c>
      <c r="B1334" t="s">
        <v>887</v>
      </c>
      <c r="C1334" t="s">
        <v>30</v>
      </c>
      <c r="D1334" t="s">
        <v>1082</v>
      </c>
      <c r="E1334" t="s">
        <v>1083</v>
      </c>
      <c r="F1334" t="s">
        <v>1084</v>
      </c>
      <c r="G1334" t="s">
        <v>702</v>
      </c>
      <c r="H1334" t="s">
        <v>74</v>
      </c>
    </row>
    <row r="1335" spans="1:8" x14ac:dyDescent="0.35">
      <c r="A1335" t="s">
        <v>35</v>
      </c>
      <c r="B1335" t="s">
        <v>888</v>
      </c>
      <c r="C1335">
        <v>177</v>
      </c>
      <c r="D1335" t="s">
        <v>829</v>
      </c>
      <c r="E1335" t="s">
        <v>516</v>
      </c>
      <c r="F1335" t="s">
        <v>733</v>
      </c>
      <c r="G1335" t="s">
        <v>78</v>
      </c>
      <c r="H1335" t="s">
        <v>78</v>
      </c>
    </row>
    <row r="1336" spans="1:8" x14ac:dyDescent="0.35">
      <c r="A1336" t="s">
        <v>35</v>
      </c>
      <c r="B1336" t="s">
        <v>889</v>
      </c>
      <c r="C1336">
        <v>135</v>
      </c>
      <c r="D1336" t="s">
        <v>798</v>
      </c>
      <c r="E1336" t="s">
        <v>221</v>
      </c>
      <c r="F1336" t="s">
        <v>564</v>
      </c>
      <c r="G1336" t="s">
        <v>78</v>
      </c>
      <c r="H1336" t="s">
        <v>377</v>
      </c>
    </row>
    <row r="1337" spans="1:8" x14ac:dyDescent="0.35">
      <c r="A1337" t="s">
        <v>36</v>
      </c>
      <c r="B1337" t="s">
        <v>888</v>
      </c>
      <c r="C1337">
        <v>595</v>
      </c>
      <c r="D1337" t="s">
        <v>855</v>
      </c>
      <c r="E1337" t="s">
        <v>555</v>
      </c>
      <c r="F1337" t="s">
        <v>383</v>
      </c>
      <c r="G1337" t="s">
        <v>78</v>
      </c>
      <c r="H1337" t="s">
        <v>170</v>
      </c>
    </row>
    <row r="1338" spans="1:8" x14ac:dyDescent="0.35">
      <c r="A1338" t="s">
        <v>36</v>
      </c>
      <c r="B1338" t="s">
        <v>889</v>
      </c>
      <c r="C1338">
        <v>596</v>
      </c>
      <c r="D1338" t="s">
        <v>549</v>
      </c>
      <c r="E1338" t="s">
        <v>338</v>
      </c>
      <c r="F1338" t="s">
        <v>1018</v>
      </c>
      <c r="G1338" t="s">
        <v>78</v>
      </c>
      <c r="H1338" t="s">
        <v>78</v>
      </c>
    </row>
    <row r="1339" spans="1:8" x14ac:dyDescent="0.35">
      <c r="A1339" t="s">
        <v>37</v>
      </c>
      <c r="B1339" t="s">
        <v>888</v>
      </c>
      <c r="C1339">
        <v>206</v>
      </c>
      <c r="D1339" t="s">
        <v>358</v>
      </c>
      <c r="E1339" t="s">
        <v>179</v>
      </c>
      <c r="F1339" t="s">
        <v>719</v>
      </c>
      <c r="G1339" t="s">
        <v>78</v>
      </c>
      <c r="H1339" t="s">
        <v>78</v>
      </c>
    </row>
    <row r="1340" spans="1:8" x14ac:dyDescent="0.35">
      <c r="A1340" t="s">
        <v>37</v>
      </c>
      <c r="B1340" t="s">
        <v>889</v>
      </c>
      <c r="C1340">
        <v>204</v>
      </c>
      <c r="D1340" t="s">
        <v>501</v>
      </c>
      <c r="E1340" t="s">
        <v>402</v>
      </c>
      <c r="F1340" t="s">
        <v>755</v>
      </c>
      <c r="G1340" t="s">
        <v>78</v>
      </c>
      <c r="H1340" t="s">
        <v>78</v>
      </c>
    </row>
    <row r="1341" spans="1:8" x14ac:dyDescent="0.35">
      <c r="A1341" t="s">
        <v>38</v>
      </c>
      <c r="B1341" t="s">
        <v>888</v>
      </c>
      <c r="C1341">
        <v>68</v>
      </c>
      <c r="D1341" t="s">
        <v>299</v>
      </c>
      <c r="E1341" t="s">
        <v>644</v>
      </c>
      <c r="F1341" t="s">
        <v>878</v>
      </c>
      <c r="G1341" t="s">
        <v>490</v>
      </c>
      <c r="H1341" t="s">
        <v>78</v>
      </c>
    </row>
    <row r="1342" spans="1:8" x14ac:dyDescent="0.35">
      <c r="A1342" t="s">
        <v>38</v>
      </c>
      <c r="B1342" t="s">
        <v>889</v>
      </c>
      <c r="C1342">
        <v>279</v>
      </c>
      <c r="D1342" t="s">
        <v>1112</v>
      </c>
      <c r="E1342" t="s">
        <v>996</v>
      </c>
      <c r="F1342" t="s">
        <v>52</v>
      </c>
      <c r="G1342" t="s">
        <v>170</v>
      </c>
      <c r="H1342" t="s">
        <v>78</v>
      </c>
    </row>
    <row r="1343" spans="1:8" x14ac:dyDescent="0.35">
      <c r="A1343" t="s">
        <v>39</v>
      </c>
      <c r="B1343" t="s">
        <v>888</v>
      </c>
      <c r="C1343">
        <v>167</v>
      </c>
      <c r="D1343" t="s">
        <v>410</v>
      </c>
      <c r="E1343" t="s">
        <v>154</v>
      </c>
      <c r="F1343" t="s">
        <v>902</v>
      </c>
      <c r="G1343" t="s">
        <v>78</v>
      </c>
      <c r="H1343" t="s">
        <v>78</v>
      </c>
    </row>
    <row r="1344" spans="1:8" x14ac:dyDescent="0.35">
      <c r="A1344" t="s">
        <v>39</v>
      </c>
      <c r="B1344" t="s">
        <v>889</v>
      </c>
      <c r="C1344">
        <v>316</v>
      </c>
      <c r="D1344" t="s">
        <v>402</v>
      </c>
      <c r="E1344" t="s">
        <v>505</v>
      </c>
      <c r="F1344" t="s">
        <v>798</v>
      </c>
      <c r="G1344" t="s">
        <v>246</v>
      </c>
      <c r="H1344" t="s">
        <v>170</v>
      </c>
    </row>
    <row r="1345" spans="1:8" x14ac:dyDescent="0.35">
      <c r="A1345" t="s">
        <v>40</v>
      </c>
      <c r="B1345" t="s">
        <v>888</v>
      </c>
      <c r="C1345">
        <v>1213</v>
      </c>
      <c r="D1345" t="s">
        <v>489</v>
      </c>
      <c r="E1345" t="s">
        <v>232</v>
      </c>
      <c r="F1345" t="s">
        <v>740</v>
      </c>
      <c r="G1345" t="s">
        <v>679</v>
      </c>
      <c r="H1345" t="s">
        <v>679</v>
      </c>
    </row>
    <row r="1346" spans="1:8" x14ac:dyDescent="0.35">
      <c r="A1346" t="s">
        <v>40</v>
      </c>
      <c r="B1346" t="s">
        <v>889</v>
      </c>
      <c r="C1346">
        <v>1530</v>
      </c>
      <c r="D1346" t="s">
        <v>594</v>
      </c>
      <c r="E1346" t="s">
        <v>327</v>
      </c>
      <c r="F1346" t="s">
        <v>911</v>
      </c>
      <c r="G1346" t="s">
        <v>170</v>
      </c>
      <c r="H1346" t="s">
        <v>679</v>
      </c>
    </row>
    <row r="1348" spans="1:8" x14ac:dyDescent="0.35">
      <c r="A1348" t="s">
        <v>1113</v>
      </c>
    </row>
    <row r="1349" spans="1:8" x14ac:dyDescent="0.35">
      <c r="A1349" t="s">
        <v>29</v>
      </c>
      <c r="B1349" t="s">
        <v>864</v>
      </c>
      <c r="C1349" t="s">
        <v>30</v>
      </c>
      <c r="D1349" t="s">
        <v>1082</v>
      </c>
      <c r="E1349" t="s">
        <v>1083</v>
      </c>
      <c r="F1349" t="s">
        <v>1084</v>
      </c>
      <c r="G1349" t="s">
        <v>702</v>
      </c>
      <c r="H1349" t="s">
        <v>74</v>
      </c>
    </row>
    <row r="1350" spans="1:8" x14ac:dyDescent="0.35">
      <c r="A1350" t="s">
        <v>35</v>
      </c>
      <c r="B1350" t="s">
        <v>831</v>
      </c>
      <c r="C1350">
        <v>65</v>
      </c>
      <c r="D1350" t="s">
        <v>1104</v>
      </c>
      <c r="E1350" t="s">
        <v>838</v>
      </c>
      <c r="F1350" t="s">
        <v>297</v>
      </c>
      <c r="G1350" t="s">
        <v>78</v>
      </c>
      <c r="H1350" t="s">
        <v>78</v>
      </c>
    </row>
    <row r="1351" spans="1:8" x14ac:dyDescent="0.35">
      <c r="A1351" t="s">
        <v>35</v>
      </c>
      <c r="B1351" t="s">
        <v>832</v>
      </c>
      <c r="C1351">
        <v>156</v>
      </c>
      <c r="D1351" t="s">
        <v>573</v>
      </c>
      <c r="E1351" t="s">
        <v>1114</v>
      </c>
      <c r="F1351" t="s">
        <v>744</v>
      </c>
      <c r="G1351" t="s">
        <v>78</v>
      </c>
      <c r="H1351" t="s">
        <v>78</v>
      </c>
    </row>
    <row r="1352" spans="1:8" x14ac:dyDescent="0.35">
      <c r="A1352" t="s">
        <v>35</v>
      </c>
      <c r="B1352" t="s">
        <v>833</v>
      </c>
      <c r="C1352">
        <v>91</v>
      </c>
      <c r="D1352" t="s">
        <v>744</v>
      </c>
      <c r="E1352" t="s">
        <v>556</v>
      </c>
      <c r="F1352" t="s">
        <v>185</v>
      </c>
      <c r="G1352" t="s">
        <v>78</v>
      </c>
      <c r="H1352" t="s">
        <v>85</v>
      </c>
    </row>
    <row r="1353" spans="1:8" x14ac:dyDescent="0.35">
      <c r="A1353" t="s">
        <v>36</v>
      </c>
      <c r="B1353" t="s">
        <v>831</v>
      </c>
      <c r="C1353">
        <v>117</v>
      </c>
      <c r="D1353" t="s">
        <v>1115</v>
      </c>
      <c r="E1353" t="s">
        <v>484</v>
      </c>
      <c r="F1353" t="s">
        <v>932</v>
      </c>
      <c r="G1353" t="s">
        <v>78</v>
      </c>
      <c r="H1353" t="s">
        <v>78</v>
      </c>
    </row>
    <row r="1354" spans="1:8" x14ac:dyDescent="0.35">
      <c r="A1354" t="s">
        <v>36</v>
      </c>
      <c r="B1354" t="s">
        <v>832</v>
      </c>
      <c r="C1354">
        <v>886</v>
      </c>
      <c r="D1354" t="s">
        <v>346</v>
      </c>
      <c r="E1354" t="s">
        <v>436</v>
      </c>
      <c r="F1354" t="s">
        <v>623</v>
      </c>
      <c r="G1354" t="s">
        <v>78</v>
      </c>
      <c r="H1354" t="s">
        <v>679</v>
      </c>
    </row>
    <row r="1355" spans="1:8" x14ac:dyDescent="0.35">
      <c r="A1355" t="s">
        <v>36</v>
      </c>
      <c r="B1355" t="s">
        <v>833</v>
      </c>
      <c r="C1355">
        <v>188</v>
      </c>
      <c r="D1355" t="s">
        <v>108</v>
      </c>
      <c r="E1355" t="s">
        <v>278</v>
      </c>
      <c r="F1355" t="s">
        <v>688</v>
      </c>
      <c r="G1355" t="s">
        <v>78</v>
      </c>
      <c r="H1355" t="s">
        <v>78</v>
      </c>
    </row>
    <row r="1356" spans="1:8" x14ac:dyDescent="0.35">
      <c r="A1356" t="s">
        <v>37</v>
      </c>
      <c r="B1356" t="s">
        <v>831</v>
      </c>
      <c r="C1356">
        <v>76</v>
      </c>
      <c r="D1356" t="s">
        <v>635</v>
      </c>
      <c r="E1356" t="s">
        <v>415</v>
      </c>
      <c r="F1356" t="s">
        <v>648</v>
      </c>
      <c r="G1356" t="s">
        <v>78</v>
      </c>
      <c r="H1356" t="s">
        <v>78</v>
      </c>
    </row>
    <row r="1357" spans="1:8" x14ac:dyDescent="0.35">
      <c r="A1357" t="s">
        <v>37</v>
      </c>
      <c r="B1357" t="s">
        <v>832</v>
      </c>
      <c r="C1357">
        <v>277</v>
      </c>
      <c r="D1357" t="s">
        <v>407</v>
      </c>
      <c r="E1357" t="s">
        <v>398</v>
      </c>
      <c r="F1357" t="s">
        <v>458</v>
      </c>
      <c r="G1357" t="s">
        <v>78</v>
      </c>
      <c r="H1357" t="s">
        <v>78</v>
      </c>
    </row>
    <row r="1358" spans="1:8" x14ac:dyDescent="0.35">
      <c r="A1358" t="s">
        <v>37</v>
      </c>
      <c r="B1358" t="s">
        <v>833</v>
      </c>
      <c r="C1358">
        <v>57</v>
      </c>
      <c r="D1358" t="s">
        <v>423</v>
      </c>
      <c r="E1358" t="s">
        <v>923</v>
      </c>
      <c r="F1358" t="s">
        <v>914</v>
      </c>
      <c r="G1358" t="s">
        <v>78</v>
      </c>
      <c r="H1358" t="s">
        <v>78</v>
      </c>
    </row>
    <row r="1359" spans="1:8" x14ac:dyDescent="0.35">
      <c r="A1359" t="s">
        <v>38</v>
      </c>
      <c r="B1359" t="s">
        <v>831</v>
      </c>
      <c r="C1359">
        <v>98</v>
      </c>
      <c r="D1359" t="s">
        <v>781</v>
      </c>
      <c r="E1359" t="s">
        <v>740</v>
      </c>
      <c r="F1359" t="s">
        <v>982</v>
      </c>
      <c r="G1359" t="s">
        <v>334</v>
      </c>
      <c r="H1359" t="s">
        <v>78</v>
      </c>
    </row>
    <row r="1360" spans="1:8" x14ac:dyDescent="0.35">
      <c r="A1360" t="s">
        <v>38</v>
      </c>
      <c r="B1360" t="s">
        <v>832</v>
      </c>
      <c r="C1360">
        <v>159</v>
      </c>
      <c r="D1360" t="s">
        <v>1116</v>
      </c>
      <c r="E1360" t="s">
        <v>61</v>
      </c>
      <c r="F1360" t="s">
        <v>661</v>
      </c>
      <c r="G1360" t="s">
        <v>246</v>
      </c>
      <c r="H1360" t="s">
        <v>78</v>
      </c>
    </row>
    <row r="1361" spans="1:8" x14ac:dyDescent="0.35">
      <c r="A1361" t="s">
        <v>38</v>
      </c>
      <c r="B1361" t="s">
        <v>833</v>
      </c>
      <c r="C1361">
        <v>90</v>
      </c>
      <c r="D1361" t="s">
        <v>1115</v>
      </c>
      <c r="E1361" t="s">
        <v>688</v>
      </c>
      <c r="F1361" t="s">
        <v>1117</v>
      </c>
      <c r="G1361" t="s">
        <v>78</v>
      </c>
      <c r="H1361" t="s">
        <v>78</v>
      </c>
    </row>
    <row r="1362" spans="1:8" x14ac:dyDescent="0.35">
      <c r="A1362" t="s">
        <v>39</v>
      </c>
      <c r="B1362" t="s">
        <v>831</v>
      </c>
      <c r="C1362">
        <v>74</v>
      </c>
      <c r="D1362" t="s">
        <v>699</v>
      </c>
      <c r="E1362" t="s">
        <v>257</v>
      </c>
      <c r="F1362" t="s">
        <v>630</v>
      </c>
      <c r="G1362" t="s">
        <v>78</v>
      </c>
      <c r="H1362" t="s">
        <v>374</v>
      </c>
    </row>
    <row r="1363" spans="1:8" x14ac:dyDescent="0.35">
      <c r="A1363" t="s">
        <v>39</v>
      </c>
      <c r="B1363" t="s">
        <v>832</v>
      </c>
      <c r="C1363">
        <v>224</v>
      </c>
      <c r="D1363" t="s">
        <v>161</v>
      </c>
      <c r="E1363" t="s">
        <v>570</v>
      </c>
      <c r="F1363" t="s">
        <v>1118</v>
      </c>
      <c r="G1363" t="s">
        <v>78</v>
      </c>
      <c r="H1363" t="s">
        <v>78</v>
      </c>
    </row>
    <row r="1364" spans="1:8" x14ac:dyDescent="0.35">
      <c r="A1364" t="s">
        <v>39</v>
      </c>
      <c r="B1364" t="s">
        <v>833</v>
      </c>
      <c r="C1364">
        <v>185</v>
      </c>
      <c r="D1364" t="s">
        <v>1119</v>
      </c>
      <c r="E1364" t="s">
        <v>453</v>
      </c>
      <c r="F1364" t="s">
        <v>791</v>
      </c>
      <c r="G1364" t="s">
        <v>374</v>
      </c>
      <c r="H1364" t="s">
        <v>78</v>
      </c>
    </row>
    <row r="1365" spans="1:8" x14ac:dyDescent="0.35">
      <c r="A1365" t="s">
        <v>40</v>
      </c>
      <c r="B1365" t="s">
        <v>831</v>
      </c>
      <c r="C1365">
        <v>430</v>
      </c>
      <c r="D1365" t="s">
        <v>925</v>
      </c>
      <c r="E1365" t="s">
        <v>404</v>
      </c>
      <c r="F1365" t="s">
        <v>564</v>
      </c>
      <c r="G1365" t="s">
        <v>679</v>
      </c>
      <c r="H1365" t="s">
        <v>679</v>
      </c>
    </row>
    <row r="1366" spans="1:8" x14ac:dyDescent="0.35">
      <c r="A1366" t="s">
        <v>40</v>
      </c>
      <c r="B1366" t="s">
        <v>832</v>
      </c>
      <c r="C1366">
        <v>1702</v>
      </c>
      <c r="D1366" t="s">
        <v>103</v>
      </c>
      <c r="E1366" t="s">
        <v>165</v>
      </c>
      <c r="F1366" t="s">
        <v>996</v>
      </c>
      <c r="G1366" t="s">
        <v>679</v>
      </c>
      <c r="H1366" t="s">
        <v>679</v>
      </c>
    </row>
    <row r="1367" spans="1:8" x14ac:dyDescent="0.35">
      <c r="A1367" t="s">
        <v>40</v>
      </c>
      <c r="B1367" t="s">
        <v>833</v>
      </c>
      <c r="C1367">
        <v>611</v>
      </c>
      <c r="D1367" t="s">
        <v>470</v>
      </c>
      <c r="E1367" t="s">
        <v>941</v>
      </c>
      <c r="F1367" t="s">
        <v>533</v>
      </c>
      <c r="G1367" t="s">
        <v>668</v>
      </c>
      <c r="H1367" t="s">
        <v>170</v>
      </c>
    </row>
    <row r="1369" spans="1:8" x14ac:dyDescent="0.35">
      <c r="A1369" t="s">
        <v>1120</v>
      </c>
    </row>
    <row r="1370" spans="1:8" x14ac:dyDescent="0.35">
      <c r="A1370" t="s">
        <v>29</v>
      </c>
      <c r="B1370" t="s">
        <v>872</v>
      </c>
      <c r="C1370" t="s">
        <v>30</v>
      </c>
      <c r="D1370" t="s">
        <v>1082</v>
      </c>
      <c r="E1370" t="s">
        <v>1083</v>
      </c>
      <c r="F1370" t="s">
        <v>1084</v>
      </c>
      <c r="G1370" t="s">
        <v>702</v>
      </c>
      <c r="H1370" t="s">
        <v>74</v>
      </c>
    </row>
    <row r="1371" spans="1:8" x14ac:dyDescent="0.35">
      <c r="A1371" t="s">
        <v>35</v>
      </c>
      <c r="B1371" t="s">
        <v>873</v>
      </c>
      <c r="C1371">
        <v>221</v>
      </c>
      <c r="D1371" t="s">
        <v>551</v>
      </c>
      <c r="E1371" t="s">
        <v>597</v>
      </c>
      <c r="F1371" t="s">
        <v>124</v>
      </c>
      <c r="G1371" t="s">
        <v>78</v>
      </c>
      <c r="H1371" t="s">
        <v>78</v>
      </c>
    </row>
    <row r="1372" spans="1:8" x14ac:dyDescent="0.35">
      <c r="A1372" t="s">
        <v>35</v>
      </c>
      <c r="B1372" t="s">
        <v>874</v>
      </c>
      <c r="C1372">
        <v>74</v>
      </c>
      <c r="D1372" t="s">
        <v>665</v>
      </c>
      <c r="E1372" t="s">
        <v>402</v>
      </c>
      <c r="F1372" t="s">
        <v>365</v>
      </c>
      <c r="G1372" t="s">
        <v>78</v>
      </c>
      <c r="H1372" t="s">
        <v>85</v>
      </c>
    </row>
    <row r="1373" spans="1:8" x14ac:dyDescent="0.35">
      <c r="A1373" t="s">
        <v>35</v>
      </c>
      <c r="B1373" t="s">
        <v>318</v>
      </c>
      <c r="C1373">
        <v>17</v>
      </c>
      <c r="D1373" t="s">
        <v>1018</v>
      </c>
      <c r="E1373" t="s">
        <v>932</v>
      </c>
      <c r="F1373" t="s">
        <v>462</v>
      </c>
      <c r="G1373" t="s">
        <v>78</v>
      </c>
      <c r="H1373" t="s">
        <v>78</v>
      </c>
    </row>
    <row r="1374" spans="1:8" x14ac:dyDescent="0.35">
      <c r="A1374" t="s">
        <v>36</v>
      </c>
      <c r="B1374" t="s">
        <v>873</v>
      </c>
      <c r="C1374">
        <v>743</v>
      </c>
      <c r="D1374" t="s">
        <v>45</v>
      </c>
      <c r="E1374" t="s">
        <v>574</v>
      </c>
      <c r="F1374" t="s">
        <v>741</v>
      </c>
      <c r="G1374" t="s">
        <v>78</v>
      </c>
      <c r="H1374" t="s">
        <v>170</v>
      </c>
    </row>
    <row r="1375" spans="1:8" x14ac:dyDescent="0.35">
      <c r="A1375" t="s">
        <v>36</v>
      </c>
      <c r="B1375" t="s">
        <v>874</v>
      </c>
      <c r="C1375">
        <v>365</v>
      </c>
      <c r="D1375" t="s">
        <v>652</v>
      </c>
      <c r="E1375" t="s">
        <v>323</v>
      </c>
      <c r="F1375" t="s">
        <v>743</v>
      </c>
      <c r="G1375" t="s">
        <v>78</v>
      </c>
      <c r="H1375" t="s">
        <v>78</v>
      </c>
    </row>
    <row r="1376" spans="1:8" x14ac:dyDescent="0.35">
      <c r="A1376" t="s">
        <v>36</v>
      </c>
      <c r="B1376" t="s">
        <v>318</v>
      </c>
      <c r="C1376">
        <v>83</v>
      </c>
      <c r="D1376" t="s">
        <v>45</v>
      </c>
      <c r="E1376" t="s">
        <v>441</v>
      </c>
      <c r="F1376" t="s">
        <v>675</v>
      </c>
      <c r="G1376" t="s">
        <v>78</v>
      </c>
      <c r="H1376" t="s">
        <v>78</v>
      </c>
    </row>
    <row r="1377" spans="1:8" x14ac:dyDescent="0.35">
      <c r="A1377" t="s">
        <v>37</v>
      </c>
      <c r="B1377" t="s">
        <v>873</v>
      </c>
      <c r="C1377">
        <v>270</v>
      </c>
      <c r="D1377" t="s">
        <v>330</v>
      </c>
      <c r="E1377" t="s">
        <v>202</v>
      </c>
      <c r="F1377" t="s">
        <v>61</v>
      </c>
      <c r="G1377" t="s">
        <v>78</v>
      </c>
      <c r="H1377" t="s">
        <v>78</v>
      </c>
    </row>
    <row r="1378" spans="1:8" x14ac:dyDescent="0.35">
      <c r="A1378" t="s">
        <v>37</v>
      </c>
      <c r="B1378" t="s">
        <v>874</v>
      </c>
      <c r="C1378">
        <v>111</v>
      </c>
      <c r="D1378" t="s">
        <v>356</v>
      </c>
      <c r="E1378" t="s">
        <v>684</v>
      </c>
      <c r="F1378" t="s">
        <v>633</v>
      </c>
      <c r="G1378" t="s">
        <v>78</v>
      </c>
      <c r="H1378" t="s">
        <v>78</v>
      </c>
    </row>
    <row r="1379" spans="1:8" x14ac:dyDescent="0.35">
      <c r="A1379" t="s">
        <v>37</v>
      </c>
      <c r="B1379" t="s">
        <v>318</v>
      </c>
      <c r="C1379">
        <v>29</v>
      </c>
      <c r="D1379" t="s">
        <v>748</v>
      </c>
      <c r="E1379" t="s">
        <v>241</v>
      </c>
      <c r="F1379" t="s">
        <v>717</v>
      </c>
      <c r="G1379" t="s">
        <v>78</v>
      </c>
      <c r="H1379" t="s">
        <v>78</v>
      </c>
    </row>
    <row r="1380" spans="1:8" x14ac:dyDescent="0.35">
      <c r="A1380" t="s">
        <v>38</v>
      </c>
      <c r="B1380" t="s">
        <v>873</v>
      </c>
      <c r="C1380">
        <v>235</v>
      </c>
      <c r="D1380" t="s">
        <v>307</v>
      </c>
      <c r="E1380" t="s">
        <v>799</v>
      </c>
      <c r="F1380" t="s">
        <v>640</v>
      </c>
      <c r="G1380" t="s">
        <v>170</v>
      </c>
      <c r="H1380" t="s">
        <v>78</v>
      </c>
    </row>
    <row r="1381" spans="1:8" x14ac:dyDescent="0.35">
      <c r="A1381" t="s">
        <v>38</v>
      </c>
      <c r="B1381" t="s">
        <v>874</v>
      </c>
      <c r="C1381">
        <v>80</v>
      </c>
      <c r="D1381" t="s">
        <v>97</v>
      </c>
      <c r="E1381" t="s">
        <v>743</v>
      </c>
      <c r="F1381" t="s">
        <v>572</v>
      </c>
      <c r="G1381" t="s">
        <v>387</v>
      </c>
      <c r="H1381" t="s">
        <v>78</v>
      </c>
    </row>
    <row r="1382" spans="1:8" x14ac:dyDescent="0.35">
      <c r="A1382" t="s">
        <v>38</v>
      </c>
      <c r="B1382" t="s">
        <v>318</v>
      </c>
      <c r="C1382">
        <v>32</v>
      </c>
      <c r="D1382" t="s">
        <v>1121</v>
      </c>
      <c r="E1382" t="s">
        <v>78</v>
      </c>
      <c r="F1382" t="s">
        <v>1122</v>
      </c>
      <c r="G1382" t="s">
        <v>78</v>
      </c>
      <c r="H1382" t="s">
        <v>78</v>
      </c>
    </row>
    <row r="1383" spans="1:8" x14ac:dyDescent="0.35">
      <c r="A1383" t="s">
        <v>39</v>
      </c>
      <c r="B1383" t="s">
        <v>873</v>
      </c>
      <c r="C1383">
        <v>312</v>
      </c>
      <c r="D1383" t="s">
        <v>1123</v>
      </c>
      <c r="E1383" t="s">
        <v>349</v>
      </c>
      <c r="F1383" t="s">
        <v>766</v>
      </c>
      <c r="G1383" t="s">
        <v>78</v>
      </c>
      <c r="H1383" t="s">
        <v>170</v>
      </c>
    </row>
    <row r="1384" spans="1:8" x14ac:dyDescent="0.35">
      <c r="A1384" t="s">
        <v>39</v>
      </c>
      <c r="B1384" t="s">
        <v>874</v>
      </c>
      <c r="C1384">
        <v>135</v>
      </c>
      <c r="D1384" t="s">
        <v>80</v>
      </c>
      <c r="E1384" t="s">
        <v>642</v>
      </c>
      <c r="F1384" t="s">
        <v>1018</v>
      </c>
      <c r="G1384" t="s">
        <v>387</v>
      </c>
      <c r="H1384" t="s">
        <v>78</v>
      </c>
    </row>
    <row r="1385" spans="1:8" x14ac:dyDescent="0.35">
      <c r="A1385" t="s">
        <v>39</v>
      </c>
      <c r="B1385" t="s">
        <v>318</v>
      </c>
      <c r="C1385">
        <v>36</v>
      </c>
      <c r="D1385" t="s">
        <v>325</v>
      </c>
      <c r="E1385" t="s">
        <v>166</v>
      </c>
      <c r="F1385" t="s">
        <v>1056</v>
      </c>
      <c r="G1385" t="s">
        <v>78</v>
      </c>
      <c r="H1385" t="s">
        <v>78</v>
      </c>
    </row>
    <row r="1386" spans="1:8" x14ac:dyDescent="0.35">
      <c r="A1386" t="s">
        <v>40</v>
      </c>
      <c r="B1386" t="s">
        <v>873</v>
      </c>
      <c r="C1386">
        <v>1781</v>
      </c>
      <c r="D1386" t="s">
        <v>604</v>
      </c>
      <c r="E1386" t="s">
        <v>239</v>
      </c>
      <c r="F1386" t="s">
        <v>602</v>
      </c>
      <c r="G1386" t="s">
        <v>78</v>
      </c>
      <c r="H1386" t="s">
        <v>679</v>
      </c>
    </row>
    <row r="1387" spans="1:8" x14ac:dyDescent="0.35">
      <c r="A1387" t="s">
        <v>40</v>
      </c>
      <c r="B1387" t="s">
        <v>874</v>
      </c>
      <c r="C1387">
        <v>765</v>
      </c>
      <c r="D1387" t="s">
        <v>678</v>
      </c>
      <c r="E1387" t="s">
        <v>90</v>
      </c>
      <c r="F1387" t="s">
        <v>1124</v>
      </c>
      <c r="G1387" t="s">
        <v>673</v>
      </c>
      <c r="H1387" t="s">
        <v>679</v>
      </c>
    </row>
    <row r="1388" spans="1:8" x14ac:dyDescent="0.35">
      <c r="A1388" t="s">
        <v>40</v>
      </c>
      <c r="B1388" t="s">
        <v>318</v>
      </c>
      <c r="C1388">
        <v>197</v>
      </c>
      <c r="D1388" t="s">
        <v>636</v>
      </c>
      <c r="E1388" t="s">
        <v>511</v>
      </c>
      <c r="F1388" t="s">
        <v>883</v>
      </c>
      <c r="G1388" t="s">
        <v>78</v>
      </c>
      <c r="H1388" t="s">
        <v>78</v>
      </c>
    </row>
    <row r="1390" spans="1:8" x14ac:dyDescent="0.35">
      <c r="A1390" t="s">
        <v>1125</v>
      </c>
    </row>
    <row r="1391" spans="1:8" x14ac:dyDescent="0.35">
      <c r="A1391" t="s">
        <v>29</v>
      </c>
      <c r="B1391" t="s">
        <v>1075</v>
      </c>
      <c r="C1391" t="s">
        <v>30</v>
      </c>
      <c r="D1391" t="s">
        <v>1082</v>
      </c>
      <c r="E1391" t="s">
        <v>1083</v>
      </c>
      <c r="F1391" t="s">
        <v>1084</v>
      </c>
      <c r="G1391" t="s">
        <v>702</v>
      </c>
      <c r="H1391" t="s">
        <v>74</v>
      </c>
    </row>
    <row r="1392" spans="1:8" x14ac:dyDescent="0.35">
      <c r="A1392" t="s">
        <v>35</v>
      </c>
      <c r="B1392" t="s">
        <v>1076</v>
      </c>
      <c r="C1392">
        <v>86</v>
      </c>
      <c r="D1392" t="s">
        <v>328</v>
      </c>
      <c r="E1392" t="s">
        <v>627</v>
      </c>
      <c r="F1392" t="s">
        <v>93</v>
      </c>
      <c r="G1392" t="s">
        <v>679</v>
      </c>
      <c r="H1392" t="s">
        <v>78</v>
      </c>
    </row>
    <row r="1393" spans="1:8" x14ac:dyDescent="0.35">
      <c r="A1393" t="s">
        <v>35</v>
      </c>
      <c r="B1393" t="s">
        <v>1078</v>
      </c>
      <c r="C1393">
        <v>226</v>
      </c>
      <c r="D1393" t="s">
        <v>431</v>
      </c>
      <c r="E1393" t="s">
        <v>923</v>
      </c>
      <c r="F1393" t="s">
        <v>402</v>
      </c>
      <c r="G1393" t="s">
        <v>78</v>
      </c>
      <c r="H1393" t="s">
        <v>334</v>
      </c>
    </row>
    <row r="1394" spans="1:8" x14ac:dyDescent="0.35">
      <c r="A1394" t="s">
        <v>36</v>
      </c>
      <c r="B1394" t="s">
        <v>1076</v>
      </c>
      <c r="C1394">
        <v>257</v>
      </c>
      <c r="D1394" t="s">
        <v>531</v>
      </c>
      <c r="E1394" t="s">
        <v>411</v>
      </c>
      <c r="F1394" t="s">
        <v>958</v>
      </c>
      <c r="G1394" t="s">
        <v>78</v>
      </c>
      <c r="H1394" t="s">
        <v>679</v>
      </c>
    </row>
    <row r="1395" spans="1:8" x14ac:dyDescent="0.35">
      <c r="A1395" t="s">
        <v>36</v>
      </c>
      <c r="B1395" t="s">
        <v>1078</v>
      </c>
      <c r="C1395">
        <v>934</v>
      </c>
      <c r="D1395" t="s">
        <v>487</v>
      </c>
      <c r="E1395" t="s">
        <v>364</v>
      </c>
      <c r="F1395" t="s">
        <v>736</v>
      </c>
      <c r="G1395" t="s">
        <v>78</v>
      </c>
      <c r="H1395" t="s">
        <v>679</v>
      </c>
    </row>
    <row r="1396" spans="1:8" x14ac:dyDescent="0.35">
      <c r="A1396" t="s">
        <v>37</v>
      </c>
      <c r="B1396" t="s">
        <v>1076</v>
      </c>
      <c r="C1396">
        <v>101</v>
      </c>
      <c r="D1396" t="s">
        <v>1126</v>
      </c>
      <c r="E1396" t="s">
        <v>685</v>
      </c>
      <c r="F1396" t="s">
        <v>291</v>
      </c>
      <c r="G1396" t="s">
        <v>78</v>
      </c>
      <c r="H1396" t="s">
        <v>78</v>
      </c>
    </row>
    <row r="1397" spans="1:8" x14ac:dyDescent="0.35">
      <c r="A1397" t="s">
        <v>37</v>
      </c>
      <c r="B1397" t="s">
        <v>1078</v>
      </c>
      <c r="C1397">
        <v>309</v>
      </c>
      <c r="D1397" t="s">
        <v>457</v>
      </c>
      <c r="E1397" t="s">
        <v>556</v>
      </c>
      <c r="F1397" t="s">
        <v>731</v>
      </c>
      <c r="G1397" t="s">
        <v>78</v>
      </c>
      <c r="H1397" t="s">
        <v>78</v>
      </c>
    </row>
    <row r="1398" spans="1:8" x14ac:dyDescent="0.35">
      <c r="A1398" t="s">
        <v>38</v>
      </c>
      <c r="B1398" t="s">
        <v>1079</v>
      </c>
      <c r="C1398">
        <v>2</v>
      </c>
      <c r="D1398" t="s">
        <v>315</v>
      </c>
      <c r="E1398" t="s">
        <v>78</v>
      </c>
      <c r="F1398" t="s">
        <v>314</v>
      </c>
      <c r="G1398" t="s">
        <v>78</v>
      </c>
      <c r="H1398" t="s">
        <v>78</v>
      </c>
    </row>
    <row r="1399" spans="1:8" x14ac:dyDescent="0.35">
      <c r="A1399" t="s">
        <v>38</v>
      </c>
      <c r="B1399" t="s">
        <v>1076</v>
      </c>
      <c r="C1399">
        <v>89</v>
      </c>
      <c r="D1399" t="s">
        <v>791</v>
      </c>
      <c r="E1399" t="s">
        <v>723</v>
      </c>
      <c r="F1399" t="s">
        <v>952</v>
      </c>
      <c r="G1399" t="s">
        <v>433</v>
      </c>
      <c r="H1399" t="s">
        <v>78</v>
      </c>
    </row>
    <row r="1400" spans="1:8" x14ac:dyDescent="0.35">
      <c r="A1400" t="s">
        <v>38</v>
      </c>
      <c r="B1400" t="s">
        <v>1078</v>
      </c>
      <c r="C1400">
        <v>256</v>
      </c>
      <c r="D1400" t="s">
        <v>720</v>
      </c>
      <c r="E1400" t="s">
        <v>65</v>
      </c>
      <c r="F1400" t="s">
        <v>922</v>
      </c>
      <c r="G1400" t="s">
        <v>673</v>
      </c>
      <c r="H1400" t="s">
        <v>78</v>
      </c>
    </row>
    <row r="1401" spans="1:8" x14ac:dyDescent="0.35">
      <c r="A1401" t="s">
        <v>39</v>
      </c>
      <c r="B1401" t="s">
        <v>1076</v>
      </c>
      <c r="C1401">
        <v>105</v>
      </c>
      <c r="D1401" t="s">
        <v>652</v>
      </c>
      <c r="E1401" t="s">
        <v>214</v>
      </c>
      <c r="F1401" t="s">
        <v>727</v>
      </c>
      <c r="G1401" t="s">
        <v>78</v>
      </c>
      <c r="H1401" t="s">
        <v>433</v>
      </c>
    </row>
    <row r="1402" spans="1:8" x14ac:dyDescent="0.35">
      <c r="A1402" t="s">
        <v>39</v>
      </c>
      <c r="B1402" t="s">
        <v>1078</v>
      </c>
      <c r="C1402">
        <v>378</v>
      </c>
      <c r="D1402" t="s">
        <v>556</v>
      </c>
      <c r="E1402" t="s">
        <v>165</v>
      </c>
      <c r="F1402" t="s">
        <v>307</v>
      </c>
      <c r="G1402" t="s">
        <v>334</v>
      </c>
      <c r="H1402" t="s">
        <v>78</v>
      </c>
    </row>
    <row r="1403" spans="1:8" x14ac:dyDescent="0.35">
      <c r="A1403" t="s">
        <v>40</v>
      </c>
      <c r="B1403" t="s">
        <v>1079</v>
      </c>
      <c r="C1403">
        <v>2</v>
      </c>
      <c r="D1403" t="s">
        <v>315</v>
      </c>
      <c r="E1403" t="s">
        <v>78</v>
      </c>
      <c r="F1403" t="s">
        <v>314</v>
      </c>
      <c r="G1403" t="s">
        <v>78</v>
      </c>
      <c r="H1403" t="s">
        <v>78</v>
      </c>
    </row>
    <row r="1404" spans="1:8" x14ac:dyDescent="0.35">
      <c r="A1404" t="s">
        <v>40</v>
      </c>
      <c r="B1404" t="s">
        <v>1076</v>
      </c>
      <c r="C1404">
        <v>638</v>
      </c>
      <c r="D1404" t="s">
        <v>649</v>
      </c>
      <c r="E1404" t="s">
        <v>328</v>
      </c>
      <c r="F1404" t="s">
        <v>76</v>
      </c>
      <c r="G1404" t="s">
        <v>679</v>
      </c>
      <c r="H1404" t="s">
        <v>170</v>
      </c>
    </row>
    <row r="1405" spans="1:8" x14ac:dyDescent="0.35">
      <c r="A1405" t="s">
        <v>40</v>
      </c>
      <c r="B1405" t="s">
        <v>1078</v>
      </c>
      <c r="C1405">
        <v>2103</v>
      </c>
      <c r="D1405" t="s">
        <v>519</v>
      </c>
      <c r="E1405" t="s">
        <v>381</v>
      </c>
      <c r="F1405" t="s">
        <v>925</v>
      </c>
      <c r="G1405" t="s">
        <v>679</v>
      </c>
      <c r="H1405" t="s">
        <v>679</v>
      </c>
    </row>
    <row r="1407" spans="1:8" x14ac:dyDescent="0.35">
      <c r="A1407" t="s">
        <v>1127</v>
      </c>
    </row>
    <row r="1408" spans="1:8" x14ac:dyDescent="0.35">
      <c r="A1408" t="s">
        <v>29</v>
      </c>
      <c r="B1408" t="s">
        <v>899</v>
      </c>
      <c r="C1408" t="s">
        <v>30</v>
      </c>
      <c r="D1408" t="s">
        <v>1082</v>
      </c>
      <c r="E1408" t="s">
        <v>1083</v>
      </c>
      <c r="F1408" t="s">
        <v>1084</v>
      </c>
      <c r="G1408" t="s">
        <v>702</v>
      </c>
      <c r="H1408" t="s">
        <v>74</v>
      </c>
    </row>
    <row r="1409" spans="1:8" x14ac:dyDescent="0.35">
      <c r="A1409" t="s">
        <v>35</v>
      </c>
      <c r="B1409" t="s">
        <v>900</v>
      </c>
      <c r="C1409">
        <v>276</v>
      </c>
      <c r="D1409" t="s">
        <v>549</v>
      </c>
      <c r="E1409" t="s">
        <v>444</v>
      </c>
      <c r="F1409" t="s">
        <v>1128</v>
      </c>
      <c r="G1409" t="s">
        <v>78</v>
      </c>
      <c r="H1409" t="s">
        <v>673</v>
      </c>
    </row>
    <row r="1410" spans="1:8" x14ac:dyDescent="0.35">
      <c r="A1410" t="s">
        <v>35</v>
      </c>
      <c r="B1410" t="s">
        <v>901</v>
      </c>
      <c r="C1410">
        <v>36</v>
      </c>
      <c r="D1410" t="s">
        <v>613</v>
      </c>
      <c r="E1410" t="s">
        <v>78</v>
      </c>
      <c r="F1410" t="s">
        <v>612</v>
      </c>
      <c r="G1410" t="s">
        <v>78</v>
      </c>
      <c r="H1410" t="s">
        <v>78</v>
      </c>
    </row>
    <row r="1411" spans="1:8" x14ac:dyDescent="0.35">
      <c r="A1411" t="s">
        <v>36</v>
      </c>
      <c r="B1411" t="s">
        <v>900</v>
      </c>
      <c r="C1411">
        <v>1191</v>
      </c>
      <c r="D1411" t="s">
        <v>93</v>
      </c>
      <c r="E1411" t="s">
        <v>620</v>
      </c>
      <c r="F1411" t="s">
        <v>868</v>
      </c>
      <c r="G1411" t="s">
        <v>78</v>
      </c>
      <c r="H1411" t="s">
        <v>679</v>
      </c>
    </row>
    <row r="1412" spans="1:8" x14ac:dyDescent="0.35">
      <c r="A1412" t="s">
        <v>37</v>
      </c>
      <c r="B1412" t="s">
        <v>900</v>
      </c>
      <c r="C1412">
        <v>410</v>
      </c>
      <c r="D1412" t="s">
        <v>155</v>
      </c>
      <c r="E1412" t="s">
        <v>455</v>
      </c>
      <c r="F1412" t="s">
        <v>781</v>
      </c>
      <c r="G1412" t="s">
        <v>78</v>
      </c>
      <c r="H1412" t="s">
        <v>78</v>
      </c>
    </row>
    <row r="1413" spans="1:8" x14ac:dyDescent="0.35">
      <c r="A1413" t="s">
        <v>38</v>
      </c>
      <c r="B1413" t="s">
        <v>900</v>
      </c>
      <c r="C1413">
        <v>70</v>
      </c>
      <c r="D1413" t="s">
        <v>470</v>
      </c>
      <c r="E1413" t="s">
        <v>602</v>
      </c>
      <c r="F1413" t="s">
        <v>172</v>
      </c>
      <c r="G1413" t="s">
        <v>374</v>
      </c>
      <c r="H1413" t="s">
        <v>78</v>
      </c>
    </row>
    <row r="1414" spans="1:8" x14ac:dyDescent="0.35">
      <c r="A1414" t="s">
        <v>38</v>
      </c>
      <c r="B1414" t="s">
        <v>901</v>
      </c>
      <c r="C1414">
        <v>277</v>
      </c>
      <c r="D1414" t="s">
        <v>755</v>
      </c>
      <c r="E1414" t="s">
        <v>624</v>
      </c>
      <c r="F1414" t="s">
        <v>1129</v>
      </c>
      <c r="G1414" t="s">
        <v>170</v>
      </c>
      <c r="H1414" t="s">
        <v>78</v>
      </c>
    </row>
    <row r="1415" spans="1:8" x14ac:dyDescent="0.35">
      <c r="A1415" t="s">
        <v>39</v>
      </c>
      <c r="B1415" t="s">
        <v>900</v>
      </c>
      <c r="C1415">
        <v>378</v>
      </c>
      <c r="D1415" t="s">
        <v>314</v>
      </c>
      <c r="E1415" t="s">
        <v>540</v>
      </c>
      <c r="F1415" t="s">
        <v>65</v>
      </c>
      <c r="G1415" t="s">
        <v>673</v>
      </c>
      <c r="H1415" t="s">
        <v>78</v>
      </c>
    </row>
    <row r="1416" spans="1:8" x14ac:dyDescent="0.35">
      <c r="A1416" t="s">
        <v>39</v>
      </c>
      <c r="B1416" t="s">
        <v>901</v>
      </c>
      <c r="C1416">
        <v>105</v>
      </c>
      <c r="D1416" t="s">
        <v>416</v>
      </c>
      <c r="E1416" t="s">
        <v>896</v>
      </c>
      <c r="F1416" t="s">
        <v>398</v>
      </c>
      <c r="G1416" t="s">
        <v>78</v>
      </c>
      <c r="H1416" t="s">
        <v>389</v>
      </c>
    </row>
    <row r="1417" spans="1:8" x14ac:dyDescent="0.35">
      <c r="A1417" t="s">
        <v>40</v>
      </c>
      <c r="B1417" t="s">
        <v>900</v>
      </c>
      <c r="C1417">
        <v>2325</v>
      </c>
      <c r="D1417" t="s">
        <v>365</v>
      </c>
      <c r="E1417" t="s">
        <v>366</v>
      </c>
      <c r="F1417" t="s">
        <v>1130</v>
      </c>
      <c r="G1417" t="s">
        <v>679</v>
      </c>
      <c r="H1417" t="s">
        <v>679</v>
      </c>
    </row>
    <row r="1418" spans="1:8" x14ac:dyDescent="0.35">
      <c r="A1418" t="s">
        <v>40</v>
      </c>
      <c r="B1418" t="s">
        <v>901</v>
      </c>
      <c r="C1418">
        <v>418</v>
      </c>
      <c r="D1418" t="s">
        <v>1112</v>
      </c>
      <c r="E1418" t="s">
        <v>730</v>
      </c>
      <c r="F1418" t="s">
        <v>612</v>
      </c>
      <c r="G1418" t="s">
        <v>170</v>
      </c>
      <c r="H1418" t="s">
        <v>170</v>
      </c>
    </row>
    <row r="1420" spans="1:8" x14ac:dyDescent="0.35">
      <c r="A1420" t="s">
        <v>1131</v>
      </c>
    </row>
    <row r="1421" spans="1:8" x14ac:dyDescent="0.35">
      <c r="A1421" t="s">
        <v>29</v>
      </c>
      <c r="B1421" t="s">
        <v>30</v>
      </c>
      <c r="C1421" t="s">
        <v>57</v>
      </c>
      <c r="D1421" t="s">
        <v>58</v>
      </c>
    </row>
    <row r="1422" spans="1:8" x14ac:dyDescent="0.35">
      <c r="A1422" t="s">
        <v>35</v>
      </c>
      <c r="B1422">
        <v>70</v>
      </c>
      <c r="C1422" t="s">
        <v>633</v>
      </c>
      <c r="D1422" t="s">
        <v>867</v>
      </c>
    </row>
    <row r="1423" spans="1:8" x14ac:dyDescent="0.35">
      <c r="A1423" t="s">
        <v>36</v>
      </c>
      <c r="B1423">
        <v>722</v>
      </c>
      <c r="C1423" t="s">
        <v>622</v>
      </c>
      <c r="D1423" t="s">
        <v>1013</v>
      </c>
    </row>
    <row r="1424" spans="1:8" x14ac:dyDescent="0.35">
      <c r="A1424" t="s">
        <v>37</v>
      </c>
      <c r="B1424">
        <v>146</v>
      </c>
      <c r="C1424" t="s">
        <v>622</v>
      </c>
      <c r="D1424" t="s">
        <v>1013</v>
      </c>
    </row>
    <row r="1425" spans="1:5" x14ac:dyDescent="0.35">
      <c r="A1425" t="s">
        <v>38</v>
      </c>
      <c r="B1425">
        <v>21</v>
      </c>
      <c r="C1425" t="s">
        <v>78</v>
      </c>
      <c r="D1425" t="s">
        <v>294</v>
      </c>
    </row>
    <row r="1426" spans="1:5" x14ac:dyDescent="0.35">
      <c r="A1426" t="s">
        <v>39</v>
      </c>
      <c r="B1426">
        <v>198</v>
      </c>
      <c r="C1426" t="s">
        <v>728</v>
      </c>
      <c r="D1426" t="s">
        <v>1005</v>
      </c>
    </row>
    <row r="1427" spans="1:5" x14ac:dyDescent="0.35">
      <c r="A1427" t="s">
        <v>40</v>
      </c>
      <c r="B1427">
        <v>1157</v>
      </c>
      <c r="C1427" t="s">
        <v>644</v>
      </c>
      <c r="D1427" t="s">
        <v>876</v>
      </c>
    </row>
    <row r="1429" spans="1:5" x14ac:dyDescent="0.35">
      <c r="A1429" t="s">
        <v>2568</v>
      </c>
    </row>
    <row r="1430" spans="1:5" x14ac:dyDescent="0.35">
      <c r="A1430" t="s">
        <v>29</v>
      </c>
      <c r="B1430" t="s">
        <v>1041</v>
      </c>
      <c r="C1430" t="s">
        <v>30</v>
      </c>
      <c r="D1430" t="s">
        <v>58</v>
      </c>
      <c r="E1430" t="s">
        <v>57</v>
      </c>
    </row>
    <row r="1431" spans="1:5" x14ac:dyDescent="0.35">
      <c r="A1431" t="s">
        <v>35</v>
      </c>
      <c r="B1431" t="s">
        <v>1042</v>
      </c>
      <c r="C1431">
        <v>13</v>
      </c>
      <c r="D1431" t="s">
        <v>294</v>
      </c>
      <c r="E1431" t="s">
        <v>78</v>
      </c>
    </row>
    <row r="1432" spans="1:5" x14ac:dyDescent="0.35">
      <c r="A1432" t="s">
        <v>35</v>
      </c>
      <c r="B1432" t="s">
        <v>1043</v>
      </c>
      <c r="C1432">
        <v>20</v>
      </c>
      <c r="D1432" t="s">
        <v>697</v>
      </c>
      <c r="E1432" t="s">
        <v>698</v>
      </c>
    </row>
    <row r="1433" spans="1:5" x14ac:dyDescent="0.35">
      <c r="A1433" t="s">
        <v>35</v>
      </c>
      <c r="B1433" t="s">
        <v>1044</v>
      </c>
      <c r="C1433">
        <v>15</v>
      </c>
      <c r="D1433" t="s">
        <v>294</v>
      </c>
      <c r="E1433" t="s">
        <v>78</v>
      </c>
    </row>
    <row r="1434" spans="1:5" x14ac:dyDescent="0.35">
      <c r="A1434" t="s">
        <v>35</v>
      </c>
      <c r="B1434" t="s">
        <v>1045</v>
      </c>
      <c r="C1434">
        <v>22</v>
      </c>
      <c r="D1434" t="s">
        <v>294</v>
      </c>
      <c r="E1434" t="s">
        <v>78</v>
      </c>
    </row>
    <row r="1435" spans="1:5" x14ac:dyDescent="0.35">
      <c r="A1435" t="s">
        <v>36</v>
      </c>
      <c r="B1435" t="s">
        <v>1042</v>
      </c>
      <c r="C1435">
        <v>202</v>
      </c>
      <c r="D1435" t="s">
        <v>1132</v>
      </c>
      <c r="E1435" t="s">
        <v>389</v>
      </c>
    </row>
    <row r="1436" spans="1:5" x14ac:dyDescent="0.35">
      <c r="A1436" t="s">
        <v>36</v>
      </c>
      <c r="B1436" t="s">
        <v>1043</v>
      </c>
      <c r="C1436">
        <v>211</v>
      </c>
      <c r="D1436" t="s">
        <v>1037</v>
      </c>
      <c r="E1436" t="s">
        <v>406</v>
      </c>
    </row>
    <row r="1437" spans="1:5" x14ac:dyDescent="0.35">
      <c r="A1437" t="s">
        <v>36</v>
      </c>
      <c r="B1437" t="s">
        <v>1044</v>
      </c>
      <c r="C1437">
        <v>148</v>
      </c>
      <c r="D1437" t="s">
        <v>1037</v>
      </c>
      <c r="E1437" t="s">
        <v>406</v>
      </c>
    </row>
    <row r="1438" spans="1:5" x14ac:dyDescent="0.35">
      <c r="A1438" t="s">
        <v>36</v>
      </c>
      <c r="B1438" t="s">
        <v>1045</v>
      </c>
      <c r="C1438">
        <v>158</v>
      </c>
      <c r="D1438" t="s">
        <v>1024</v>
      </c>
      <c r="E1438" t="s">
        <v>732</v>
      </c>
    </row>
    <row r="1439" spans="1:5" x14ac:dyDescent="0.35">
      <c r="A1439" t="s">
        <v>36</v>
      </c>
      <c r="B1439" t="s">
        <v>1047</v>
      </c>
      <c r="C1439">
        <v>3</v>
      </c>
      <c r="D1439" t="s">
        <v>1133</v>
      </c>
      <c r="E1439" t="s">
        <v>546</v>
      </c>
    </row>
    <row r="1440" spans="1:5" x14ac:dyDescent="0.35">
      <c r="A1440" t="s">
        <v>37</v>
      </c>
      <c r="B1440" t="s">
        <v>1042</v>
      </c>
      <c r="C1440">
        <v>27</v>
      </c>
      <c r="D1440" t="s">
        <v>294</v>
      </c>
      <c r="E1440" t="s">
        <v>78</v>
      </c>
    </row>
    <row r="1441" spans="1:5" x14ac:dyDescent="0.35">
      <c r="A1441" t="s">
        <v>37</v>
      </c>
      <c r="B1441" t="s">
        <v>1043</v>
      </c>
      <c r="C1441">
        <v>46</v>
      </c>
      <c r="D1441" t="s">
        <v>287</v>
      </c>
      <c r="E1441" t="s">
        <v>288</v>
      </c>
    </row>
    <row r="1442" spans="1:5" x14ac:dyDescent="0.35">
      <c r="A1442" t="s">
        <v>37</v>
      </c>
      <c r="B1442" t="s">
        <v>1044</v>
      </c>
      <c r="C1442">
        <v>30</v>
      </c>
      <c r="D1442" t="s">
        <v>294</v>
      </c>
      <c r="E1442" t="s">
        <v>78</v>
      </c>
    </row>
    <row r="1443" spans="1:5" x14ac:dyDescent="0.35">
      <c r="A1443" t="s">
        <v>37</v>
      </c>
      <c r="B1443" t="s">
        <v>1045</v>
      </c>
      <c r="C1443">
        <v>42</v>
      </c>
      <c r="D1443" t="s">
        <v>1037</v>
      </c>
      <c r="E1443" t="s">
        <v>406</v>
      </c>
    </row>
    <row r="1444" spans="1:5" x14ac:dyDescent="0.35">
      <c r="A1444" t="s">
        <v>37</v>
      </c>
      <c r="B1444" t="s">
        <v>1047</v>
      </c>
      <c r="C1444">
        <v>1</v>
      </c>
      <c r="D1444" t="s">
        <v>294</v>
      </c>
      <c r="E1444" t="s">
        <v>78</v>
      </c>
    </row>
    <row r="1445" spans="1:5" x14ac:dyDescent="0.35">
      <c r="A1445" t="s">
        <v>38</v>
      </c>
      <c r="B1445" t="s">
        <v>1042</v>
      </c>
      <c r="C1445">
        <v>10</v>
      </c>
      <c r="D1445" t="s">
        <v>294</v>
      </c>
      <c r="E1445" t="s">
        <v>78</v>
      </c>
    </row>
    <row r="1446" spans="1:5" x14ac:dyDescent="0.35">
      <c r="A1446" t="s">
        <v>38</v>
      </c>
      <c r="B1446" t="s">
        <v>1043</v>
      </c>
      <c r="C1446">
        <v>4</v>
      </c>
      <c r="D1446" t="s">
        <v>294</v>
      </c>
      <c r="E1446" t="s">
        <v>78</v>
      </c>
    </row>
    <row r="1447" spans="1:5" x14ac:dyDescent="0.35">
      <c r="A1447" t="s">
        <v>38</v>
      </c>
      <c r="B1447" t="s">
        <v>1044</v>
      </c>
      <c r="C1447">
        <v>2</v>
      </c>
      <c r="D1447" t="s">
        <v>294</v>
      </c>
      <c r="E1447" t="s">
        <v>78</v>
      </c>
    </row>
    <row r="1448" spans="1:5" x14ac:dyDescent="0.35">
      <c r="A1448" t="s">
        <v>38</v>
      </c>
      <c r="B1448" t="s">
        <v>1045</v>
      </c>
      <c r="C1448">
        <v>5</v>
      </c>
      <c r="D1448" t="s">
        <v>294</v>
      </c>
      <c r="E1448" t="s">
        <v>78</v>
      </c>
    </row>
    <row r="1449" spans="1:5" x14ac:dyDescent="0.35">
      <c r="A1449" t="s">
        <v>39</v>
      </c>
      <c r="B1449" t="s">
        <v>1042</v>
      </c>
      <c r="C1449">
        <v>55</v>
      </c>
      <c r="D1449" t="s">
        <v>816</v>
      </c>
      <c r="E1449" t="s">
        <v>725</v>
      </c>
    </row>
    <row r="1450" spans="1:5" x14ac:dyDescent="0.35">
      <c r="A1450" t="s">
        <v>39</v>
      </c>
      <c r="B1450" t="s">
        <v>1043</v>
      </c>
      <c r="C1450">
        <v>53</v>
      </c>
      <c r="D1450" t="s">
        <v>662</v>
      </c>
      <c r="E1450" t="s">
        <v>631</v>
      </c>
    </row>
    <row r="1451" spans="1:5" x14ac:dyDescent="0.35">
      <c r="A1451" t="s">
        <v>39</v>
      </c>
      <c r="B1451" t="s">
        <v>1044</v>
      </c>
      <c r="C1451">
        <v>35</v>
      </c>
      <c r="D1451" t="s">
        <v>294</v>
      </c>
      <c r="E1451" t="s">
        <v>78</v>
      </c>
    </row>
    <row r="1452" spans="1:5" x14ac:dyDescent="0.35">
      <c r="A1452" t="s">
        <v>39</v>
      </c>
      <c r="B1452" t="s">
        <v>1045</v>
      </c>
      <c r="C1452">
        <v>54</v>
      </c>
      <c r="D1452" t="s">
        <v>975</v>
      </c>
      <c r="E1452" t="s">
        <v>745</v>
      </c>
    </row>
    <row r="1453" spans="1:5" x14ac:dyDescent="0.35">
      <c r="A1453" t="s">
        <v>39</v>
      </c>
      <c r="B1453" t="s">
        <v>1047</v>
      </c>
      <c r="C1453">
        <v>1</v>
      </c>
      <c r="D1453" t="s">
        <v>294</v>
      </c>
      <c r="E1453" t="s">
        <v>78</v>
      </c>
    </row>
    <row r="1454" spans="1:5" x14ac:dyDescent="0.35">
      <c r="A1454" t="s">
        <v>40</v>
      </c>
      <c r="B1454" t="s">
        <v>1042</v>
      </c>
      <c r="C1454">
        <v>307</v>
      </c>
      <c r="D1454" t="s">
        <v>1037</v>
      </c>
      <c r="E1454" t="s">
        <v>406</v>
      </c>
    </row>
    <row r="1455" spans="1:5" x14ac:dyDescent="0.35">
      <c r="A1455" t="s">
        <v>40</v>
      </c>
      <c r="B1455" t="s">
        <v>1043</v>
      </c>
      <c r="C1455">
        <v>334</v>
      </c>
      <c r="D1455" t="s">
        <v>1024</v>
      </c>
      <c r="E1455" t="s">
        <v>732</v>
      </c>
    </row>
    <row r="1456" spans="1:5" x14ac:dyDescent="0.35">
      <c r="A1456" t="s">
        <v>40</v>
      </c>
      <c r="B1456" t="s">
        <v>1044</v>
      </c>
      <c r="C1456">
        <v>230</v>
      </c>
      <c r="D1456" t="s">
        <v>1001</v>
      </c>
      <c r="E1456" t="s">
        <v>800</v>
      </c>
    </row>
    <row r="1457" spans="1:5" x14ac:dyDescent="0.35">
      <c r="A1457" t="s">
        <v>40</v>
      </c>
      <c r="B1457" t="s">
        <v>1045</v>
      </c>
      <c r="C1457">
        <v>281</v>
      </c>
      <c r="D1457" t="s">
        <v>849</v>
      </c>
      <c r="E1457" t="s">
        <v>734</v>
      </c>
    </row>
    <row r="1458" spans="1:5" x14ac:dyDescent="0.35">
      <c r="A1458" t="s">
        <v>40</v>
      </c>
      <c r="B1458" t="s">
        <v>1047</v>
      </c>
      <c r="C1458">
        <v>5</v>
      </c>
      <c r="D1458" t="s">
        <v>300</v>
      </c>
      <c r="E1458" t="s">
        <v>299</v>
      </c>
    </row>
    <row r="1460" spans="1:5" x14ac:dyDescent="0.35">
      <c r="A1460" t="s">
        <v>1134</v>
      </c>
    </row>
    <row r="1461" spans="1:5" x14ac:dyDescent="0.35">
      <c r="A1461" t="s">
        <v>29</v>
      </c>
      <c r="B1461" t="s">
        <v>1059</v>
      </c>
      <c r="C1461" t="s">
        <v>30</v>
      </c>
      <c r="D1461" t="s">
        <v>58</v>
      </c>
      <c r="E1461" t="s">
        <v>57</v>
      </c>
    </row>
    <row r="1462" spans="1:5" x14ac:dyDescent="0.35">
      <c r="A1462" t="s">
        <v>35</v>
      </c>
      <c r="B1462" t="s">
        <v>1060</v>
      </c>
      <c r="C1462">
        <v>1</v>
      </c>
      <c r="D1462" t="s">
        <v>294</v>
      </c>
      <c r="E1462" t="s">
        <v>78</v>
      </c>
    </row>
    <row r="1463" spans="1:5" x14ac:dyDescent="0.35">
      <c r="A1463" t="s">
        <v>35</v>
      </c>
      <c r="B1463" t="s">
        <v>1061</v>
      </c>
      <c r="C1463">
        <v>1</v>
      </c>
      <c r="D1463" t="s">
        <v>294</v>
      </c>
      <c r="E1463" t="s">
        <v>78</v>
      </c>
    </row>
    <row r="1464" spans="1:5" x14ac:dyDescent="0.35">
      <c r="A1464" t="s">
        <v>35</v>
      </c>
      <c r="B1464" t="s">
        <v>318</v>
      </c>
      <c r="C1464">
        <v>68</v>
      </c>
      <c r="D1464" t="s">
        <v>991</v>
      </c>
      <c r="E1464" t="s">
        <v>825</v>
      </c>
    </row>
    <row r="1465" spans="1:5" x14ac:dyDescent="0.35">
      <c r="A1465" t="s">
        <v>36</v>
      </c>
      <c r="B1465" t="s">
        <v>1060</v>
      </c>
      <c r="C1465">
        <v>10</v>
      </c>
      <c r="D1465" t="s">
        <v>294</v>
      </c>
      <c r="E1465" t="s">
        <v>78</v>
      </c>
    </row>
    <row r="1466" spans="1:5" x14ac:dyDescent="0.35">
      <c r="A1466" t="s">
        <v>36</v>
      </c>
      <c r="B1466" t="s">
        <v>1061</v>
      </c>
      <c r="C1466">
        <v>13</v>
      </c>
      <c r="D1466" t="s">
        <v>294</v>
      </c>
      <c r="E1466" t="s">
        <v>78</v>
      </c>
    </row>
    <row r="1467" spans="1:5" x14ac:dyDescent="0.35">
      <c r="A1467" t="s">
        <v>36</v>
      </c>
      <c r="B1467" t="s">
        <v>1062</v>
      </c>
      <c r="C1467">
        <v>6</v>
      </c>
      <c r="D1467" t="s">
        <v>955</v>
      </c>
      <c r="E1467" t="s">
        <v>966</v>
      </c>
    </row>
    <row r="1468" spans="1:5" x14ac:dyDescent="0.35">
      <c r="A1468" t="s">
        <v>36</v>
      </c>
      <c r="B1468" t="s">
        <v>1063</v>
      </c>
      <c r="C1468">
        <v>4</v>
      </c>
      <c r="D1468" t="s">
        <v>223</v>
      </c>
      <c r="E1468" t="s">
        <v>224</v>
      </c>
    </row>
    <row r="1469" spans="1:5" x14ac:dyDescent="0.35">
      <c r="A1469" t="s">
        <v>36</v>
      </c>
      <c r="B1469" t="s">
        <v>318</v>
      </c>
      <c r="C1469">
        <v>689</v>
      </c>
      <c r="D1469" t="s">
        <v>1054</v>
      </c>
      <c r="E1469" t="s">
        <v>623</v>
      </c>
    </row>
    <row r="1470" spans="1:5" x14ac:dyDescent="0.35">
      <c r="A1470" t="s">
        <v>37</v>
      </c>
      <c r="B1470" t="s">
        <v>1061</v>
      </c>
      <c r="C1470">
        <v>6</v>
      </c>
      <c r="D1470" t="s">
        <v>294</v>
      </c>
      <c r="E1470" t="s">
        <v>78</v>
      </c>
    </row>
    <row r="1471" spans="1:5" x14ac:dyDescent="0.35">
      <c r="A1471" t="s">
        <v>37</v>
      </c>
      <c r="B1471" t="s">
        <v>1062</v>
      </c>
      <c r="C1471">
        <v>1</v>
      </c>
      <c r="D1471" t="s">
        <v>294</v>
      </c>
      <c r="E1471" t="s">
        <v>78</v>
      </c>
    </row>
    <row r="1472" spans="1:5" x14ac:dyDescent="0.35">
      <c r="A1472" t="s">
        <v>37</v>
      </c>
      <c r="B1472" t="s">
        <v>318</v>
      </c>
      <c r="C1472">
        <v>139</v>
      </c>
      <c r="D1472" t="s">
        <v>1070</v>
      </c>
      <c r="E1472" t="s">
        <v>458</v>
      </c>
    </row>
    <row r="1473" spans="1:5" x14ac:dyDescent="0.35">
      <c r="A1473" t="s">
        <v>38</v>
      </c>
      <c r="B1473" t="s">
        <v>1060</v>
      </c>
      <c r="C1473">
        <v>1</v>
      </c>
      <c r="D1473" t="s">
        <v>294</v>
      </c>
      <c r="E1473" t="s">
        <v>78</v>
      </c>
    </row>
    <row r="1474" spans="1:5" x14ac:dyDescent="0.35">
      <c r="A1474" t="s">
        <v>38</v>
      </c>
      <c r="B1474" t="s">
        <v>1062</v>
      </c>
      <c r="C1474">
        <v>1</v>
      </c>
      <c r="D1474" t="s">
        <v>294</v>
      </c>
      <c r="E1474" t="s">
        <v>78</v>
      </c>
    </row>
    <row r="1475" spans="1:5" x14ac:dyDescent="0.35">
      <c r="A1475" t="s">
        <v>38</v>
      </c>
      <c r="B1475" t="s">
        <v>1063</v>
      </c>
      <c r="C1475">
        <v>1</v>
      </c>
      <c r="D1475" t="s">
        <v>294</v>
      </c>
      <c r="E1475" t="s">
        <v>78</v>
      </c>
    </row>
    <row r="1476" spans="1:5" x14ac:dyDescent="0.35">
      <c r="A1476" t="s">
        <v>38</v>
      </c>
      <c r="B1476" t="s">
        <v>318</v>
      </c>
      <c r="C1476">
        <v>18</v>
      </c>
      <c r="D1476" t="s">
        <v>294</v>
      </c>
      <c r="E1476" t="s">
        <v>78</v>
      </c>
    </row>
    <row r="1477" spans="1:5" x14ac:dyDescent="0.35">
      <c r="A1477" t="s">
        <v>39</v>
      </c>
      <c r="B1477" t="s">
        <v>1060</v>
      </c>
      <c r="C1477">
        <v>3</v>
      </c>
      <c r="D1477" t="s">
        <v>677</v>
      </c>
      <c r="E1477" t="s">
        <v>829</v>
      </c>
    </row>
    <row r="1478" spans="1:5" x14ac:dyDescent="0.35">
      <c r="A1478" t="s">
        <v>39</v>
      </c>
      <c r="B1478" t="s">
        <v>1061</v>
      </c>
      <c r="C1478">
        <v>2</v>
      </c>
      <c r="D1478" t="s">
        <v>294</v>
      </c>
      <c r="E1478" t="s">
        <v>78</v>
      </c>
    </row>
    <row r="1479" spans="1:5" x14ac:dyDescent="0.35">
      <c r="A1479" t="s">
        <v>39</v>
      </c>
      <c r="B1479" t="s">
        <v>1062</v>
      </c>
      <c r="C1479">
        <v>3</v>
      </c>
      <c r="D1479" t="s">
        <v>294</v>
      </c>
      <c r="E1479" t="s">
        <v>78</v>
      </c>
    </row>
    <row r="1480" spans="1:5" x14ac:dyDescent="0.35">
      <c r="A1480" t="s">
        <v>39</v>
      </c>
      <c r="B1480" t="s">
        <v>1063</v>
      </c>
      <c r="C1480">
        <v>6</v>
      </c>
      <c r="D1480" t="s">
        <v>1135</v>
      </c>
      <c r="E1480" t="s">
        <v>1136</v>
      </c>
    </row>
    <row r="1481" spans="1:5" x14ac:dyDescent="0.35">
      <c r="A1481" t="s">
        <v>39</v>
      </c>
      <c r="B1481" t="s">
        <v>318</v>
      </c>
      <c r="C1481">
        <v>184</v>
      </c>
      <c r="D1481" t="s">
        <v>1065</v>
      </c>
      <c r="E1481" t="s">
        <v>721</v>
      </c>
    </row>
    <row r="1482" spans="1:5" x14ac:dyDescent="0.35">
      <c r="A1482" t="s">
        <v>40</v>
      </c>
      <c r="B1482" t="s">
        <v>1060</v>
      </c>
      <c r="C1482">
        <v>15</v>
      </c>
      <c r="D1482" t="s">
        <v>60</v>
      </c>
      <c r="E1482" t="s">
        <v>59</v>
      </c>
    </row>
    <row r="1483" spans="1:5" x14ac:dyDescent="0.35">
      <c r="A1483" t="s">
        <v>40</v>
      </c>
      <c r="B1483" t="s">
        <v>1061</v>
      </c>
      <c r="C1483">
        <v>22</v>
      </c>
      <c r="D1483" t="s">
        <v>294</v>
      </c>
      <c r="E1483" t="s">
        <v>78</v>
      </c>
    </row>
    <row r="1484" spans="1:5" x14ac:dyDescent="0.35">
      <c r="A1484" t="s">
        <v>40</v>
      </c>
      <c r="B1484" t="s">
        <v>1062</v>
      </c>
      <c r="C1484">
        <v>11</v>
      </c>
      <c r="D1484" t="s">
        <v>1137</v>
      </c>
      <c r="E1484" t="s">
        <v>1138</v>
      </c>
    </row>
    <row r="1485" spans="1:5" x14ac:dyDescent="0.35">
      <c r="A1485" t="s">
        <v>40</v>
      </c>
      <c r="B1485" t="s">
        <v>1063</v>
      </c>
      <c r="C1485">
        <v>11</v>
      </c>
      <c r="D1485" t="s">
        <v>523</v>
      </c>
      <c r="E1485" t="s">
        <v>561</v>
      </c>
    </row>
    <row r="1486" spans="1:5" x14ac:dyDescent="0.35">
      <c r="A1486" t="s">
        <v>40</v>
      </c>
      <c r="B1486" t="s">
        <v>318</v>
      </c>
      <c r="C1486">
        <v>1098</v>
      </c>
      <c r="D1486" t="s">
        <v>1013</v>
      </c>
      <c r="E1486" t="s">
        <v>622</v>
      </c>
    </row>
    <row r="1488" spans="1:5" x14ac:dyDescent="0.35">
      <c r="A1488" t="s">
        <v>1139</v>
      </c>
    </row>
    <row r="1489" spans="1:5" x14ac:dyDescent="0.35">
      <c r="A1489" t="s">
        <v>29</v>
      </c>
      <c r="B1489" t="s">
        <v>887</v>
      </c>
      <c r="C1489" t="s">
        <v>30</v>
      </c>
      <c r="D1489" t="s">
        <v>57</v>
      </c>
      <c r="E1489" t="s">
        <v>58</v>
      </c>
    </row>
    <row r="1490" spans="1:5" x14ac:dyDescent="0.35">
      <c r="A1490" t="s">
        <v>35</v>
      </c>
      <c r="B1490" t="s">
        <v>888</v>
      </c>
      <c r="C1490">
        <v>44</v>
      </c>
      <c r="D1490" t="s">
        <v>78</v>
      </c>
      <c r="E1490" t="s">
        <v>294</v>
      </c>
    </row>
    <row r="1491" spans="1:5" x14ac:dyDescent="0.35">
      <c r="A1491" t="s">
        <v>35</v>
      </c>
      <c r="B1491" t="s">
        <v>889</v>
      </c>
      <c r="C1491">
        <v>26</v>
      </c>
      <c r="D1491" t="s">
        <v>1140</v>
      </c>
      <c r="E1491" t="s">
        <v>1141</v>
      </c>
    </row>
    <row r="1492" spans="1:5" x14ac:dyDescent="0.35">
      <c r="A1492" t="s">
        <v>36</v>
      </c>
      <c r="B1492" t="s">
        <v>888</v>
      </c>
      <c r="C1492">
        <v>365</v>
      </c>
      <c r="D1492" t="s">
        <v>718</v>
      </c>
      <c r="E1492" t="s">
        <v>1000</v>
      </c>
    </row>
    <row r="1493" spans="1:5" x14ac:dyDescent="0.35">
      <c r="A1493" t="s">
        <v>36</v>
      </c>
      <c r="B1493" t="s">
        <v>889</v>
      </c>
      <c r="C1493">
        <v>357</v>
      </c>
      <c r="D1493" t="s">
        <v>414</v>
      </c>
      <c r="E1493" t="s">
        <v>1142</v>
      </c>
    </row>
    <row r="1494" spans="1:5" x14ac:dyDescent="0.35">
      <c r="A1494" t="s">
        <v>37</v>
      </c>
      <c r="B1494" t="s">
        <v>888</v>
      </c>
      <c r="C1494">
        <v>83</v>
      </c>
      <c r="D1494" t="s">
        <v>387</v>
      </c>
      <c r="E1494" t="s">
        <v>1143</v>
      </c>
    </row>
    <row r="1495" spans="1:5" x14ac:dyDescent="0.35">
      <c r="A1495" t="s">
        <v>37</v>
      </c>
      <c r="B1495" t="s">
        <v>889</v>
      </c>
      <c r="C1495">
        <v>63</v>
      </c>
      <c r="D1495" t="s">
        <v>529</v>
      </c>
      <c r="E1495" t="s">
        <v>1048</v>
      </c>
    </row>
    <row r="1496" spans="1:5" x14ac:dyDescent="0.35">
      <c r="A1496" t="s">
        <v>38</v>
      </c>
      <c r="B1496" t="s">
        <v>888</v>
      </c>
      <c r="C1496">
        <v>2</v>
      </c>
      <c r="D1496" t="s">
        <v>78</v>
      </c>
      <c r="E1496" t="s">
        <v>294</v>
      </c>
    </row>
    <row r="1497" spans="1:5" x14ac:dyDescent="0.35">
      <c r="A1497" t="s">
        <v>38</v>
      </c>
      <c r="B1497" t="s">
        <v>889</v>
      </c>
      <c r="C1497">
        <v>19</v>
      </c>
      <c r="D1497" t="s">
        <v>78</v>
      </c>
      <c r="E1497" t="s">
        <v>294</v>
      </c>
    </row>
    <row r="1498" spans="1:5" x14ac:dyDescent="0.35">
      <c r="A1498" t="s">
        <v>39</v>
      </c>
      <c r="B1498" t="s">
        <v>888</v>
      </c>
      <c r="C1498">
        <v>77</v>
      </c>
      <c r="D1498" t="s">
        <v>676</v>
      </c>
      <c r="E1498" t="s">
        <v>1144</v>
      </c>
    </row>
    <row r="1499" spans="1:5" x14ac:dyDescent="0.35">
      <c r="A1499" t="s">
        <v>39</v>
      </c>
      <c r="B1499" t="s">
        <v>889</v>
      </c>
      <c r="C1499">
        <v>121</v>
      </c>
      <c r="D1499" t="s">
        <v>949</v>
      </c>
      <c r="E1499" t="s">
        <v>815</v>
      </c>
    </row>
    <row r="1500" spans="1:5" x14ac:dyDescent="0.35">
      <c r="A1500" t="s">
        <v>40</v>
      </c>
      <c r="B1500" t="s">
        <v>888</v>
      </c>
      <c r="C1500">
        <v>571</v>
      </c>
      <c r="D1500" t="s">
        <v>383</v>
      </c>
      <c r="E1500" t="s">
        <v>995</v>
      </c>
    </row>
    <row r="1501" spans="1:5" x14ac:dyDescent="0.35">
      <c r="A1501" t="s">
        <v>40</v>
      </c>
      <c r="B1501" t="s">
        <v>889</v>
      </c>
      <c r="C1501">
        <v>586</v>
      </c>
      <c r="D1501" t="s">
        <v>644</v>
      </c>
      <c r="E1501" t="s">
        <v>876</v>
      </c>
    </row>
    <row r="1503" spans="1:5" x14ac:dyDescent="0.35">
      <c r="A1503" t="s">
        <v>1145</v>
      </c>
    </row>
    <row r="1504" spans="1:5" x14ac:dyDescent="0.35">
      <c r="A1504" t="s">
        <v>29</v>
      </c>
      <c r="B1504" t="s">
        <v>864</v>
      </c>
      <c r="C1504" t="s">
        <v>30</v>
      </c>
      <c r="D1504" t="s">
        <v>58</v>
      </c>
      <c r="E1504" t="s">
        <v>57</v>
      </c>
    </row>
    <row r="1505" spans="1:5" x14ac:dyDescent="0.35">
      <c r="A1505" t="s">
        <v>35</v>
      </c>
      <c r="B1505" t="s">
        <v>831</v>
      </c>
      <c r="C1505">
        <v>5</v>
      </c>
      <c r="D1505" t="s">
        <v>294</v>
      </c>
      <c r="E1505" t="s">
        <v>78</v>
      </c>
    </row>
    <row r="1506" spans="1:5" x14ac:dyDescent="0.35">
      <c r="A1506" t="s">
        <v>35</v>
      </c>
      <c r="B1506" t="s">
        <v>832</v>
      </c>
      <c r="C1506">
        <v>50</v>
      </c>
      <c r="D1506" t="s">
        <v>294</v>
      </c>
      <c r="E1506" t="s">
        <v>78</v>
      </c>
    </row>
    <row r="1507" spans="1:5" x14ac:dyDescent="0.35">
      <c r="A1507" t="s">
        <v>35</v>
      </c>
      <c r="B1507" t="s">
        <v>833</v>
      </c>
      <c r="C1507">
        <v>15</v>
      </c>
      <c r="D1507" t="s">
        <v>62</v>
      </c>
      <c r="E1507" t="s">
        <v>61</v>
      </c>
    </row>
    <row r="1508" spans="1:5" x14ac:dyDescent="0.35">
      <c r="A1508" t="s">
        <v>36</v>
      </c>
      <c r="B1508" t="s">
        <v>831</v>
      </c>
      <c r="C1508">
        <v>58</v>
      </c>
      <c r="D1508" t="s">
        <v>294</v>
      </c>
      <c r="E1508" t="s">
        <v>78</v>
      </c>
    </row>
    <row r="1509" spans="1:5" x14ac:dyDescent="0.35">
      <c r="A1509" t="s">
        <v>36</v>
      </c>
      <c r="B1509" t="s">
        <v>832</v>
      </c>
      <c r="C1509">
        <v>545</v>
      </c>
      <c r="D1509" t="s">
        <v>1054</v>
      </c>
      <c r="E1509" t="s">
        <v>623</v>
      </c>
    </row>
    <row r="1510" spans="1:5" x14ac:dyDescent="0.35">
      <c r="A1510" t="s">
        <v>36</v>
      </c>
      <c r="B1510" t="s">
        <v>833</v>
      </c>
      <c r="C1510">
        <v>119</v>
      </c>
      <c r="D1510" t="s">
        <v>1016</v>
      </c>
      <c r="E1510" t="s">
        <v>1008</v>
      </c>
    </row>
    <row r="1511" spans="1:5" x14ac:dyDescent="0.35">
      <c r="A1511" t="s">
        <v>37</v>
      </c>
      <c r="B1511" t="s">
        <v>831</v>
      </c>
      <c r="C1511">
        <v>30</v>
      </c>
      <c r="D1511" t="s">
        <v>294</v>
      </c>
      <c r="E1511" t="s">
        <v>78</v>
      </c>
    </row>
    <row r="1512" spans="1:5" x14ac:dyDescent="0.35">
      <c r="A1512" t="s">
        <v>37</v>
      </c>
      <c r="B1512" t="s">
        <v>832</v>
      </c>
      <c r="C1512">
        <v>99</v>
      </c>
      <c r="D1512" t="s">
        <v>1069</v>
      </c>
      <c r="E1512" t="s">
        <v>807</v>
      </c>
    </row>
    <row r="1513" spans="1:5" x14ac:dyDescent="0.35">
      <c r="A1513" t="s">
        <v>37</v>
      </c>
      <c r="B1513" t="s">
        <v>833</v>
      </c>
      <c r="C1513">
        <v>17</v>
      </c>
      <c r="D1513" t="s">
        <v>1051</v>
      </c>
      <c r="E1513" t="s">
        <v>456</v>
      </c>
    </row>
    <row r="1514" spans="1:5" x14ac:dyDescent="0.35">
      <c r="A1514" t="s">
        <v>38</v>
      </c>
      <c r="B1514" t="s">
        <v>831</v>
      </c>
      <c r="C1514">
        <v>7</v>
      </c>
      <c r="D1514" t="s">
        <v>294</v>
      </c>
      <c r="E1514" t="s">
        <v>78</v>
      </c>
    </row>
    <row r="1515" spans="1:5" x14ac:dyDescent="0.35">
      <c r="A1515" t="s">
        <v>38</v>
      </c>
      <c r="B1515" t="s">
        <v>832</v>
      </c>
      <c r="C1515">
        <v>12</v>
      </c>
      <c r="D1515" t="s">
        <v>294</v>
      </c>
      <c r="E1515" t="s">
        <v>78</v>
      </c>
    </row>
    <row r="1516" spans="1:5" x14ac:dyDescent="0.35">
      <c r="A1516" t="s">
        <v>38</v>
      </c>
      <c r="B1516" t="s">
        <v>833</v>
      </c>
      <c r="C1516">
        <v>2</v>
      </c>
      <c r="D1516" t="s">
        <v>294</v>
      </c>
      <c r="E1516" t="s">
        <v>78</v>
      </c>
    </row>
    <row r="1517" spans="1:5" x14ac:dyDescent="0.35">
      <c r="A1517" t="s">
        <v>39</v>
      </c>
      <c r="B1517" t="s">
        <v>831</v>
      </c>
      <c r="C1517">
        <v>27</v>
      </c>
      <c r="D1517" t="s">
        <v>819</v>
      </c>
      <c r="E1517" t="s">
        <v>719</v>
      </c>
    </row>
    <row r="1518" spans="1:5" x14ac:dyDescent="0.35">
      <c r="A1518" t="s">
        <v>39</v>
      </c>
      <c r="B1518" t="s">
        <v>832</v>
      </c>
      <c r="C1518">
        <v>88</v>
      </c>
      <c r="D1518" t="s">
        <v>1146</v>
      </c>
      <c r="E1518" t="s">
        <v>1096</v>
      </c>
    </row>
    <row r="1519" spans="1:5" x14ac:dyDescent="0.35">
      <c r="A1519" t="s">
        <v>39</v>
      </c>
      <c r="B1519" t="s">
        <v>833</v>
      </c>
      <c r="C1519">
        <v>83</v>
      </c>
      <c r="D1519" t="s">
        <v>988</v>
      </c>
      <c r="E1519" t="s">
        <v>987</v>
      </c>
    </row>
    <row r="1520" spans="1:5" x14ac:dyDescent="0.35">
      <c r="A1520" t="s">
        <v>40</v>
      </c>
      <c r="B1520" t="s">
        <v>831</v>
      </c>
      <c r="C1520">
        <v>127</v>
      </c>
      <c r="D1520" t="s">
        <v>1143</v>
      </c>
      <c r="E1520" t="s">
        <v>387</v>
      </c>
    </row>
    <row r="1521" spans="1:5" x14ac:dyDescent="0.35">
      <c r="A1521" t="s">
        <v>40</v>
      </c>
      <c r="B1521" t="s">
        <v>832</v>
      </c>
      <c r="C1521">
        <v>794</v>
      </c>
      <c r="D1521" t="s">
        <v>1013</v>
      </c>
      <c r="E1521" t="s">
        <v>622</v>
      </c>
    </row>
    <row r="1522" spans="1:5" x14ac:dyDescent="0.35">
      <c r="A1522" t="s">
        <v>40</v>
      </c>
      <c r="B1522" t="s">
        <v>833</v>
      </c>
      <c r="C1522">
        <v>236</v>
      </c>
      <c r="D1522" t="s">
        <v>1012</v>
      </c>
      <c r="E1522" t="s">
        <v>337</v>
      </c>
    </row>
    <row r="1524" spans="1:5" x14ac:dyDescent="0.35">
      <c r="A1524" t="s">
        <v>1147</v>
      </c>
    </row>
    <row r="1525" spans="1:5" x14ac:dyDescent="0.35">
      <c r="A1525" t="s">
        <v>29</v>
      </c>
      <c r="B1525" t="s">
        <v>872</v>
      </c>
      <c r="C1525" t="s">
        <v>30</v>
      </c>
      <c r="D1525" t="s">
        <v>57</v>
      </c>
      <c r="E1525" t="s">
        <v>58</v>
      </c>
    </row>
    <row r="1526" spans="1:5" x14ac:dyDescent="0.35">
      <c r="A1526" t="s">
        <v>35</v>
      </c>
      <c r="B1526" t="s">
        <v>873</v>
      </c>
      <c r="C1526">
        <v>50</v>
      </c>
      <c r="D1526" t="s">
        <v>723</v>
      </c>
      <c r="E1526" t="s">
        <v>990</v>
      </c>
    </row>
    <row r="1527" spans="1:5" x14ac:dyDescent="0.35">
      <c r="A1527" t="s">
        <v>35</v>
      </c>
      <c r="B1527" t="s">
        <v>874</v>
      </c>
      <c r="C1527">
        <v>17</v>
      </c>
      <c r="D1527" t="s">
        <v>78</v>
      </c>
      <c r="E1527" t="s">
        <v>294</v>
      </c>
    </row>
    <row r="1528" spans="1:5" x14ac:dyDescent="0.35">
      <c r="A1528" t="s">
        <v>35</v>
      </c>
      <c r="B1528" t="s">
        <v>318</v>
      </c>
      <c r="C1528">
        <v>3</v>
      </c>
      <c r="D1528" t="s">
        <v>78</v>
      </c>
      <c r="E1528" t="s">
        <v>294</v>
      </c>
    </row>
    <row r="1529" spans="1:5" x14ac:dyDescent="0.35">
      <c r="A1529" t="s">
        <v>36</v>
      </c>
      <c r="B1529" t="s">
        <v>873</v>
      </c>
      <c r="C1529">
        <v>462</v>
      </c>
      <c r="D1529" t="s">
        <v>623</v>
      </c>
      <c r="E1529" t="s">
        <v>1054</v>
      </c>
    </row>
    <row r="1530" spans="1:5" x14ac:dyDescent="0.35">
      <c r="A1530" t="s">
        <v>36</v>
      </c>
      <c r="B1530" t="s">
        <v>874</v>
      </c>
      <c r="C1530">
        <v>205</v>
      </c>
      <c r="D1530" t="s">
        <v>383</v>
      </c>
      <c r="E1530" t="s">
        <v>995</v>
      </c>
    </row>
    <row r="1531" spans="1:5" x14ac:dyDescent="0.35">
      <c r="A1531" t="s">
        <v>36</v>
      </c>
      <c r="B1531" t="s">
        <v>318</v>
      </c>
      <c r="C1531">
        <v>55</v>
      </c>
      <c r="D1531" t="s">
        <v>337</v>
      </c>
      <c r="E1531" t="s">
        <v>1012</v>
      </c>
    </row>
    <row r="1532" spans="1:5" x14ac:dyDescent="0.35">
      <c r="A1532" t="s">
        <v>37</v>
      </c>
      <c r="B1532" t="s">
        <v>873</v>
      </c>
      <c r="C1532">
        <v>99</v>
      </c>
      <c r="D1532" t="s">
        <v>383</v>
      </c>
      <c r="E1532" t="s">
        <v>995</v>
      </c>
    </row>
    <row r="1533" spans="1:5" x14ac:dyDescent="0.35">
      <c r="A1533" t="s">
        <v>37</v>
      </c>
      <c r="B1533" t="s">
        <v>874</v>
      </c>
      <c r="C1533">
        <v>27</v>
      </c>
      <c r="D1533" t="s">
        <v>458</v>
      </c>
      <c r="E1533" t="s">
        <v>1070</v>
      </c>
    </row>
    <row r="1534" spans="1:5" x14ac:dyDescent="0.35">
      <c r="A1534" t="s">
        <v>37</v>
      </c>
      <c r="B1534" t="s">
        <v>318</v>
      </c>
      <c r="C1534">
        <v>20</v>
      </c>
      <c r="D1534" t="s">
        <v>78</v>
      </c>
      <c r="E1534" t="s">
        <v>294</v>
      </c>
    </row>
    <row r="1535" spans="1:5" x14ac:dyDescent="0.35">
      <c r="A1535" t="s">
        <v>38</v>
      </c>
      <c r="B1535" t="s">
        <v>873</v>
      </c>
      <c r="C1535">
        <v>19</v>
      </c>
      <c r="D1535" t="s">
        <v>78</v>
      </c>
      <c r="E1535" t="s">
        <v>294</v>
      </c>
    </row>
    <row r="1536" spans="1:5" x14ac:dyDescent="0.35">
      <c r="A1536" t="s">
        <v>38</v>
      </c>
      <c r="B1536" t="s">
        <v>874</v>
      </c>
      <c r="C1536">
        <v>2</v>
      </c>
      <c r="D1536" t="s">
        <v>78</v>
      </c>
      <c r="E1536" t="s">
        <v>294</v>
      </c>
    </row>
    <row r="1537" spans="1:5" x14ac:dyDescent="0.35">
      <c r="A1537" t="s">
        <v>39</v>
      </c>
      <c r="B1537" t="s">
        <v>873</v>
      </c>
      <c r="C1537">
        <v>134</v>
      </c>
      <c r="D1537" t="s">
        <v>696</v>
      </c>
      <c r="E1537" t="s">
        <v>695</v>
      </c>
    </row>
    <row r="1538" spans="1:5" x14ac:dyDescent="0.35">
      <c r="A1538" t="s">
        <v>39</v>
      </c>
      <c r="B1538" t="s">
        <v>874</v>
      </c>
      <c r="C1538">
        <v>47</v>
      </c>
      <c r="D1538" t="s">
        <v>341</v>
      </c>
      <c r="E1538" t="s">
        <v>1032</v>
      </c>
    </row>
    <row r="1539" spans="1:5" x14ac:dyDescent="0.35">
      <c r="A1539" t="s">
        <v>39</v>
      </c>
      <c r="B1539" t="s">
        <v>318</v>
      </c>
      <c r="C1539">
        <v>17</v>
      </c>
      <c r="D1539" t="s">
        <v>78</v>
      </c>
      <c r="E1539" t="s">
        <v>294</v>
      </c>
    </row>
    <row r="1540" spans="1:5" x14ac:dyDescent="0.35">
      <c r="A1540" t="s">
        <v>40</v>
      </c>
      <c r="B1540" t="s">
        <v>873</v>
      </c>
      <c r="C1540">
        <v>764</v>
      </c>
      <c r="D1540" t="s">
        <v>644</v>
      </c>
      <c r="E1540" t="s">
        <v>876</v>
      </c>
    </row>
    <row r="1541" spans="1:5" x14ac:dyDescent="0.35">
      <c r="A1541" t="s">
        <v>40</v>
      </c>
      <c r="B1541" t="s">
        <v>874</v>
      </c>
      <c r="C1541">
        <v>298</v>
      </c>
      <c r="D1541" t="s">
        <v>458</v>
      </c>
      <c r="E1541" t="s">
        <v>1070</v>
      </c>
    </row>
    <row r="1542" spans="1:5" x14ac:dyDescent="0.35">
      <c r="A1542" t="s">
        <v>40</v>
      </c>
      <c r="B1542" t="s">
        <v>318</v>
      </c>
      <c r="C1542">
        <v>95</v>
      </c>
      <c r="D1542" t="s">
        <v>718</v>
      </c>
      <c r="E1542" t="s">
        <v>1000</v>
      </c>
    </row>
    <row r="1544" spans="1:5" x14ac:dyDescent="0.35">
      <c r="A1544" t="s">
        <v>1148</v>
      </c>
    </row>
    <row r="1545" spans="1:5" x14ac:dyDescent="0.35">
      <c r="A1545" t="s">
        <v>29</v>
      </c>
      <c r="B1545" t="s">
        <v>1075</v>
      </c>
      <c r="C1545" t="s">
        <v>30</v>
      </c>
      <c r="D1545" t="s">
        <v>58</v>
      </c>
      <c r="E1545" t="s">
        <v>57</v>
      </c>
    </row>
    <row r="1546" spans="1:5" x14ac:dyDescent="0.35">
      <c r="A1546" t="s">
        <v>35</v>
      </c>
      <c r="B1546" t="s">
        <v>1076</v>
      </c>
      <c r="C1546">
        <v>15</v>
      </c>
      <c r="D1546" t="s">
        <v>294</v>
      </c>
      <c r="E1546" t="s">
        <v>78</v>
      </c>
    </row>
    <row r="1547" spans="1:5" x14ac:dyDescent="0.35">
      <c r="A1547" t="s">
        <v>35</v>
      </c>
      <c r="B1547" t="s">
        <v>1078</v>
      </c>
      <c r="C1547">
        <v>55</v>
      </c>
      <c r="D1547" t="s">
        <v>1039</v>
      </c>
      <c r="E1547" t="s">
        <v>690</v>
      </c>
    </row>
    <row r="1548" spans="1:5" x14ac:dyDescent="0.35">
      <c r="A1548" t="s">
        <v>36</v>
      </c>
      <c r="B1548" t="s">
        <v>1076</v>
      </c>
      <c r="C1548">
        <v>153</v>
      </c>
      <c r="D1548" t="s">
        <v>849</v>
      </c>
      <c r="E1548" t="s">
        <v>734</v>
      </c>
    </row>
    <row r="1549" spans="1:5" x14ac:dyDescent="0.35">
      <c r="A1549" t="s">
        <v>36</v>
      </c>
      <c r="B1549" t="s">
        <v>1078</v>
      </c>
      <c r="C1549">
        <v>569</v>
      </c>
      <c r="D1549" t="s">
        <v>988</v>
      </c>
      <c r="E1549" t="s">
        <v>987</v>
      </c>
    </row>
    <row r="1550" spans="1:5" x14ac:dyDescent="0.35">
      <c r="A1550" t="s">
        <v>37</v>
      </c>
      <c r="B1550" t="s">
        <v>1076</v>
      </c>
      <c r="C1550">
        <v>42</v>
      </c>
      <c r="D1550" t="s">
        <v>294</v>
      </c>
      <c r="E1550" t="s">
        <v>78</v>
      </c>
    </row>
    <row r="1551" spans="1:5" x14ac:dyDescent="0.35">
      <c r="A1551" t="s">
        <v>37</v>
      </c>
      <c r="B1551" t="s">
        <v>1078</v>
      </c>
      <c r="C1551">
        <v>104</v>
      </c>
      <c r="D1551" t="s">
        <v>1000</v>
      </c>
      <c r="E1551" t="s">
        <v>718</v>
      </c>
    </row>
    <row r="1552" spans="1:5" x14ac:dyDescent="0.35">
      <c r="A1552" t="s">
        <v>38</v>
      </c>
      <c r="B1552" t="s">
        <v>1076</v>
      </c>
      <c r="C1552">
        <v>4</v>
      </c>
      <c r="D1552" t="s">
        <v>294</v>
      </c>
      <c r="E1552" t="s">
        <v>78</v>
      </c>
    </row>
    <row r="1553" spans="1:5" x14ac:dyDescent="0.35">
      <c r="A1553" t="s">
        <v>38</v>
      </c>
      <c r="B1553" t="s">
        <v>1078</v>
      </c>
      <c r="C1553">
        <v>17</v>
      </c>
      <c r="D1553" t="s">
        <v>294</v>
      </c>
      <c r="E1553" t="s">
        <v>78</v>
      </c>
    </row>
    <row r="1554" spans="1:5" x14ac:dyDescent="0.35">
      <c r="A1554" t="s">
        <v>39</v>
      </c>
      <c r="B1554" t="s">
        <v>1076</v>
      </c>
      <c r="C1554">
        <v>37</v>
      </c>
      <c r="D1554" t="s">
        <v>815</v>
      </c>
      <c r="E1554" t="s">
        <v>949</v>
      </c>
    </row>
    <row r="1555" spans="1:5" x14ac:dyDescent="0.35">
      <c r="A1555" t="s">
        <v>39</v>
      </c>
      <c r="B1555" t="s">
        <v>1078</v>
      </c>
      <c r="C1555">
        <v>161</v>
      </c>
      <c r="D1555" t="s">
        <v>992</v>
      </c>
      <c r="E1555" t="s">
        <v>508</v>
      </c>
    </row>
    <row r="1556" spans="1:5" x14ac:dyDescent="0.35">
      <c r="A1556" t="s">
        <v>40</v>
      </c>
      <c r="B1556" t="s">
        <v>1076</v>
      </c>
      <c r="C1556">
        <v>251</v>
      </c>
      <c r="D1556" t="s">
        <v>1006</v>
      </c>
      <c r="E1556" t="s">
        <v>743</v>
      </c>
    </row>
    <row r="1557" spans="1:5" x14ac:dyDescent="0.35">
      <c r="A1557" t="s">
        <v>40</v>
      </c>
      <c r="B1557" t="s">
        <v>1078</v>
      </c>
      <c r="C1557">
        <v>906</v>
      </c>
      <c r="D1557" t="s">
        <v>995</v>
      </c>
      <c r="E1557" t="s">
        <v>383</v>
      </c>
    </row>
    <row r="1559" spans="1:5" x14ac:dyDescent="0.35">
      <c r="A1559" t="s">
        <v>1149</v>
      </c>
    </row>
    <row r="1560" spans="1:5" x14ac:dyDescent="0.35">
      <c r="A1560" t="s">
        <v>29</v>
      </c>
      <c r="B1560" t="s">
        <v>899</v>
      </c>
      <c r="C1560" t="s">
        <v>30</v>
      </c>
      <c r="D1560" t="s">
        <v>57</v>
      </c>
      <c r="E1560" t="s">
        <v>58</v>
      </c>
    </row>
    <row r="1561" spans="1:5" x14ac:dyDescent="0.35">
      <c r="A1561" t="s">
        <v>35</v>
      </c>
      <c r="B1561" t="s">
        <v>900</v>
      </c>
      <c r="C1561">
        <v>70</v>
      </c>
      <c r="D1561" t="s">
        <v>633</v>
      </c>
      <c r="E1561" t="s">
        <v>867</v>
      </c>
    </row>
    <row r="1562" spans="1:5" x14ac:dyDescent="0.35">
      <c r="A1562" t="s">
        <v>36</v>
      </c>
      <c r="B1562" t="s">
        <v>900</v>
      </c>
      <c r="C1562">
        <v>722</v>
      </c>
      <c r="D1562" t="s">
        <v>622</v>
      </c>
      <c r="E1562" t="s">
        <v>1013</v>
      </c>
    </row>
    <row r="1563" spans="1:5" x14ac:dyDescent="0.35">
      <c r="A1563" t="s">
        <v>37</v>
      </c>
      <c r="B1563" t="s">
        <v>900</v>
      </c>
      <c r="C1563">
        <v>146</v>
      </c>
      <c r="D1563" t="s">
        <v>622</v>
      </c>
      <c r="E1563" t="s">
        <v>1013</v>
      </c>
    </row>
    <row r="1564" spans="1:5" x14ac:dyDescent="0.35">
      <c r="A1564" t="s">
        <v>38</v>
      </c>
      <c r="B1564" t="s">
        <v>900</v>
      </c>
      <c r="C1564">
        <v>16</v>
      </c>
      <c r="D1564" t="s">
        <v>78</v>
      </c>
      <c r="E1564" t="s">
        <v>294</v>
      </c>
    </row>
    <row r="1565" spans="1:5" x14ac:dyDescent="0.35">
      <c r="A1565" t="s">
        <v>38</v>
      </c>
      <c r="B1565" t="s">
        <v>901</v>
      </c>
      <c r="C1565">
        <v>5</v>
      </c>
      <c r="D1565" t="s">
        <v>78</v>
      </c>
      <c r="E1565" t="s">
        <v>294</v>
      </c>
    </row>
    <row r="1566" spans="1:5" x14ac:dyDescent="0.35">
      <c r="A1566" t="s">
        <v>39</v>
      </c>
      <c r="B1566" t="s">
        <v>900</v>
      </c>
      <c r="C1566">
        <v>186</v>
      </c>
      <c r="D1566" t="s">
        <v>631</v>
      </c>
      <c r="E1566" t="s">
        <v>662</v>
      </c>
    </row>
    <row r="1567" spans="1:5" x14ac:dyDescent="0.35">
      <c r="A1567" t="s">
        <v>39</v>
      </c>
      <c r="B1567" t="s">
        <v>901</v>
      </c>
      <c r="C1567">
        <v>12</v>
      </c>
      <c r="D1567" t="s">
        <v>78</v>
      </c>
      <c r="E1567" t="s">
        <v>294</v>
      </c>
    </row>
    <row r="1568" spans="1:5" x14ac:dyDescent="0.35">
      <c r="A1568" t="s">
        <v>40</v>
      </c>
      <c r="B1568" t="s">
        <v>900</v>
      </c>
      <c r="C1568">
        <v>1140</v>
      </c>
      <c r="D1568" t="s">
        <v>644</v>
      </c>
      <c r="E1568" t="s">
        <v>876</v>
      </c>
    </row>
    <row r="1569" spans="1:6" x14ac:dyDescent="0.35">
      <c r="A1569" t="s">
        <v>40</v>
      </c>
      <c r="B1569" t="s">
        <v>901</v>
      </c>
      <c r="C1569">
        <v>17</v>
      </c>
      <c r="D1569" t="s">
        <v>78</v>
      </c>
      <c r="E1569" t="s">
        <v>294</v>
      </c>
    </row>
    <row r="1571" spans="1:6" x14ac:dyDescent="0.35">
      <c r="A1571" t="s">
        <v>1150</v>
      </c>
    </row>
    <row r="1572" spans="1:6" x14ac:dyDescent="0.35">
      <c r="A1572" t="s">
        <v>29</v>
      </c>
      <c r="B1572" t="s">
        <v>30</v>
      </c>
      <c r="C1572" t="s">
        <v>57</v>
      </c>
      <c r="D1572" t="s">
        <v>58</v>
      </c>
      <c r="E1572" t="s">
        <v>842</v>
      </c>
    </row>
    <row r="1573" spans="1:6" x14ac:dyDescent="0.35">
      <c r="A1573" t="s">
        <v>35</v>
      </c>
      <c r="B1573">
        <v>162</v>
      </c>
      <c r="C1573" t="s">
        <v>781</v>
      </c>
      <c r="D1573" t="s">
        <v>786</v>
      </c>
      <c r="E1573" t="s">
        <v>170</v>
      </c>
    </row>
    <row r="1574" spans="1:6" x14ac:dyDescent="0.35">
      <c r="A1574" t="s">
        <v>36</v>
      </c>
      <c r="B1574">
        <v>63</v>
      </c>
      <c r="C1574" t="s">
        <v>742</v>
      </c>
      <c r="D1574" t="s">
        <v>1007</v>
      </c>
      <c r="E1574" t="s">
        <v>78</v>
      </c>
    </row>
    <row r="1575" spans="1:6" x14ac:dyDescent="0.35">
      <c r="A1575" t="s">
        <v>37</v>
      </c>
      <c r="B1575">
        <v>43</v>
      </c>
      <c r="C1575" t="s">
        <v>742</v>
      </c>
      <c r="D1575" t="s">
        <v>1007</v>
      </c>
      <c r="E1575" t="s">
        <v>78</v>
      </c>
    </row>
    <row r="1576" spans="1:6" x14ac:dyDescent="0.35">
      <c r="A1576" t="s">
        <v>38</v>
      </c>
      <c r="B1576">
        <v>275</v>
      </c>
      <c r="C1576" t="s">
        <v>59</v>
      </c>
      <c r="D1576" t="s">
        <v>60</v>
      </c>
      <c r="E1576" t="s">
        <v>78</v>
      </c>
    </row>
    <row r="1577" spans="1:6" x14ac:dyDescent="0.35">
      <c r="A1577" t="s">
        <v>39</v>
      </c>
      <c r="B1577">
        <v>85</v>
      </c>
      <c r="C1577" t="s">
        <v>1151</v>
      </c>
      <c r="D1577" t="s">
        <v>1152</v>
      </c>
      <c r="E1577" t="s">
        <v>78</v>
      </c>
    </row>
    <row r="1578" spans="1:6" x14ac:dyDescent="0.35">
      <c r="A1578" t="s">
        <v>40</v>
      </c>
      <c r="B1578">
        <v>628</v>
      </c>
      <c r="C1578" t="s">
        <v>1096</v>
      </c>
      <c r="D1578" t="s">
        <v>1146</v>
      </c>
      <c r="E1578" t="s">
        <v>78</v>
      </c>
    </row>
    <row r="1580" spans="1:6" x14ac:dyDescent="0.35">
      <c r="A1580" t="s">
        <v>1153</v>
      </c>
    </row>
    <row r="1581" spans="1:6" x14ac:dyDescent="0.35">
      <c r="A1581" t="s">
        <v>29</v>
      </c>
      <c r="B1581" t="s">
        <v>1041</v>
      </c>
      <c r="C1581" t="s">
        <v>30</v>
      </c>
      <c r="D1581" t="s">
        <v>57</v>
      </c>
      <c r="E1581" t="s">
        <v>58</v>
      </c>
      <c r="F1581" t="s">
        <v>842</v>
      </c>
    </row>
    <row r="1582" spans="1:6" x14ac:dyDescent="0.35">
      <c r="A1582" t="s">
        <v>35</v>
      </c>
      <c r="B1582" t="s">
        <v>1042</v>
      </c>
      <c r="C1582">
        <v>44</v>
      </c>
      <c r="D1582" t="s">
        <v>1109</v>
      </c>
      <c r="E1582" t="s">
        <v>1154</v>
      </c>
      <c r="F1582" t="s">
        <v>78</v>
      </c>
    </row>
    <row r="1583" spans="1:6" x14ac:dyDescent="0.35">
      <c r="A1583" t="s">
        <v>35</v>
      </c>
      <c r="B1583" t="s">
        <v>1043</v>
      </c>
      <c r="C1583">
        <v>38</v>
      </c>
      <c r="D1583" t="s">
        <v>896</v>
      </c>
      <c r="E1583" t="s">
        <v>917</v>
      </c>
      <c r="F1583" t="s">
        <v>78</v>
      </c>
    </row>
    <row r="1584" spans="1:6" x14ac:dyDescent="0.35">
      <c r="A1584" t="s">
        <v>35</v>
      </c>
      <c r="B1584" t="s">
        <v>1044</v>
      </c>
      <c r="C1584">
        <v>41</v>
      </c>
      <c r="D1584" t="s">
        <v>675</v>
      </c>
      <c r="E1584" t="s">
        <v>1037</v>
      </c>
      <c r="F1584" t="s">
        <v>246</v>
      </c>
    </row>
    <row r="1585" spans="1:6" x14ac:dyDescent="0.35">
      <c r="A1585" t="s">
        <v>35</v>
      </c>
      <c r="B1585" t="s">
        <v>1045</v>
      </c>
      <c r="C1585">
        <v>38</v>
      </c>
      <c r="D1585" t="s">
        <v>758</v>
      </c>
      <c r="E1585" t="s">
        <v>527</v>
      </c>
      <c r="F1585" t="s">
        <v>78</v>
      </c>
    </row>
    <row r="1586" spans="1:6" x14ac:dyDescent="0.35">
      <c r="A1586" t="s">
        <v>35</v>
      </c>
      <c r="B1586" t="s">
        <v>1047</v>
      </c>
      <c r="C1586">
        <v>1</v>
      </c>
      <c r="D1586" t="s">
        <v>78</v>
      </c>
      <c r="E1586" t="s">
        <v>294</v>
      </c>
      <c r="F1586" t="s">
        <v>78</v>
      </c>
    </row>
    <row r="1587" spans="1:6" x14ac:dyDescent="0.35">
      <c r="A1587" t="s">
        <v>36</v>
      </c>
      <c r="B1587" t="s">
        <v>1042</v>
      </c>
      <c r="C1587">
        <v>27</v>
      </c>
      <c r="D1587" t="s">
        <v>980</v>
      </c>
      <c r="E1587" t="s">
        <v>948</v>
      </c>
      <c r="F1587" t="s">
        <v>78</v>
      </c>
    </row>
    <row r="1588" spans="1:6" x14ac:dyDescent="0.35">
      <c r="A1588" t="s">
        <v>36</v>
      </c>
      <c r="B1588" t="s">
        <v>1043</v>
      </c>
      <c r="C1588">
        <v>7</v>
      </c>
      <c r="D1588" t="s">
        <v>696</v>
      </c>
      <c r="E1588" t="s">
        <v>695</v>
      </c>
      <c r="F1588" t="s">
        <v>78</v>
      </c>
    </row>
    <row r="1589" spans="1:6" x14ac:dyDescent="0.35">
      <c r="A1589" t="s">
        <v>36</v>
      </c>
      <c r="B1589" t="s">
        <v>1044</v>
      </c>
      <c r="C1589">
        <v>18</v>
      </c>
      <c r="D1589" t="s">
        <v>78</v>
      </c>
      <c r="E1589" t="s">
        <v>294</v>
      </c>
      <c r="F1589" t="s">
        <v>78</v>
      </c>
    </row>
    <row r="1590" spans="1:6" x14ac:dyDescent="0.35">
      <c r="A1590" t="s">
        <v>36</v>
      </c>
      <c r="B1590" t="s">
        <v>1045</v>
      </c>
      <c r="C1590">
        <v>11</v>
      </c>
      <c r="D1590" t="s">
        <v>78</v>
      </c>
      <c r="E1590" t="s">
        <v>294</v>
      </c>
      <c r="F1590" t="s">
        <v>78</v>
      </c>
    </row>
    <row r="1591" spans="1:6" x14ac:dyDescent="0.35">
      <c r="A1591" t="s">
        <v>37</v>
      </c>
      <c r="B1591" t="s">
        <v>1042</v>
      </c>
      <c r="C1591">
        <v>11</v>
      </c>
      <c r="D1591" t="s">
        <v>631</v>
      </c>
      <c r="E1591" t="s">
        <v>662</v>
      </c>
      <c r="F1591" t="s">
        <v>78</v>
      </c>
    </row>
    <row r="1592" spans="1:6" x14ac:dyDescent="0.35">
      <c r="A1592" t="s">
        <v>37</v>
      </c>
      <c r="B1592" t="s">
        <v>1043</v>
      </c>
      <c r="C1592">
        <v>11</v>
      </c>
      <c r="D1592" t="s">
        <v>793</v>
      </c>
      <c r="E1592" t="s">
        <v>869</v>
      </c>
      <c r="F1592" t="s">
        <v>78</v>
      </c>
    </row>
    <row r="1593" spans="1:6" x14ac:dyDescent="0.35">
      <c r="A1593" t="s">
        <v>37</v>
      </c>
      <c r="B1593" t="s">
        <v>1044</v>
      </c>
      <c r="C1593">
        <v>10</v>
      </c>
      <c r="D1593" t="s">
        <v>1091</v>
      </c>
      <c r="E1593" t="s">
        <v>1155</v>
      </c>
      <c r="F1593" t="s">
        <v>78</v>
      </c>
    </row>
    <row r="1594" spans="1:6" x14ac:dyDescent="0.35">
      <c r="A1594" t="s">
        <v>37</v>
      </c>
      <c r="B1594" t="s">
        <v>1045</v>
      </c>
      <c r="C1594">
        <v>11</v>
      </c>
      <c r="D1594" t="s">
        <v>78</v>
      </c>
      <c r="E1594" t="s">
        <v>294</v>
      </c>
      <c r="F1594" t="s">
        <v>78</v>
      </c>
    </row>
    <row r="1595" spans="1:6" x14ac:dyDescent="0.35">
      <c r="A1595" t="s">
        <v>38</v>
      </c>
      <c r="B1595" t="s">
        <v>1042</v>
      </c>
      <c r="C1595">
        <v>76</v>
      </c>
      <c r="D1595" t="s">
        <v>934</v>
      </c>
      <c r="E1595" t="s">
        <v>1004</v>
      </c>
      <c r="F1595" t="s">
        <v>78</v>
      </c>
    </row>
    <row r="1596" spans="1:6" x14ac:dyDescent="0.35">
      <c r="A1596" t="s">
        <v>38</v>
      </c>
      <c r="B1596" t="s">
        <v>1043</v>
      </c>
      <c r="C1596">
        <v>71</v>
      </c>
      <c r="D1596" t="s">
        <v>503</v>
      </c>
      <c r="E1596" t="s">
        <v>817</v>
      </c>
      <c r="F1596" t="s">
        <v>78</v>
      </c>
    </row>
    <row r="1597" spans="1:6" x14ac:dyDescent="0.35">
      <c r="A1597" t="s">
        <v>38</v>
      </c>
      <c r="B1597" t="s">
        <v>1044</v>
      </c>
      <c r="C1597">
        <v>72</v>
      </c>
      <c r="D1597" t="s">
        <v>1151</v>
      </c>
      <c r="E1597" t="s">
        <v>1152</v>
      </c>
      <c r="F1597" t="s">
        <v>78</v>
      </c>
    </row>
    <row r="1598" spans="1:6" x14ac:dyDescent="0.35">
      <c r="A1598" t="s">
        <v>38</v>
      </c>
      <c r="B1598" t="s">
        <v>1045</v>
      </c>
      <c r="C1598">
        <v>56</v>
      </c>
      <c r="D1598" t="s">
        <v>529</v>
      </c>
      <c r="E1598" t="s">
        <v>1048</v>
      </c>
      <c r="F1598" t="s">
        <v>78</v>
      </c>
    </row>
    <row r="1599" spans="1:6" x14ac:dyDescent="0.35">
      <c r="A1599" t="s">
        <v>39</v>
      </c>
      <c r="B1599" t="s">
        <v>1042</v>
      </c>
      <c r="C1599">
        <v>25</v>
      </c>
      <c r="D1599" t="s">
        <v>717</v>
      </c>
      <c r="E1599" t="s">
        <v>870</v>
      </c>
      <c r="F1599" t="s">
        <v>78</v>
      </c>
    </row>
    <row r="1600" spans="1:6" x14ac:dyDescent="0.35">
      <c r="A1600" t="s">
        <v>39</v>
      </c>
      <c r="B1600" t="s">
        <v>1043</v>
      </c>
      <c r="C1600">
        <v>16</v>
      </c>
      <c r="D1600" t="s">
        <v>795</v>
      </c>
      <c r="E1600" t="s">
        <v>878</v>
      </c>
      <c r="F1600" t="s">
        <v>78</v>
      </c>
    </row>
    <row r="1601" spans="1:6" x14ac:dyDescent="0.35">
      <c r="A1601" t="s">
        <v>39</v>
      </c>
      <c r="B1601" t="s">
        <v>1044</v>
      </c>
      <c r="C1601">
        <v>28</v>
      </c>
      <c r="D1601" t="s">
        <v>731</v>
      </c>
      <c r="E1601" t="s">
        <v>919</v>
      </c>
      <c r="F1601" t="s">
        <v>78</v>
      </c>
    </row>
    <row r="1602" spans="1:6" x14ac:dyDescent="0.35">
      <c r="A1602" t="s">
        <v>39</v>
      </c>
      <c r="B1602" t="s">
        <v>1045</v>
      </c>
      <c r="C1602">
        <v>16</v>
      </c>
      <c r="D1602" t="s">
        <v>732</v>
      </c>
      <c r="E1602" t="s">
        <v>1024</v>
      </c>
      <c r="F1602" t="s">
        <v>78</v>
      </c>
    </row>
    <row r="1603" spans="1:6" x14ac:dyDescent="0.35">
      <c r="A1603" t="s">
        <v>40</v>
      </c>
      <c r="B1603" t="s">
        <v>1042</v>
      </c>
      <c r="C1603">
        <v>183</v>
      </c>
      <c r="D1603" t="s">
        <v>67</v>
      </c>
      <c r="E1603" t="s">
        <v>68</v>
      </c>
      <c r="F1603" t="s">
        <v>78</v>
      </c>
    </row>
    <row r="1604" spans="1:6" x14ac:dyDescent="0.35">
      <c r="A1604" t="s">
        <v>40</v>
      </c>
      <c r="B1604" t="s">
        <v>1043</v>
      </c>
      <c r="C1604">
        <v>143</v>
      </c>
      <c r="D1604" t="s">
        <v>791</v>
      </c>
      <c r="E1604" t="s">
        <v>1156</v>
      </c>
      <c r="F1604" t="s">
        <v>78</v>
      </c>
    </row>
    <row r="1605" spans="1:6" x14ac:dyDescent="0.35">
      <c r="A1605" t="s">
        <v>40</v>
      </c>
      <c r="B1605" t="s">
        <v>1044</v>
      </c>
      <c r="C1605">
        <v>169</v>
      </c>
      <c r="D1605" t="s">
        <v>696</v>
      </c>
      <c r="E1605" t="s">
        <v>817</v>
      </c>
      <c r="F1605" t="s">
        <v>679</v>
      </c>
    </row>
    <row r="1606" spans="1:6" x14ac:dyDescent="0.35">
      <c r="A1606" t="s">
        <v>40</v>
      </c>
      <c r="B1606" t="s">
        <v>1045</v>
      </c>
      <c r="C1606">
        <v>132</v>
      </c>
      <c r="D1606" t="s">
        <v>739</v>
      </c>
      <c r="E1606" t="s">
        <v>818</v>
      </c>
      <c r="F1606" t="s">
        <v>78</v>
      </c>
    </row>
    <row r="1607" spans="1:6" x14ac:dyDescent="0.35">
      <c r="A1607" t="s">
        <v>40</v>
      </c>
      <c r="B1607" t="s">
        <v>1047</v>
      </c>
      <c r="C1607">
        <v>1</v>
      </c>
      <c r="D1607" t="s">
        <v>78</v>
      </c>
      <c r="E1607" t="s">
        <v>294</v>
      </c>
      <c r="F1607" t="s">
        <v>78</v>
      </c>
    </row>
    <row r="1609" spans="1:6" x14ac:dyDescent="0.35">
      <c r="A1609" t="s">
        <v>1157</v>
      </c>
    </row>
    <row r="1610" spans="1:6" x14ac:dyDescent="0.35">
      <c r="A1610" t="s">
        <v>29</v>
      </c>
      <c r="B1610" t="s">
        <v>1059</v>
      </c>
      <c r="C1610" t="s">
        <v>30</v>
      </c>
      <c r="D1610" t="s">
        <v>58</v>
      </c>
      <c r="E1610" t="s">
        <v>57</v>
      </c>
      <c r="F1610" t="s">
        <v>842</v>
      </c>
    </row>
    <row r="1611" spans="1:6" x14ac:dyDescent="0.35">
      <c r="A1611" t="s">
        <v>35</v>
      </c>
      <c r="B1611" t="s">
        <v>1060</v>
      </c>
      <c r="C1611">
        <v>4</v>
      </c>
      <c r="D1611" t="s">
        <v>294</v>
      </c>
      <c r="E1611" t="s">
        <v>78</v>
      </c>
      <c r="F1611" t="s">
        <v>78</v>
      </c>
    </row>
    <row r="1612" spans="1:6" x14ac:dyDescent="0.35">
      <c r="A1612" t="s">
        <v>35</v>
      </c>
      <c r="B1612" t="s">
        <v>1061</v>
      </c>
      <c r="C1612">
        <v>3</v>
      </c>
      <c r="D1612" t="s">
        <v>294</v>
      </c>
      <c r="E1612" t="s">
        <v>78</v>
      </c>
      <c r="F1612" t="s">
        <v>78</v>
      </c>
    </row>
    <row r="1613" spans="1:6" x14ac:dyDescent="0.35">
      <c r="A1613" t="s">
        <v>35</v>
      </c>
      <c r="B1613" t="s">
        <v>1062</v>
      </c>
      <c r="C1613">
        <v>5</v>
      </c>
      <c r="D1613" t="s">
        <v>294</v>
      </c>
      <c r="E1613" t="s">
        <v>78</v>
      </c>
      <c r="F1613" t="s">
        <v>78</v>
      </c>
    </row>
    <row r="1614" spans="1:6" x14ac:dyDescent="0.35">
      <c r="A1614" t="s">
        <v>35</v>
      </c>
      <c r="B1614" t="s">
        <v>1063</v>
      </c>
      <c r="C1614">
        <v>1</v>
      </c>
      <c r="D1614" t="s">
        <v>78</v>
      </c>
      <c r="E1614" t="s">
        <v>294</v>
      </c>
      <c r="F1614" t="s">
        <v>78</v>
      </c>
    </row>
    <row r="1615" spans="1:6" x14ac:dyDescent="0.35">
      <c r="A1615" t="s">
        <v>35</v>
      </c>
      <c r="B1615" t="s">
        <v>318</v>
      </c>
      <c r="C1615">
        <v>149</v>
      </c>
      <c r="D1615" t="s">
        <v>1152</v>
      </c>
      <c r="E1615" t="s">
        <v>791</v>
      </c>
      <c r="F1615" t="s">
        <v>170</v>
      </c>
    </row>
    <row r="1616" spans="1:6" x14ac:dyDescent="0.35">
      <c r="A1616" t="s">
        <v>36</v>
      </c>
      <c r="B1616" t="s">
        <v>1060</v>
      </c>
      <c r="C1616">
        <v>3</v>
      </c>
      <c r="D1616" t="s">
        <v>294</v>
      </c>
      <c r="E1616" t="s">
        <v>78</v>
      </c>
      <c r="F1616" t="s">
        <v>78</v>
      </c>
    </row>
    <row r="1617" spans="1:6" x14ac:dyDescent="0.35">
      <c r="A1617" t="s">
        <v>36</v>
      </c>
      <c r="B1617" t="s">
        <v>1061</v>
      </c>
      <c r="C1617">
        <v>1</v>
      </c>
      <c r="D1617" t="s">
        <v>78</v>
      </c>
      <c r="E1617" t="s">
        <v>294</v>
      </c>
      <c r="F1617" t="s">
        <v>78</v>
      </c>
    </row>
    <row r="1618" spans="1:6" x14ac:dyDescent="0.35">
      <c r="A1618" t="s">
        <v>36</v>
      </c>
      <c r="B1618" t="s">
        <v>1062</v>
      </c>
      <c r="C1618">
        <v>2</v>
      </c>
      <c r="D1618" t="s">
        <v>294</v>
      </c>
      <c r="E1618" t="s">
        <v>78</v>
      </c>
      <c r="F1618" t="s">
        <v>78</v>
      </c>
    </row>
    <row r="1619" spans="1:6" x14ac:dyDescent="0.35">
      <c r="A1619" t="s">
        <v>36</v>
      </c>
      <c r="B1619" t="s">
        <v>1063</v>
      </c>
      <c r="C1619">
        <v>3</v>
      </c>
      <c r="D1619" t="s">
        <v>294</v>
      </c>
      <c r="E1619" t="s">
        <v>78</v>
      </c>
      <c r="F1619" t="s">
        <v>78</v>
      </c>
    </row>
    <row r="1620" spans="1:6" x14ac:dyDescent="0.35">
      <c r="A1620" t="s">
        <v>36</v>
      </c>
      <c r="B1620" t="s">
        <v>318</v>
      </c>
      <c r="C1620">
        <v>54</v>
      </c>
      <c r="D1620" t="s">
        <v>815</v>
      </c>
      <c r="E1620" t="s">
        <v>949</v>
      </c>
      <c r="F1620" t="s">
        <v>78</v>
      </c>
    </row>
    <row r="1621" spans="1:6" x14ac:dyDescent="0.35">
      <c r="A1621" t="s">
        <v>37</v>
      </c>
      <c r="B1621" t="s">
        <v>1061</v>
      </c>
      <c r="C1621">
        <v>1</v>
      </c>
      <c r="D1621" t="s">
        <v>294</v>
      </c>
      <c r="E1621" t="s">
        <v>78</v>
      </c>
      <c r="F1621" t="s">
        <v>78</v>
      </c>
    </row>
    <row r="1622" spans="1:6" x14ac:dyDescent="0.35">
      <c r="A1622" t="s">
        <v>37</v>
      </c>
      <c r="B1622" t="s">
        <v>1062</v>
      </c>
      <c r="C1622">
        <v>1</v>
      </c>
      <c r="D1622" t="s">
        <v>294</v>
      </c>
      <c r="E1622" t="s">
        <v>78</v>
      </c>
      <c r="F1622" t="s">
        <v>78</v>
      </c>
    </row>
    <row r="1623" spans="1:6" x14ac:dyDescent="0.35">
      <c r="A1623" t="s">
        <v>37</v>
      </c>
      <c r="B1623" t="s">
        <v>1063</v>
      </c>
      <c r="C1623">
        <v>3</v>
      </c>
      <c r="D1623" t="s">
        <v>294</v>
      </c>
      <c r="E1623" t="s">
        <v>78</v>
      </c>
      <c r="F1623" t="s">
        <v>78</v>
      </c>
    </row>
    <row r="1624" spans="1:6" x14ac:dyDescent="0.35">
      <c r="A1624" t="s">
        <v>37</v>
      </c>
      <c r="B1624" t="s">
        <v>318</v>
      </c>
      <c r="C1624">
        <v>38</v>
      </c>
      <c r="D1624" t="s">
        <v>990</v>
      </c>
      <c r="E1624" t="s">
        <v>723</v>
      </c>
      <c r="F1624" t="s">
        <v>78</v>
      </c>
    </row>
    <row r="1625" spans="1:6" x14ac:dyDescent="0.35">
      <c r="A1625" t="s">
        <v>38</v>
      </c>
      <c r="B1625" t="s">
        <v>1060</v>
      </c>
      <c r="C1625">
        <v>8</v>
      </c>
      <c r="D1625" t="s">
        <v>695</v>
      </c>
      <c r="E1625" t="s">
        <v>696</v>
      </c>
      <c r="F1625" t="s">
        <v>78</v>
      </c>
    </row>
    <row r="1626" spans="1:6" x14ac:dyDescent="0.35">
      <c r="A1626" t="s">
        <v>38</v>
      </c>
      <c r="B1626" t="s">
        <v>1061</v>
      </c>
      <c r="C1626">
        <v>3</v>
      </c>
      <c r="D1626" t="s">
        <v>94</v>
      </c>
      <c r="E1626" t="s">
        <v>93</v>
      </c>
      <c r="F1626" t="s">
        <v>78</v>
      </c>
    </row>
    <row r="1627" spans="1:6" x14ac:dyDescent="0.35">
      <c r="A1627" t="s">
        <v>38</v>
      </c>
      <c r="B1627" t="s">
        <v>1062</v>
      </c>
      <c r="C1627">
        <v>8</v>
      </c>
      <c r="D1627" t="s">
        <v>294</v>
      </c>
      <c r="E1627" t="s">
        <v>78</v>
      </c>
      <c r="F1627" t="s">
        <v>78</v>
      </c>
    </row>
    <row r="1628" spans="1:6" x14ac:dyDescent="0.35">
      <c r="A1628" t="s">
        <v>38</v>
      </c>
      <c r="B1628" t="s">
        <v>1063</v>
      </c>
      <c r="C1628">
        <v>2</v>
      </c>
      <c r="D1628" t="s">
        <v>294</v>
      </c>
      <c r="E1628" t="s">
        <v>78</v>
      </c>
      <c r="F1628" t="s">
        <v>78</v>
      </c>
    </row>
    <row r="1629" spans="1:6" x14ac:dyDescent="0.35">
      <c r="A1629" t="s">
        <v>38</v>
      </c>
      <c r="B1629" t="s">
        <v>318</v>
      </c>
      <c r="C1629">
        <v>254</v>
      </c>
      <c r="D1629" t="s">
        <v>866</v>
      </c>
      <c r="E1629" t="s">
        <v>865</v>
      </c>
      <c r="F1629" t="s">
        <v>78</v>
      </c>
    </row>
    <row r="1630" spans="1:6" x14ac:dyDescent="0.35">
      <c r="A1630" t="s">
        <v>39</v>
      </c>
      <c r="B1630" t="s">
        <v>1060</v>
      </c>
      <c r="C1630">
        <v>3</v>
      </c>
      <c r="D1630" t="s">
        <v>294</v>
      </c>
      <c r="E1630" t="s">
        <v>78</v>
      </c>
      <c r="F1630" t="s">
        <v>78</v>
      </c>
    </row>
    <row r="1631" spans="1:6" x14ac:dyDescent="0.35">
      <c r="A1631" t="s">
        <v>39</v>
      </c>
      <c r="B1631" t="s">
        <v>1061</v>
      </c>
      <c r="C1631">
        <v>1</v>
      </c>
      <c r="D1631" t="s">
        <v>294</v>
      </c>
      <c r="E1631" t="s">
        <v>78</v>
      </c>
      <c r="F1631" t="s">
        <v>78</v>
      </c>
    </row>
    <row r="1632" spans="1:6" x14ac:dyDescent="0.35">
      <c r="A1632" t="s">
        <v>39</v>
      </c>
      <c r="B1632" t="s">
        <v>1062</v>
      </c>
      <c r="C1632">
        <v>6</v>
      </c>
      <c r="D1632" t="s">
        <v>294</v>
      </c>
      <c r="E1632" t="s">
        <v>78</v>
      </c>
      <c r="F1632" t="s">
        <v>78</v>
      </c>
    </row>
    <row r="1633" spans="1:6" x14ac:dyDescent="0.35">
      <c r="A1633" t="s">
        <v>39</v>
      </c>
      <c r="B1633" t="s">
        <v>318</v>
      </c>
      <c r="C1633">
        <v>75</v>
      </c>
      <c r="D1633" t="s">
        <v>70</v>
      </c>
      <c r="E1633" t="s">
        <v>69</v>
      </c>
      <c r="F1633" t="s">
        <v>78</v>
      </c>
    </row>
    <row r="1634" spans="1:6" x14ac:dyDescent="0.35">
      <c r="A1634" t="s">
        <v>40</v>
      </c>
      <c r="B1634" t="s">
        <v>1060</v>
      </c>
      <c r="C1634">
        <v>18</v>
      </c>
      <c r="D1634" t="s">
        <v>995</v>
      </c>
      <c r="E1634" t="s">
        <v>383</v>
      </c>
      <c r="F1634" t="s">
        <v>78</v>
      </c>
    </row>
    <row r="1635" spans="1:6" x14ac:dyDescent="0.35">
      <c r="A1635" t="s">
        <v>40</v>
      </c>
      <c r="B1635" t="s">
        <v>1061</v>
      </c>
      <c r="C1635">
        <v>9</v>
      </c>
      <c r="D1635" t="s">
        <v>908</v>
      </c>
      <c r="E1635" t="s">
        <v>733</v>
      </c>
      <c r="F1635" t="s">
        <v>78</v>
      </c>
    </row>
    <row r="1636" spans="1:6" x14ac:dyDescent="0.35">
      <c r="A1636" t="s">
        <v>40</v>
      </c>
      <c r="B1636" t="s">
        <v>1062</v>
      </c>
      <c r="C1636">
        <v>22</v>
      </c>
      <c r="D1636" t="s">
        <v>294</v>
      </c>
      <c r="E1636" t="s">
        <v>78</v>
      </c>
      <c r="F1636" t="s">
        <v>78</v>
      </c>
    </row>
    <row r="1637" spans="1:6" x14ac:dyDescent="0.35">
      <c r="A1637" t="s">
        <v>40</v>
      </c>
      <c r="B1637" t="s">
        <v>1063</v>
      </c>
      <c r="C1637">
        <v>9</v>
      </c>
      <c r="D1637" t="s">
        <v>917</v>
      </c>
      <c r="E1637" t="s">
        <v>896</v>
      </c>
      <c r="F1637" t="s">
        <v>78</v>
      </c>
    </row>
    <row r="1638" spans="1:6" x14ac:dyDescent="0.35">
      <c r="A1638" t="s">
        <v>40</v>
      </c>
      <c r="B1638" t="s">
        <v>318</v>
      </c>
      <c r="C1638">
        <v>570</v>
      </c>
      <c r="D1638" t="s">
        <v>866</v>
      </c>
      <c r="E1638" t="s">
        <v>788</v>
      </c>
      <c r="F1638" t="s">
        <v>78</v>
      </c>
    </row>
    <row r="1640" spans="1:6" x14ac:dyDescent="0.35">
      <c r="A1640" t="s">
        <v>1158</v>
      </c>
    </row>
    <row r="1641" spans="1:6" x14ac:dyDescent="0.35">
      <c r="A1641" t="s">
        <v>29</v>
      </c>
      <c r="B1641" t="s">
        <v>887</v>
      </c>
      <c r="C1641" t="s">
        <v>30</v>
      </c>
      <c r="D1641" t="s">
        <v>57</v>
      </c>
      <c r="E1641" t="s">
        <v>58</v>
      </c>
      <c r="F1641" t="s">
        <v>842</v>
      </c>
    </row>
    <row r="1642" spans="1:6" x14ac:dyDescent="0.35">
      <c r="A1642" t="s">
        <v>35</v>
      </c>
      <c r="B1642" t="s">
        <v>888</v>
      </c>
      <c r="C1642">
        <v>75</v>
      </c>
      <c r="D1642" t="s">
        <v>925</v>
      </c>
      <c r="E1642" t="s">
        <v>805</v>
      </c>
      <c r="F1642" t="s">
        <v>334</v>
      </c>
    </row>
    <row r="1643" spans="1:6" x14ac:dyDescent="0.35">
      <c r="A1643" t="s">
        <v>35</v>
      </c>
      <c r="B1643" t="s">
        <v>889</v>
      </c>
      <c r="C1643">
        <v>87</v>
      </c>
      <c r="D1643" t="s">
        <v>724</v>
      </c>
      <c r="E1643" t="s">
        <v>822</v>
      </c>
      <c r="F1643" t="s">
        <v>78</v>
      </c>
    </row>
    <row r="1644" spans="1:6" x14ac:dyDescent="0.35">
      <c r="A1644" t="s">
        <v>36</v>
      </c>
      <c r="B1644" t="s">
        <v>888</v>
      </c>
      <c r="C1644">
        <v>19</v>
      </c>
      <c r="D1644" t="s">
        <v>67</v>
      </c>
      <c r="E1644" t="s">
        <v>68</v>
      </c>
      <c r="F1644" t="s">
        <v>78</v>
      </c>
    </row>
    <row r="1645" spans="1:6" x14ac:dyDescent="0.35">
      <c r="A1645" t="s">
        <v>36</v>
      </c>
      <c r="B1645" t="s">
        <v>889</v>
      </c>
      <c r="C1645">
        <v>44</v>
      </c>
      <c r="D1645" t="s">
        <v>743</v>
      </c>
      <c r="E1645" t="s">
        <v>1006</v>
      </c>
      <c r="F1645" t="s">
        <v>78</v>
      </c>
    </row>
    <row r="1646" spans="1:6" x14ac:dyDescent="0.35">
      <c r="A1646" t="s">
        <v>37</v>
      </c>
      <c r="B1646" t="s">
        <v>888</v>
      </c>
      <c r="C1646">
        <v>15</v>
      </c>
      <c r="D1646" t="s">
        <v>993</v>
      </c>
      <c r="E1646" t="s">
        <v>824</v>
      </c>
      <c r="F1646" t="s">
        <v>78</v>
      </c>
    </row>
    <row r="1647" spans="1:6" x14ac:dyDescent="0.35">
      <c r="A1647" t="s">
        <v>37</v>
      </c>
      <c r="B1647" t="s">
        <v>889</v>
      </c>
      <c r="C1647">
        <v>28</v>
      </c>
      <c r="D1647" t="s">
        <v>631</v>
      </c>
      <c r="E1647" t="s">
        <v>662</v>
      </c>
      <c r="F1647" t="s">
        <v>78</v>
      </c>
    </row>
    <row r="1648" spans="1:6" x14ac:dyDescent="0.35">
      <c r="A1648" t="s">
        <v>38</v>
      </c>
      <c r="B1648" t="s">
        <v>888</v>
      </c>
      <c r="C1648">
        <v>54</v>
      </c>
      <c r="D1648" t="s">
        <v>912</v>
      </c>
      <c r="E1648" t="s">
        <v>885</v>
      </c>
      <c r="F1648" t="s">
        <v>78</v>
      </c>
    </row>
    <row r="1649" spans="1:6" x14ac:dyDescent="0.35">
      <c r="A1649" t="s">
        <v>38</v>
      </c>
      <c r="B1649" t="s">
        <v>889</v>
      </c>
      <c r="C1649">
        <v>221</v>
      </c>
      <c r="D1649" t="s">
        <v>725</v>
      </c>
      <c r="E1649" t="s">
        <v>816</v>
      </c>
      <c r="F1649" t="s">
        <v>78</v>
      </c>
    </row>
    <row r="1650" spans="1:6" x14ac:dyDescent="0.35">
      <c r="A1650" t="s">
        <v>39</v>
      </c>
      <c r="B1650" t="s">
        <v>888</v>
      </c>
      <c r="C1650">
        <v>16</v>
      </c>
      <c r="D1650" t="s">
        <v>1159</v>
      </c>
      <c r="E1650" t="s">
        <v>961</v>
      </c>
      <c r="F1650" t="s">
        <v>78</v>
      </c>
    </row>
    <row r="1651" spans="1:6" x14ac:dyDescent="0.35">
      <c r="A1651" t="s">
        <v>39</v>
      </c>
      <c r="B1651" t="s">
        <v>889</v>
      </c>
      <c r="C1651">
        <v>69</v>
      </c>
      <c r="D1651" t="s">
        <v>503</v>
      </c>
      <c r="E1651" t="s">
        <v>817</v>
      </c>
      <c r="F1651" t="s">
        <v>78</v>
      </c>
    </row>
    <row r="1652" spans="1:6" x14ac:dyDescent="0.35">
      <c r="A1652" t="s">
        <v>40</v>
      </c>
      <c r="B1652" t="s">
        <v>888</v>
      </c>
      <c r="C1652">
        <v>179</v>
      </c>
      <c r="D1652" t="s">
        <v>951</v>
      </c>
      <c r="E1652" t="s">
        <v>1160</v>
      </c>
      <c r="F1652" t="s">
        <v>679</v>
      </c>
    </row>
    <row r="1653" spans="1:6" x14ac:dyDescent="0.35">
      <c r="A1653" t="s">
        <v>40</v>
      </c>
      <c r="B1653" t="s">
        <v>889</v>
      </c>
      <c r="C1653">
        <v>449</v>
      </c>
      <c r="D1653" t="s">
        <v>580</v>
      </c>
      <c r="E1653" t="s">
        <v>967</v>
      </c>
      <c r="F1653" t="s">
        <v>78</v>
      </c>
    </row>
    <row r="1655" spans="1:6" x14ac:dyDescent="0.35">
      <c r="A1655" t="s">
        <v>1161</v>
      </c>
    </row>
    <row r="1656" spans="1:6" x14ac:dyDescent="0.35">
      <c r="A1656" t="s">
        <v>29</v>
      </c>
      <c r="B1656" t="s">
        <v>864</v>
      </c>
      <c r="C1656" t="s">
        <v>30</v>
      </c>
      <c r="D1656" t="s">
        <v>57</v>
      </c>
      <c r="E1656" t="s">
        <v>58</v>
      </c>
      <c r="F1656" t="s">
        <v>842</v>
      </c>
    </row>
    <row r="1657" spans="1:6" x14ac:dyDescent="0.35">
      <c r="A1657" t="s">
        <v>35</v>
      </c>
      <c r="B1657" t="s">
        <v>831</v>
      </c>
      <c r="C1657">
        <v>47</v>
      </c>
      <c r="D1657" t="s">
        <v>1118</v>
      </c>
      <c r="E1657" t="s">
        <v>1162</v>
      </c>
      <c r="F1657" t="s">
        <v>78</v>
      </c>
    </row>
    <row r="1658" spans="1:6" x14ac:dyDescent="0.35">
      <c r="A1658" t="s">
        <v>35</v>
      </c>
      <c r="B1658" t="s">
        <v>832</v>
      </c>
      <c r="C1658">
        <v>56</v>
      </c>
      <c r="D1658" t="s">
        <v>260</v>
      </c>
      <c r="E1658" t="s">
        <v>1163</v>
      </c>
      <c r="F1658" t="s">
        <v>246</v>
      </c>
    </row>
    <row r="1659" spans="1:6" x14ac:dyDescent="0.35">
      <c r="A1659" t="s">
        <v>35</v>
      </c>
      <c r="B1659" t="s">
        <v>833</v>
      </c>
      <c r="C1659">
        <v>59</v>
      </c>
      <c r="D1659" t="s">
        <v>746</v>
      </c>
      <c r="E1659" t="s">
        <v>920</v>
      </c>
      <c r="F1659" t="s">
        <v>78</v>
      </c>
    </row>
    <row r="1660" spans="1:6" x14ac:dyDescent="0.35">
      <c r="A1660" t="s">
        <v>36</v>
      </c>
      <c r="B1660" t="s">
        <v>831</v>
      </c>
      <c r="C1660">
        <v>38</v>
      </c>
      <c r="D1660" t="s">
        <v>734</v>
      </c>
      <c r="E1660" t="s">
        <v>849</v>
      </c>
      <c r="F1660" t="s">
        <v>78</v>
      </c>
    </row>
    <row r="1661" spans="1:6" x14ac:dyDescent="0.35">
      <c r="A1661" t="s">
        <v>36</v>
      </c>
      <c r="B1661" t="s">
        <v>832</v>
      </c>
      <c r="C1661">
        <v>16</v>
      </c>
      <c r="D1661" t="s">
        <v>964</v>
      </c>
      <c r="E1661" t="s">
        <v>965</v>
      </c>
      <c r="F1661" t="s">
        <v>78</v>
      </c>
    </row>
    <row r="1662" spans="1:6" x14ac:dyDescent="0.35">
      <c r="A1662" t="s">
        <v>36</v>
      </c>
      <c r="B1662" t="s">
        <v>833</v>
      </c>
      <c r="C1662">
        <v>9</v>
      </c>
      <c r="D1662" t="s">
        <v>78</v>
      </c>
      <c r="E1662" t="s">
        <v>294</v>
      </c>
      <c r="F1662" t="s">
        <v>78</v>
      </c>
    </row>
    <row r="1663" spans="1:6" x14ac:dyDescent="0.35">
      <c r="A1663" t="s">
        <v>37</v>
      </c>
      <c r="B1663" t="s">
        <v>831</v>
      </c>
      <c r="C1663">
        <v>28</v>
      </c>
      <c r="D1663" t="s">
        <v>718</v>
      </c>
      <c r="E1663" t="s">
        <v>1000</v>
      </c>
      <c r="F1663" t="s">
        <v>78</v>
      </c>
    </row>
    <row r="1664" spans="1:6" x14ac:dyDescent="0.35">
      <c r="A1664" t="s">
        <v>37</v>
      </c>
      <c r="B1664" t="s">
        <v>832</v>
      </c>
      <c r="C1664">
        <v>8</v>
      </c>
      <c r="D1664" t="s">
        <v>722</v>
      </c>
      <c r="E1664" t="s">
        <v>1033</v>
      </c>
      <c r="F1664" t="s">
        <v>78</v>
      </c>
    </row>
    <row r="1665" spans="1:6" x14ac:dyDescent="0.35">
      <c r="A1665" t="s">
        <v>37</v>
      </c>
      <c r="B1665" t="s">
        <v>833</v>
      </c>
      <c r="C1665">
        <v>7</v>
      </c>
      <c r="D1665" t="s">
        <v>59</v>
      </c>
      <c r="E1665" t="s">
        <v>60</v>
      </c>
      <c r="F1665" t="s">
        <v>78</v>
      </c>
    </row>
    <row r="1666" spans="1:6" x14ac:dyDescent="0.35">
      <c r="A1666" t="s">
        <v>38</v>
      </c>
      <c r="B1666" t="s">
        <v>831</v>
      </c>
      <c r="C1666">
        <v>83</v>
      </c>
      <c r="D1666" t="s">
        <v>868</v>
      </c>
      <c r="E1666" t="s">
        <v>821</v>
      </c>
      <c r="F1666" t="s">
        <v>78</v>
      </c>
    </row>
    <row r="1667" spans="1:6" x14ac:dyDescent="0.35">
      <c r="A1667" t="s">
        <v>38</v>
      </c>
      <c r="B1667" t="s">
        <v>832</v>
      </c>
      <c r="C1667">
        <v>116</v>
      </c>
      <c r="D1667" t="s">
        <v>782</v>
      </c>
      <c r="E1667" t="s">
        <v>792</v>
      </c>
      <c r="F1667" t="s">
        <v>78</v>
      </c>
    </row>
    <row r="1668" spans="1:6" x14ac:dyDescent="0.35">
      <c r="A1668" t="s">
        <v>38</v>
      </c>
      <c r="B1668" t="s">
        <v>833</v>
      </c>
      <c r="C1668">
        <v>76</v>
      </c>
      <c r="D1668" t="s">
        <v>722</v>
      </c>
      <c r="E1668" t="s">
        <v>1033</v>
      </c>
      <c r="F1668" t="s">
        <v>78</v>
      </c>
    </row>
    <row r="1669" spans="1:6" x14ac:dyDescent="0.35">
      <c r="A1669" t="s">
        <v>39</v>
      </c>
      <c r="B1669" t="s">
        <v>831</v>
      </c>
      <c r="C1669">
        <v>33</v>
      </c>
      <c r="D1669" t="s">
        <v>735</v>
      </c>
      <c r="E1669" t="s">
        <v>890</v>
      </c>
      <c r="F1669" t="s">
        <v>78</v>
      </c>
    </row>
    <row r="1670" spans="1:6" x14ac:dyDescent="0.35">
      <c r="A1670" t="s">
        <v>39</v>
      </c>
      <c r="B1670" t="s">
        <v>832</v>
      </c>
      <c r="C1670">
        <v>30</v>
      </c>
      <c r="D1670" t="s">
        <v>718</v>
      </c>
      <c r="E1670" t="s">
        <v>1000</v>
      </c>
      <c r="F1670" t="s">
        <v>78</v>
      </c>
    </row>
    <row r="1671" spans="1:6" x14ac:dyDescent="0.35">
      <c r="A1671" t="s">
        <v>39</v>
      </c>
      <c r="B1671" t="s">
        <v>833</v>
      </c>
      <c r="C1671">
        <v>22</v>
      </c>
      <c r="D1671" t="s">
        <v>813</v>
      </c>
      <c r="E1671" t="s">
        <v>976</v>
      </c>
      <c r="F1671" t="s">
        <v>78</v>
      </c>
    </row>
    <row r="1672" spans="1:6" x14ac:dyDescent="0.35">
      <c r="A1672" t="s">
        <v>40</v>
      </c>
      <c r="B1672" t="s">
        <v>831</v>
      </c>
      <c r="C1672">
        <v>229</v>
      </c>
      <c r="D1672" t="s">
        <v>949</v>
      </c>
      <c r="E1672" t="s">
        <v>815</v>
      </c>
      <c r="F1672" t="s">
        <v>78</v>
      </c>
    </row>
    <row r="1673" spans="1:6" x14ac:dyDescent="0.35">
      <c r="A1673" t="s">
        <v>40</v>
      </c>
      <c r="B1673" t="s">
        <v>832</v>
      </c>
      <c r="C1673">
        <v>226</v>
      </c>
      <c r="D1673" t="s">
        <v>1151</v>
      </c>
      <c r="E1673" t="s">
        <v>1162</v>
      </c>
      <c r="F1673" t="s">
        <v>679</v>
      </c>
    </row>
    <row r="1674" spans="1:6" x14ac:dyDescent="0.35">
      <c r="A1674" t="s">
        <v>40</v>
      </c>
      <c r="B1674" t="s">
        <v>833</v>
      </c>
      <c r="C1674">
        <v>173</v>
      </c>
      <c r="D1674" t="s">
        <v>722</v>
      </c>
      <c r="E1674" t="s">
        <v>1033</v>
      </c>
      <c r="F1674" t="s">
        <v>78</v>
      </c>
    </row>
    <row r="1676" spans="1:6" x14ac:dyDescent="0.35">
      <c r="A1676" t="s">
        <v>1164</v>
      </c>
    </row>
    <row r="1677" spans="1:6" x14ac:dyDescent="0.35">
      <c r="A1677" t="s">
        <v>29</v>
      </c>
      <c r="B1677" t="s">
        <v>872</v>
      </c>
      <c r="C1677" t="s">
        <v>30</v>
      </c>
      <c r="D1677" t="s">
        <v>57</v>
      </c>
      <c r="E1677" t="s">
        <v>58</v>
      </c>
      <c r="F1677" t="s">
        <v>842</v>
      </c>
    </row>
    <row r="1678" spans="1:6" x14ac:dyDescent="0.35">
      <c r="A1678" t="s">
        <v>35</v>
      </c>
      <c r="B1678" t="s">
        <v>873</v>
      </c>
      <c r="C1678">
        <v>110</v>
      </c>
      <c r="D1678" t="s">
        <v>1008</v>
      </c>
      <c r="E1678" t="s">
        <v>269</v>
      </c>
      <c r="F1678" t="s">
        <v>668</v>
      </c>
    </row>
    <row r="1679" spans="1:6" x14ac:dyDescent="0.35">
      <c r="A1679" t="s">
        <v>35</v>
      </c>
      <c r="B1679" t="s">
        <v>874</v>
      </c>
      <c r="C1679">
        <v>40</v>
      </c>
      <c r="D1679" t="s">
        <v>838</v>
      </c>
      <c r="E1679" t="s">
        <v>1165</v>
      </c>
      <c r="F1679" t="s">
        <v>78</v>
      </c>
    </row>
    <row r="1680" spans="1:6" x14ac:dyDescent="0.35">
      <c r="A1680" t="s">
        <v>35</v>
      </c>
      <c r="B1680" t="s">
        <v>318</v>
      </c>
      <c r="C1680">
        <v>12</v>
      </c>
      <c r="D1680" t="s">
        <v>951</v>
      </c>
      <c r="E1680" t="s">
        <v>950</v>
      </c>
      <c r="F1680" t="s">
        <v>78</v>
      </c>
    </row>
    <row r="1681" spans="1:6" x14ac:dyDescent="0.35">
      <c r="A1681" t="s">
        <v>36</v>
      </c>
      <c r="B1681" t="s">
        <v>873</v>
      </c>
      <c r="C1681">
        <v>50</v>
      </c>
      <c r="D1681" t="s">
        <v>383</v>
      </c>
      <c r="E1681" t="s">
        <v>995</v>
      </c>
      <c r="F1681" t="s">
        <v>78</v>
      </c>
    </row>
    <row r="1682" spans="1:6" x14ac:dyDescent="0.35">
      <c r="A1682" t="s">
        <v>36</v>
      </c>
      <c r="B1682" t="s">
        <v>874</v>
      </c>
      <c r="C1682">
        <v>11</v>
      </c>
      <c r="D1682" t="s">
        <v>78</v>
      </c>
      <c r="E1682" t="s">
        <v>294</v>
      </c>
      <c r="F1682" t="s">
        <v>78</v>
      </c>
    </row>
    <row r="1683" spans="1:6" x14ac:dyDescent="0.35">
      <c r="A1683" t="s">
        <v>36</v>
      </c>
      <c r="B1683" t="s">
        <v>318</v>
      </c>
      <c r="C1683">
        <v>2</v>
      </c>
      <c r="D1683" t="s">
        <v>294</v>
      </c>
      <c r="E1683" t="s">
        <v>78</v>
      </c>
      <c r="F1683" t="s">
        <v>78</v>
      </c>
    </row>
    <row r="1684" spans="1:6" x14ac:dyDescent="0.35">
      <c r="A1684" t="s">
        <v>37</v>
      </c>
      <c r="B1684" t="s">
        <v>873</v>
      </c>
      <c r="C1684">
        <v>35</v>
      </c>
      <c r="D1684" t="s">
        <v>1008</v>
      </c>
      <c r="E1684" t="s">
        <v>1016</v>
      </c>
      <c r="F1684" t="s">
        <v>78</v>
      </c>
    </row>
    <row r="1685" spans="1:6" x14ac:dyDescent="0.35">
      <c r="A1685" t="s">
        <v>37</v>
      </c>
      <c r="B1685" t="s">
        <v>874</v>
      </c>
      <c r="C1685">
        <v>5</v>
      </c>
      <c r="D1685" t="s">
        <v>78</v>
      </c>
      <c r="E1685" t="s">
        <v>294</v>
      </c>
      <c r="F1685" t="s">
        <v>78</v>
      </c>
    </row>
    <row r="1686" spans="1:6" x14ac:dyDescent="0.35">
      <c r="A1686" t="s">
        <v>37</v>
      </c>
      <c r="B1686" t="s">
        <v>318</v>
      </c>
      <c r="C1686">
        <v>3</v>
      </c>
      <c r="D1686" t="s">
        <v>78</v>
      </c>
      <c r="E1686" t="s">
        <v>294</v>
      </c>
      <c r="F1686" t="s">
        <v>78</v>
      </c>
    </row>
    <row r="1687" spans="1:6" x14ac:dyDescent="0.35">
      <c r="A1687" t="s">
        <v>38</v>
      </c>
      <c r="B1687" t="s">
        <v>873</v>
      </c>
      <c r="C1687">
        <v>187</v>
      </c>
      <c r="D1687" t="s">
        <v>905</v>
      </c>
      <c r="E1687" t="s">
        <v>906</v>
      </c>
      <c r="F1687" t="s">
        <v>78</v>
      </c>
    </row>
    <row r="1688" spans="1:6" x14ac:dyDescent="0.35">
      <c r="A1688" t="s">
        <v>38</v>
      </c>
      <c r="B1688" t="s">
        <v>874</v>
      </c>
      <c r="C1688">
        <v>60</v>
      </c>
      <c r="D1688" t="s">
        <v>78</v>
      </c>
      <c r="E1688" t="s">
        <v>294</v>
      </c>
      <c r="F1688" t="s">
        <v>78</v>
      </c>
    </row>
    <row r="1689" spans="1:6" x14ac:dyDescent="0.35">
      <c r="A1689" t="s">
        <v>38</v>
      </c>
      <c r="B1689" t="s">
        <v>318</v>
      </c>
      <c r="C1689">
        <v>28</v>
      </c>
      <c r="D1689" t="s">
        <v>755</v>
      </c>
      <c r="E1689" t="s">
        <v>756</v>
      </c>
      <c r="F1689" t="s">
        <v>78</v>
      </c>
    </row>
    <row r="1690" spans="1:6" x14ac:dyDescent="0.35">
      <c r="A1690" t="s">
        <v>39</v>
      </c>
      <c r="B1690" t="s">
        <v>873</v>
      </c>
      <c r="C1690">
        <v>64</v>
      </c>
      <c r="D1690" t="s">
        <v>918</v>
      </c>
      <c r="E1690" t="s">
        <v>1166</v>
      </c>
      <c r="F1690" t="s">
        <v>78</v>
      </c>
    </row>
    <row r="1691" spans="1:6" x14ac:dyDescent="0.35">
      <c r="A1691" t="s">
        <v>39</v>
      </c>
      <c r="B1691" t="s">
        <v>874</v>
      </c>
      <c r="C1691">
        <v>18</v>
      </c>
      <c r="D1691" t="s">
        <v>78</v>
      </c>
      <c r="E1691" t="s">
        <v>294</v>
      </c>
      <c r="F1691" t="s">
        <v>78</v>
      </c>
    </row>
    <row r="1692" spans="1:6" x14ac:dyDescent="0.35">
      <c r="A1692" t="s">
        <v>39</v>
      </c>
      <c r="B1692" t="s">
        <v>318</v>
      </c>
      <c r="C1692">
        <v>3</v>
      </c>
      <c r="D1692" t="s">
        <v>78</v>
      </c>
      <c r="E1692" t="s">
        <v>294</v>
      </c>
      <c r="F1692" t="s">
        <v>78</v>
      </c>
    </row>
    <row r="1693" spans="1:6" x14ac:dyDescent="0.35">
      <c r="A1693" t="s">
        <v>40</v>
      </c>
      <c r="B1693" t="s">
        <v>873</v>
      </c>
      <c r="C1693">
        <v>446</v>
      </c>
      <c r="D1693" t="s">
        <v>1167</v>
      </c>
      <c r="E1693" t="s">
        <v>1163</v>
      </c>
      <c r="F1693" t="s">
        <v>78</v>
      </c>
    </row>
    <row r="1694" spans="1:6" x14ac:dyDescent="0.35">
      <c r="A1694" t="s">
        <v>40</v>
      </c>
      <c r="B1694" t="s">
        <v>874</v>
      </c>
      <c r="C1694">
        <v>134</v>
      </c>
      <c r="D1694" t="s">
        <v>718</v>
      </c>
      <c r="E1694" t="s">
        <v>1000</v>
      </c>
      <c r="F1694" t="s">
        <v>78</v>
      </c>
    </row>
    <row r="1695" spans="1:6" x14ac:dyDescent="0.35">
      <c r="A1695" t="s">
        <v>40</v>
      </c>
      <c r="B1695" t="s">
        <v>318</v>
      </c>
      <c r="C1695">
        <v>48</v>
      </c>
      <c r="D1695" t="s">
        <v>770</v>
      </c>
      <c r="E1695" t="s">
        <v>771</v>
      </c>
      <c r="F1695" t="s">
        <v>78</v>
      </c>
    </row>
    <row r="1697" spans="1:6" x14ac:dyDescent="0.35">
      <c r="A1697" t="s">
        <v>1168</v>
      </c>
    </row>
    <row r="1698" spans="1:6" x14ac:dyDescent="0.35">
      <c r="A1698" t="s">
        <v>29</v>
      </c>
      <c r="B1698" t="s">
        <v>1075</v>
      </c>
      <c r="C1698" t="s">
        <v>30</v>
      </c>
      <c r="D1698" t="s">
        <v>57</v>
      </c>
      <c r="E1698" t="s">
        <v>58</v>
      </c>
      <c r="F1698" t="s">
        <v>842</v>
      </c>
    </row>
    <row r="1699" spans="1:6" x14ac:dyDescent="0.35">
      <c r="A1699" t="s">
        <v>35</v>
      </c>
      <c r="B1699" t="s">
        <v>1076</v>
      </c>
      <c r="C1699">
        <v>47</v>
      </c>
      <c r="D1699" t="s">
        <v>508</v>
      </c>
      <c r="E1699" t="s">
        <v>992</v>
      </c>
      <c r="F1699" t="s">
        <v>78</v>
      </c>
    </row>
    <row r="1700" spans="1:6" x14ac:dyDescent="0.35">
      <c r="A1700" t="s">
        <v>35</v>
      </c>
      <c r="B1700" t="s">
        <v>1078</v>
      </c>
      <c r="C1700">
        <v>115</v>
      </c>
      <c r="D1700" t="s">
        <v>1169</v>
      </c>
      <c r="E1700" t="s">
        <v>906</v>
      </c>
      <c r="F1700" t="s">
        <v>170</v>
      </c>
    </row>
    <row r="1701" spans="1:6" x14ac:dyDescent="0.35">
      <c r="A1701" t="s">
        <v>36</v>
      </c>
      <c r="B1701" t="s">
        <v>1076</v>
      </c>
      <c r="C1701">
        <v>28</v>
      </c>
      <c r="D1701" t="s">
        <v>1008</v>
      </c>
      <c r="E1701" t="s">
        <v>1016</v>
      </c>
      <c r="F1701" t="s">
        <v>78</v>
      </c>
    </row>
    <row r="1702" spans="1:6" x14ac:dyDescent="0.35">
      <c r="A1702" t="s">
        <v>36</v>
      </c>
      <c r="B1702" t="s">
        <v>1078</v>
      </c>
      <c r="C1702">
        <v>35</v>
      </c>
      <c r="D1702" t="s">
        <v>737</v>
      </c>
      <c r="E1702" t="s">
        <v>1021</v>
      </c>
      <c r="F1702" t="s">
        <v>78</v>
      </c>
    </row>
    <row r="1703" spans="1:6" x14ac:dyDescent="0.35">
      <c r="A1703" t="s">
        <v>37</v>
      </c>
      <c r="B1703" t="s">
        <v>1076</v>
      </c>
      <c r="C1703">
        <v>16</v>
      </c>
      <c r="D1703" t="s">
        <v>865</v>
      </c>
      <c r="E1703" t="s">
        <v>866</v>
      </c>
      <c r="F1703" t="s">
        <v>78</v>
      </c>
    </row>
    <row r="1704" spans="1:6" x14ac:dyDescent="0.35">
      <c r="A1704" t="s">
        <v>37</v>
      </c>
      <c r="B1704" t="s">
        <v>1078</v>
      </c>
      <c r="C1704">
        <v>27</v>
      </c>
      <c r="D1704" t="s">
        <v>743</v>
      </c>
      <c r="E1704" t="s">
        <v>1006</v>
      </c>
      <c r="F1704" t="s">
        <v>78</v>
      </c>
    </row>
    <row r="1705" spans="1:6" x14ac:dyDescent="0.35">
      <c r="A1705" t="s">
        <v>38</v>
      </c>
      <c r="B1705" t="s">
        <v>1079</v>
      </c>
      <c r="C1705">
        <v>1</v>
      </c>
      <c r="D1705" t="s">
        <v>78</v>
      </c>
      <c r="E1705" t="s">
        <v>294</v>
      </c>
      <c r="F1705" t="s">
        <v>78</v>
      </c>
    </row>
    <row r="1706" spans="1:6" x14ac:dyDescent="0.35">
      <c r="A1706" t="s">
        <v>38</v>
      </c>
      <c r="B1706" t="s">
        <v>1076</v>
      </c>
      <c r="C1706">
        <v>74</v>
      </c>
      <c r="D1706" t="s">
        <v>63</v>
      </c>
      <c r="E1706" t="s">
        <v>64</v>
      </c>
      <c r="F1706" t="s">
        <v>78</v>
      </c>
    </row>
    <row r="1707" spans="1:6" x14ac:dyDescent="0.35">
      <c r="A1707" t="s">
        <v>38</v>
      </c>
      <c r="B1707" t="s">
        <v>1078</v>
      </c>
      <c r="C1707">
        <v>200</v>
      </c>
      <c r="D1707" t="s">
        <v>731</v>
      </c>
      <c r="E1707" t="s">
        <v>919</v>
      </c>
      <c r="F1707" t="s">
        <v>78</v>
      </c>
    </row>
    <row r="1708" spans="1:6" x14ac:dyDescent="0.35">
      <c r="A1708" t="s">
        <v>39</v>
      </c>
      <c r="B1708" t="s">
        <v>1076</v>
      </c>
      <c r="C1708">
        <v>23</v>
      </c>
      <c r="D1708" t="s">
        <v>783</v>
      </c>
      <c r="E1708" t="s">
        <v>1170</v>
      </c>
      <c r="F1708" t="s">
        <v>78</v>
      </c>
    </row>
    <row r="1709" spans="1:6" x14ac:dyDescent="0.35">
      <c r="A1709" t="s">
        <v>39</v>
      </c>
      <c r="B1709" t="s">
        <v>1078</v>
      </c>
      <c r="C1709">
        <v>62</v>
      </c>
      <c r="D1709" t="s">
        <v>1118</v>
      </c>
      <c r="E1709" t="s">
        <v>1162</v>
      </c>
      <c r="F1709" t="s">
        <v>78</v>
      </c>
    </row>
    <row r="1710" spans="1:6" x14ac:dyDescent="0.35">
      <c r="A1710" t="s">
        <v>40</v>
      </c>
      <c r="B1710" t="s">
        <v>1079</v>
      </c>
      <c r="C1710">
        <v>1</v>
      </c>
      <c r="D1710" t="s">
        <v>78</v>
      </c>
      <c r="E1710" t="s">
        <v>294</v>
      </c>
      <c r="F1710" t="s">
        <v>78</v>
      </c>
    </row>
    <row r="1711" spans="1:6" x14ac:dyDescent="0.35">
      <c r="A1711" t="s">
        <v>40</v>
      </c>
      <c r="B1711" t="s">
        <v>1076</v>
      </c>
      <c r="C1711">
        <v>188</v>
      </c>
      <c r="D1711" t="s">
        <v>735</v>
      </c>
      <c r="E1711" t="s">
        <v>890</v>
      </c>
      <c r="F1711" t="s">
        <v>78</v>
      </c>
    </row>
    <row r="1712" spans="1:6" x14ac:dyDescent="0.35">
      <c r="A1712" t="s">
        <v>40</v>
      </c>
      <c r="B1712" t="s">
        <v>1078</v>
      </c>
      <c r="C1712">
        <v>439</v>
      </c>
      <c r="D1712" t="s">
        <v>1171</v>
      </c>
      <c r="E1712" t="s">
        <v>787</v>
      </c>
      <c r="F1712" t="s">
        <v>78</v>
      </c>
    </row>
    <row r="1714" spans="1:6" x14ac:dyDescent="0.35">
      <c r="A1714" t="s">
        <v>1172</v>
      </c>
    </row>
    <row r="1715" spans="1:6" x14ac:dyDescent="0.35">
      <c r="A1715" t="s">
        <v>29</v>
      </c>
      <c r="B1715" t="s">
        <v>899</v>
      </c>
      <c r="C1715" t="s">
        <v>30</v>
      </c>
      <c r="D1715" t="s">
        <v>57</v>
      </c>
      <c r="E1715" t="s">
        <v>58</v>
      </c>
      <c r="F1715" t="s">
        <v>842</v>
      </c>
    </row>
    <row r="1716" spans="1:6" x14ac:dyDescent="0.35">
      <c r="A1716" t="s">
        <v>35</v>
      </c>
      <c r="B1716" t="s">
        <v>900</v>
      </c>
      <c r="C1716">
        <v>132</v>
      </c>
      <c r="D1716" t="s">
        <v>796</v>
      </c>
      <c r="E1716" t="s">
        <v>1014</v>
      </c>
      <c r="F1716" t="s">
        <v>170</v>
      </c>
    </row>
    <row r="1717" spans="1:6" x14ac:dyDescent="0.35">
      <c r="A1717" t="s">
        <v>35</v>
      </c>
      <c r="B1717" t="s">
        <v>901</v>
      </c>
      <c r="C1717">
        <v>30</v>
      </c>
      <c r="D1717" t="s">
        <v>503</v>
      </c>
      <c r="E1717" t="s">
        <v>817</v>
      </c>
      <c r="F1717" t="s">
        <v>78</v>
      </c>
    </row>
    <row r="1718" spans="1:6" x14ac:dyDescent="0.35">
      <c r="A1718" t="s">
        <v>36</v>
      </c>
      <c r="B1718" t="s">
        <v>900</v>
      </c>
      <c r="C1718">
        <v>63</v>
      </c>
      <c r="D1718" t="s">
        <v>742</v>
      </c>
      <c r="E1718" t="s">
        <v>1007</v>
      </c>
      <c r="F1718" t="s">
        <v>78</v>
      </c>
    </row>
    <row r="1719" spans="1:6" x14ac:dyDescent="0.35">
      <c r="A1719" t="s">
        <v>37</v>
      </c>
      <c r="B1719" t="s">
        <v>900</v>
      </c>
      <c r="C1719">
        <v>43</v>
      </c>
      <c r="D1719" t="s">
        <v>742</v>
      </c>
      <c r="E1719" t="s">
        <v>1007</v>
      </c>
      <c r="F1719" t="s">
        <v>78</v>
      </c>
    </row>
    <row r="1720" spans="1:6" x14ac:dyDescent="0.35">
      <c r="A1720" t="s">
        <v>38</v>
      </c>
      <c r="B1720" t="s">
        <v>900</v>
      </c>
      <c r="C1720">
        <v>33</v>
      </c>
      <c r="D1720" t="s">
        <v>78</v>
      </c>
      <c r="E1720" t="s">
        <v>294</v>
      </c>
      <c r="F1720" t="s">
        <v>78</v>
      </c>
    </row>
    <row r="1721" spans="1:6" x14ac:dyDescent="0.35">
      <c r="A1721" t="s">
        <v>38</v>
      </c>
      <c r="B1721" t="s">
        <v>901</v>
      </c>
      <c r="C1721">
        <v>242</v>
      </c>
      <c r="D1721" t="s">
        <v>746</v>
      </c>
      <c r="E1721" t="s">
        <v>920</v>
      </c>
      <c r="F1721" t="s">
        <v>78</v>
      </c>
    </row>
    <row r="1722" spans="1:6" x14ac:dyDescent="0.35">
      <c r="A1722" t="s">
        <v>39</v>
      </c>
      <c r="B1722" t="s">
        <v>900</v>
      </c>
      <c r="C1722">
        <v>36</v>
      </c>
      <c r="D1722" t="s">
        <v>1140</v>
      </c>
      <c r="E1722" t="s">
        <v>1141</v>
      </c>
      <c r="F1722" t="s">
        <v>78</v>
      </c>
    </row>
    <row r="1723" spans="1:6" x14ac:dyDescent="0.35">
      <c r="A1723" t="s">
        <v>39</v>
      </c>
      <c r="B1723" t="s">
        <v>901</v>
      </c>
      <c r="C1723">
        <v>49</v>
      </c>
      <c r="D1723" t="s">
        <v>836</v>
      </c>
      <c r="E1723" t="s">
        <v>1173</v>
      </c>
      <c r="F1723" t="s">
        <v>78</v>
      </c>
    </row>
    <row r="1724" spans="1:6" x14ac:dyDescent="0.35">
      <c r="A1724" t="s">
        <v>40</v>
      </c>
      <c r="B1724" t="s">
        <v>900</v>
      </c>
      <c r="C1724">
        <v>307</v>
      </c>
      <c r="D1724" t="s">
        <v>993</v>
      </c>
      <c r="E1724" t="s">
        <v>824</v>
      </c>
      <c r="F1724" t="s">
        <v>679</v>
      </c>
    </row>
    <row r="1725" spans="1:6" x14ac:dyDescent="0.35">
      <c r="A1725" t="s">
        <v>40</v>
      </c>
      <c r="B1725" t="s">
        <v>901</v>
      </c>
      <c r="C1725">
        <v>321</v>
      </c>
      <c r="D1725" t="s">
        <v>722</v>
      </c>
      <c r="E1725" t="s">
        <v>1033</v>
      </c>
      <c r="F1725" t="s">
        <v>78</v>
      </c>
    </row>
    <row r="1727" spans="1:6" x14ac:dyDescent="0.35">
      <c r="A1727" t="s">
        <v>1174</v>
      </c>
    </row>
    <row r="1728" spans="1:6" x14ac:dyDescent="0.35">
      <c r="A1728" t="s">
        <v>29</v>
      </c>
      <c r="B1728" t="s">
        <v>30</v>
      </c>
      <c r="C1728" t="s">
        <v>842</v>
      </c>
      <c r="D1728" t="s">
        <v>57</v>
      </c>
      <c r="E1728" t="s">
        <v>58</v>
      </c>
    </row>
    <row r="1729" spans="1:6" x14ac:dyDescent="0.35">
      <c r="A1729" t="s">
        <v>35</v>
      </c>
      <c r="B1729">
        <v>78</v>
      </c>
      <c r="C1729" t="s">
        <v>78</v>
      </c>
      <c r="D1729" t="s">
        <v>717</v>
      </c>
      <c r="E1729" t="s">
        <v>870</v>
      </c>
    </row>
    <row r="1730" spans="1:6" x14ac:dyDescent="0.35">
      <c r="A1730" t="s">
        <v>36</v>
      </c>
      <c r="B1730">
        <v>404</v>
      </c>
      <c r="C1730" t="s">
        <v>78</v>
      </c>
      <c r="D1730" t="s">
        <v>623</v>
      </c>
      <c r="E1730" t="s">
        <v>1054</v>
      </c>
    </row>
    <row r="1731" spans="1:6" x14ac:dyDescent="0.35">
      <c r="A1731" t="s">
        <v>37</v>
      </c>
      <c r="B1731">
        <v>221</v>
      </c>
      <c r="C1731" t="s">
        <v>334</v>
      </c>
      <c r="D1731" t="s">
        <v>734</v>
      </c>
      <c r="E1731" t="s">
        <v>1073</v>
      </c>
    </row>
    <row r="1732" spans="1:6" x14ac:dyDescent="0.35">
      <c r="A1732" t="s">
        <v>38</v>
      </c>
      <c r="B1732">
        <v>49</v>
      </c>
      <c r="C1732" t="s">
        <v>78</v>
      </c>
      <c r="D1732" t="s">
        <v>622</v>
      </c>
      <c r="E1732" t="s">
        <v>1013</v>
      </c>
    </row>
    <row r="1733" spans="1:6" x14ac:dyDescent="0.35">
      <c r="A1733" t="s">
        <v>39</v>
      </c>
      <c r="B1733">
        <v>198</v>
      </c>
      <c r="C1733" t="s">
        <v>170</v>
      </c>
      <c r="D1733" t="s">
        <v>250</v>
      </c>
      <c r="E1733" t="s">
        <v>1065</v>
      </c>
    </row>
    <row r="1734" spans="1:6" x14ac:dyDescent="0.35">
      <c r="A1734" t="s">
        <v>40</v>
      </c>
      <c r="B1734">
        <v>950</v>
      </c>
      <c r="C1734" t="s">
        <v>170</v>
      </c>
      <c r="D1734" t="s">
        <v>807</v>
      </c>
      <c r="E1734" t="s">
        <v>1050</v>
      </c>
    </row>
    <row r="1736" spans="1:6" x14ac:dyDescent="0.35">
      <c r="A1736" t="s">
        <v>1175</v>
      </c>
    </row>
    <row r="1737" spans="1:6" x14ac:dyDescent="0.35">
      <c r="A1737" t="s">
        <v>29</v>
      </c>
      <c r="B1737" t="s">
        <v>1059</v>
      </c>
      <c r="C1737" t="s">
        <v>30</v>
      </c>
      <c r="D1737" t="s">
        <v>58</v>
      </c>
      <c r="E1737" t="s">
        <v>842</v>
      </c>
      <c r="F1737" t="s">
        <v>57</v>
      </c>
    </row>
    <row r="1738" spans="1:6" x14ac:dyDescent="0.35">
      <c r="A1738" t="s">
        <v>35</v>
      </c>
      <c r="B1738" t="s">
        <v>1060</v>
      </c>
      <c r="C1738">
        <v>1</v>
      </c>
      <c r="D1738" t="s">
        <v>294</v>
      </c>
      <c r="E1738" t="s">
        <v>78</v>
      </c>
      <c r="F1738" t="s">
        <v>78</v>
      </c>
    </row>
    <row r="1739" spans="1:6" x14ac:dyDescent="0.35">
      <c r="A1739" t="s">
        <v>35</v>
      </c>
      <c r="B1739" t="s">
        <v>1062</v>
      </c>
      <c r="C1739">
        <v>2</v>
      </c>
      <c r="D1739" t="s">
        <v>294</v>
      </c>
      <c r="E1739" t="s">
        <v>78</v>
      </c>
      <c r="F1739" t="s">
        <v>78</v>
      </c>
    </row>
    <row r="1740" spans="1:6" x14ac:dyDescent="0.35">
      <c r="A1740" t="s">
        <v>35</v>
      </c>
      <c r="B1740" t="s">
        <v>1063</v>
      </c>
      <c r="C1740">
        <v>1</v>
      </c>
      <c r="D1740" t="s">
        <v>294</v>
      </c>
      <c r="E1740" t="s">
        <v>78</v>
      </c>
      <c r="F1740" t="s">
        <v>78</v>
      </c>
    </row>
    <row r="1741" spans="1:6" x14ac:dyDescent="0.35">
      <c r="A1741" t="s">
        <v>35</v>
      </c>
      <c r="B1741" t="s">
        <v>318</v>
      </c>
      <c r="C1741">
        <v>74</v>
      </c>
      <c r="D1741" t="s">
        <v>869</v>
      </c>
      <c r="E1741" t="s">
        <v>78</v>
      </c>
      <c r="F1741" t="s">
        <v>793</v>
      </c>
    </row>
    <row r="1742" spans="1:6" x14ac:dyDescent="0.35">
      <c r="A1742" t="s">
        <v>36</v>
      </c>
      <c r="B1742" t="s">
        <v>1060</v>
      </c>
      <c r="C1742">
        <v>7</v>
      </c>
      <c r="D1742" t="s">
        <v>294</v>
      </c>
      <c r="E1742" t="s">
        <v>78</v>
      </c>
      <c r="F1742" t="s">
        <v>78</v>
      </c>
    </row>
    <row r="1743" spans="1:6" x14ac:dyDescent="0.35">
      <c r="A1743" t="s">
        <v>36</v>
      </c>
      <c r="B1743" t="s">
        <v>1061</v>
      </c>
      <c r="C1743">
        <v>6</v>
      </c>
      <c r="D1743" t="s">
        <v>294</v>
      </c>
      <c r="E1743" t="s">
        <v>78</v>
      </c>
      <c r="F1743" t="s">
        <v>78</v>
      </c>
    </row>
    <row r="1744" spans="1:6" x14ac:dyDescent="0.35">
      <c r="A1744" t="s">
        <v>36</v>
      </c>
      <c r="B1744" t="s">
        <v>1062</v>
      </c>
      <c r="C1744">
        <v>9</v>
      </c>
      <c r="D1744" t="s">
        <v>659</v>
      </c>
      <c r="E1744" t="s">
        <v>78</v>
      </c>
      <c r="F1744" t="s">
        <v>660</v>
      </c>
    </row>
    <row r="1745" spans="1:6" x14ac:dyDescent="0.35">
      <c r="A1745" t="s">
        <v>36</v>
      </c>
      <c r="B1745" t="s">
        <v>318</v>
      </c>
      <c r="C1745">
        <v>382</v>
      </c>
      <c r="D1745" t="s">
        <v>1001</v>
      </c>
      <c r="E1745" t="s">
        <v>78</v>
      </c>
      <c r="F1745" t="s">
        <v>800</v>
      </c>
    </row>
    <row r="1746" spans="1:6" x14ac:dyDescent="0.35">
      <c r="A1746" t="s">
        <v>37</v>
      </c>
      <c r="B1746" t="s">
        <v>1060</v>
      </c>
      <c r="C1746">
        <v>2</v>
      </c>
      <c r="D1746" t="s">
        <v>294</v>
      </c>
      <c r="E1746" t="s">
        <v>78</v>
      </c>
      <c r="F1746" t="s">
        <v>78</v>
      </c>
    </row>
    <row r="1747" spans="1:6" x14ac:dyDescent="0.35">
      <c r="A1747" t="s">
        <v>37</v>
      </c>
      <c r="B1747" t="s">
        <v>1061</v>
      </c>
      <c r="C1747">
        <v>3</v>
      </c>
      <c r="D1747" t="s">
        <v>294</v>
      </c>
      <c r="E1747" t="s">
        <v>78</v>
      </c>
      <c r="F1747" t="s">
        <v>78</v>
      </c>
    </row>
    <row r="1748" spans="1:6" x14ac:dyDescent="0.35">
      <c r="A1748" t="s">
        <v>37</v>
      </c>
      <c r="B1748" t="s">
        <v>1062</v>
      </c>
      <c r="C1748">
        <v>2</v>
      </c>
      <c r="D1748" t="s">
        <v>294</v>
      </c>
      <c r="E1748" t="s">
        <v>78</v>
      </c>
      <c r="F1748" t="s">
        <v>78</v>
      </c>
    </row>
    <row r="1749" spans="1:6" x14ac:dyDescent="0.35">
      <c r="A1749" t="s">
        <v>37</v>
      </c>
      <c r="B1749" t="s">
        <v>1063</v>
      </c>
      <c r="C1749">
        <v>2</v>
      </c>
      <c r="D1749" t="s">
        <v>294</v>
      </c>
      <c r="E1749" t="s">
        <v>78</v>
      </c>
      <c r="F1749" t="s">
        <v>78</v>
      </c>
    </row>
    <row r="1750" spans="1:6" x14ac:dyDescent="0.35">
      <c r="A1750" t="s">
        <v>37</v>
      </c>
      <c r="B1750" t="s">
        <v>318</v>
      </c>
      <c r="C1750">
        <v>212</v>
      </c>
      <c r="D1750" t="s">
        <v>1065</v>
      </c>
      <c r="E1750" t="s">
        <v>334</v>
      </c>
      <c r="F1750" t="s">
        <v>732</v>
      </c>
    </row>
    <row r="1751" spans="1:6" x14ac:dyDescent="0.35">
      <c r="A1751" t="s">
        <v>38</v>
      </c>
      <c r="B1751" t="s">
        <v>1061</v>
      </c>
      <c r="C1751">
        <v>1</v>
      </c>
      <c r="D1751" t="s">
        <v>294</v>
      </c>
      <c r="E1751" t="s">
        <v>78</v>
      </c>
      <c r="F1751" t="s">
        <v>78</v>
      </c>
    </row>
    <row r="1752" spans="1:6" x14ac:dyDescent="0.35">
      <c r="A1752" t="s">
        <v>38</v>
      </c>
      <c r="B1752" t="s">
        <v>1062</v>
      </c>
      <c r="C1752">
        <v>1</v>
      </c>
      <c r="D1752" t="s">
        <v>294</v>
      </c>
      <c r="E1752" t="s">
        <v>78</v>
      </c>
      <c r="F1752" t="s">
        <v>78</v>
      </c>
    </row>
    <row r="1753" spans="1:6" x14ac:dyDescent="0.35">
      <c r="A1753" t="s">
        <v>38</v>
      </c>
      <c r="B1753" t="s">
        <v>1063</v>
      </c>
      <c r="C1753">
        <v>1</v>
      </c>
      <c r="D1753" t="s">
        <v>294</v>
      </c>
      <c r="E1753" t="s">
        <v>78</v>
      </c>
      <c r="F1753" t="s">
        <v>78</v>
      </c>
    </row>
    <row r="1754" spans="1:6" x14ac:dyDescent="0.35">
      <c r="A1754" t="s">
        <v>38</v>
      </c>
      <c r="B1754" t="s">
        <v>318</v>
      </c>
      <c r="C1754">
        <v>46</v>
      </c>
      <c r="D1754" t="s">
        <v>1070</v>
      </c>
      <c r="E1754" t="s">
        <v>78</v>
      </c>
      <c r="F1754" t="s">
        <v>458</v>
      </c>
    </row>
    <row r="1755" spans="1:6" x14ac:dyDescent="0.35">
      <c r="A1755" t="s">
        <v>39</v>
      </c>
      <c r="B1755" t="s">
        <v>1060</v>
      </c>
      <c r="C1755">
        <v>6</v>
      </c>
      <c r="D1755" t="s">
        <v>294</v>
      </c>
      <c r="E1755" t="s">
        <v>78</v>
      </c>
      <c r="F1755" t="s">
        <v>78</v>
      </c>
    </row>
    <row r="1756" spans="1:6" x14ac:dyDescent="0.35">
      <c r="A1756" t="s">
        <v>39</v>
      </c>
      <c r="B1756" t="s">
        <v>1061</v>
      </c>
      <c r="C1756">
        <v>2</v>
      </c>
      <c r="D1756" t="s">
        <v>294</v>
      </c>
      <c r="E1756" t="s">
        <v>78</v>
      </c>
      <c r="F1756" t="s">
        <v>78</v>
      </c>
    </row>
    <row r="1757" spans="1:6" x14ac:dyDescent="0.35">
      <c r="A1757" t="s">
        <v>39</v>
      </c>
      <c r="B1757" t="s">
        <v>1062</v>
      </c>
      <c r="C1757">
        <v>3</v>
      </c>
      <c r="D1757" t="s">
        <v>590</v>
      </c>
      <c r="E1757" t="s">
        <v>78</v>
      </c>
      <c r="F1757" t="s">
        <v>591</v>
      </c>
    </row>
    <row r="1758" spans="1:6" x14ac:dyDescent="0.35">
      <c r="A1758" t="s">
        <v>39</v>
      </c>
      <c r="B1758" t="s">
        <v>318</v>
      </c>
      <c r="C1758">
        <v>187</v>
      </c>
      <c r="D1758" t="s">
        <v>867</v>
      </c>
      <c r="E1758" t="s">
        <v>668</v>
      </c>
      <c r="F1758" t="s">
        <v>529</v>
      </c>
    </row>
    <row r="1759" spans="1:6" x14ac:dyDescent="0.35">
      <c r="A1759" t="s">
        <v>40</v>
      </c>
      <c r="B1759" t="s">
        <v>1060</v>
      </c>
      <c r="C1759">
        <v>16</v>
      </c>
      <c r="D1759" t="s">
        <v>294</v>
      </c>
      <c r="E1759" t="s">
        <v>78</v>
      </c>
      <c r="F1759" t="s">
        <v>78</v>
      </c>
    </row>
    <row r="1760" spans="1:6" x14ac:dyDescent="0.35">
      <c r="A1760" t="s">
        <v>40</v>
      </c>
      <c r="B1760" t="s">
        <v>1061</v>
      </c>
      <c r="C1760">
        <v>12</v>
      </c>
      <c r="D1760" t="s">
        <v>294</v>
      </c>
      <c r="E1760" t="s">
        <v>78</v>
      </c>
      <c r="F1760" t="s">
        <v>78</v>
      </c>
    </row>
    <row r="1761" spans="1:6" x14ac:dyDescent="0.35">
      <c r="A1761" t="s">
        <v>40</v>
      </c>
      <c r="B1761" t="s">
        <v>1062</v>
      </c>
      <c r="C1761">
        <v>17</v>
      </c>
      <c r="D1761" t="s">
        <v>769</v>
      </c>
      <c r="E1761" t="s">
        <v>78</v>
      </c>
      <c r="F1761" t="s">
        <v>768</v>
      </c>
    </row>
    <row r="1762" spans="1:6" x14ac:dyDescent="0.35">
      <c r="A1762" t="s">
        <v>40</v>
      </c>
      <c r="B1762" t="s">
        <v>1063</v>
      </c>
      <c r="C1762">
        <v>4</v>
      </c>
      <c r="D1762" t="s">
        <v>294</v>
      </c>
      <c r="E1762" t="s">
        <v>78</v>
      </c>
      <c r="F1762" t="s">
        <v>78</v>
      </c>
    </row>
    <row r="1763" spans="1:6" x14ac:dyDescent="0.35">
      <c r="A1763" t="s">
        <v>40</v>
      </c>
      <c r="B1763" t="s">
        <v>318</v>
      </c>
      <c r="C1763">
        <v>901</v>
      </c>
      <c r="D1763" t="s">
        <v>1006</v>
      </c>
      <c r="E1763" t="s">
        <v>170</v>
      </c>
      <c r="F1763" t="s">
        <v>644</v>
      </c>
    </row>
    <row r="1765" spans="1:6" x14ac:dyDescent="0.35">
      <c r="A1765" t="s">
        <v>1176</v>
      </c>
    </row>
    <row r="1766" spans="1:6" x14ac:dyDescent="0.35">
      <c r="A1766" t="s">
        <v>29</v>
      </c>
      <c r="B1766" t="s">
        <v>1041</v>
      </c>
      <c r="C1766" t="s">
        <v>30</v>
      </c>
      <c r="D1766" t="s">
        <v>842</v>
      </c>
      <c r="E1766" t="s">
        <v>58</v>
      </c>
      <c r="F1766" t="s">
        <v>57</v>
      </c>
    </row>
    <row r="1767" spans="1:6" x14ac:dyDescent="0.35">
      <c r="A1767" t="s">
        <v>35</v>
      </c>
      <c r="B1767" t="s">
        <v>1042</v>
      </c>
      <c r="C1767">
        <v>27</v>
      </c>
      <c r="D1767" t="s">
        <v>78</v>
      </c>
      <c r="E1767" t="s">
        <v>1005</v>
      </c>
      <c r="F1767" t="s">
        <v>728</v>
      </c>
    </row>
    <row r="1768" spans="1:6" x14ac:dyDescent="0.35">
      <c r="A1768" t="s">
        <v>35</v>
      </c>
      <c r="B1768" t="s">
        <v>1043</v>
      </c>
      <c r="C1768">
        <v>17</v>
      </c>
      <c r="D1768" t="s">
        <v>78</v>
      </c>
      <c r="E1768" t="s">
        <v>817</v>
      </c>
      <c r="F1768" t="s">
        <v>503</v>
      </c>
    </row>
    <row r="1769" spans="1:6" x14ac:dyDescent="0.35">
      <c r="A1769" t="s">
        <v>35</v>
      </c>
      <c r="B1769" t="s">
        <v>1044</v>
      </c>
      <c r="C1769">
        <v>23</v>
      </c>
      <c r="D1769" t="s">
        <v>78</v>
      </c>
      <c r="E1769" t="s">
        <v>843</v>
      </c>
      <c r="F1769" t="s">
        <v>1130</v>
      </c>
    </row>
    <row r="1770" spans="1:6" x14ac:dyDescent="0.35">
      <c r="A1770" t="s">
        <v>35</v>
      </c>
      <c r="B1770" t="s">
        <v>1045</v>
      </c>
      <c r="C1770">
        <v>11</v>
      </c>
      <c r="D1770" t="s">
        <v>78</v>
      </c>
      <c r="E1770" t="s">
        <v>992</v>
      </c>
      <c r="F1770" t="s">
        <v>508</v>
      </c>
    </row>
    <row r="1771" spans="1:6" x14ac:dyDescent="0.35">
      <c r="A1771" t="s">
        <v>36</v>
      </c>
      <c r="B1771" t="s">
        <v>1042</v>
      </c>
      <c r="C1771">
        <v>122</v>
      </c>
      <c r="D1771" t="s">
        <v>78</v>
      </c>
      <c r="E1771" t="s">
        <v>1132</v>
      </c>
      <c r="F1771" t="s">
        <v>389</v>
      </c>
    </row>
    <row r="1772" spans="1:6" x14ac:dyDescent="0.35">
      <c r="A1772" t="s">
        <v>36</v>
      </c>
      <c r="B1772" t="s">
        <v>1043</v>
      </c>
      <c r="C1772">
        <v>71</v>
      </c>
      <c r="D1772" t="s">
        <v>78</v>
      </c>
      <c r="E1772" t="s">
        <v>294</v>
      </c>
      <c r="F1772" t="s">
        <v>78</v>
      </c>
    </row>
    <row r="1773" spans="1:6" x14ac:dyDescent="0.35">
      <c r="A1773" t="s">
        <v>36</v>
      </c>
      <c r="B1773" t="s">
        <v>1044</v>
      </c>
      <c r="C1773">
        <v>117</v>
      </c>
      <c r="D1773" t="s">
        <v>78</v>
      </c>
      <c r="E1773" t="s">
        <v>867</v>
      </c>
      <c r="F1773" t="s">
        <v>633</v>
      </c>
    </row>
    <row r="1774" spans="1:6" x14ac:dyDescent="0.35">
      <c r="A1774" t="s">
        <v>36</v>
      </c>
      <c r="B1774" t="s">
        <v>1045</v>
      </c>
      <c r="C1774">
        <v>92</v>
      </c>
      <c r="D1774" t="s">
        <v>78</v>
      </c>
      <c r="E1774" t="s">
        <v>1132</v>
      </c>
      <c r="F1774" t="s">
        <v>389</v>
      </c>
    </row>
    <row r="1775" spans="1:6" x14ac:dyDescent="0.35">
      <c r="A1775" t="s">
        <v>36</v>
      </c>
      <c r="B1775" t="s">
        <v>1047</v>
      </c>
      <c r="C1775">
        <v>2</v>
      </c>
      <c r="D1775" t="s">
        <v>78</v>
      </c>
      <c r="E1775" t="s">
        <v>294</v>
      </c>
      <c r="F1775" t="s">
        <v>78</v>
      </c>
    </row>
    <row r="1776" spans="1:6" x14ac:dyDescent="0.35">
      <c r="A1776" t="s">
        <v>37</v>
      </c>
      <c r="B1776" t="s">
        <v>1042</v>
      </c>
      <c r="C1776">
        <v>62</v>
      </c>
      <c r="D1776" t="s">
        <v>406</v>
      </c>
      <c r="E1776" t="s">
        <v>1037</v>
      </c>
      <c r="F1776" t="s">
        <v>78</v>
      </c>
    </row>
    <row r="1777" spans="1:6" x14ac:dyDescent="0.35">
      <c r="A1777" t="s">
        <v>37</v>
      </c>
      <c r="B1777" t="s">
        <v>1043</v>
      </c>
      <c r="C1777">
        <v>49</v>
      </c>
      <c r="D1777" t="s">
        <v>78</v>
      </c>
      <c r="E1777" t="s">
        <v>1037</v>
      </c>
      <c r="F1777" t="s">
        <v>406</v>
      </c>
    </row>
    <row r="1778" spans="1:6" x14ac:dyDescent="0.35">
      <c r="A1778" t="s">
        <v>37</v>
      </c>
      <c r="B1778" t="s">
        <v>1044</v>
      </c>
      <c r="C1778">
        <v>58</v>
      </c>
      <c r="D1778" t="s">
        <v>78</v>
      </c>
      <c r="E1778" t="s">
        <v>963</v>
      </c>
      <c r="F1778" t="s">
        <v>740</v>
      </c>
    </row>
    <row r="1779" spans="1:6" x14ac:dyDescent="0.35">
      <c r="A1779" t="s">
        <v>37</v>
      </c>
      <c r="B1779" t="s">
        <v>1045</v>
      </c>
      <c r="C1779">
        <v>48</v>
      </c>
      <c r="D1779" t="s">
        <v>78</v>
      </c>
      <c r="E1779" t="s">
        <v>294</v>
      </c>
      <c r="F1779" t="s">
        <v>78</v>
      </c>
    </row>
    <row r="1780" spans="1:6" x14ac:dyDescent="0.35">
      <c r="A1780" t="s">
        <v>37</v>
      </c>
      <c r="B1780" t="s">
        <v>1047</v>
      </c>
      <c r="C1780">
        <v>4</v>
      </c>
      <c r="D1780" t="s">
        <v>78</v>
      </c>
      <c r="E1780" t="s">
        <v>294</v>
      </c>
      <c r="F1780" t="s">
        <v>78</v>
      </c>
    </row>
    <row r="1781" spans="1:6" x14ac:dyDescent="0.35">
      <c r="A1781" t="s">
        <v>38</v>
      </c>
      <c r="B1781" t="s">
        <v>1042</v>
      </c>
      <c r="C1781">
        <v>15</v>
      </c>
      <c r="D1781" t="s">
        <v>78</v>
      </c>
      <c r="E1781" t="s">
        <v>294</v>
      </c>
      <c r="F1781" t="s">
        <v>78</v>
      </c>
    </row>
    <row r="1782" spans="1:6" x14ac:dyDescent="0.35">
      <c r="A1782" t="s">
        <v>38</v>
      </c>
      <c r="B1782" t="s">
        <v>1043</v>
      </c>
      <c r="C1782">
        <v>12</v>
      </c>
      <c r="D1782" t="s">
        <v>78</v>
      </c>
      <c r="E1782" t="s">
        <v>991</v>
      </c>
      <c r="F1782" t="s">
        <v>825</v>
      </c>
    </row>
    <row r="1783" spans="1:6" x14ac:dyDescent="0.35">
      <c r="A1783" t="s">
        <v>38</v>
      </c>
      <c r="B1783" t="s">
        <v>1044</v>
      </c>
      <c r="C1783">
        <v>16</v>
      </c>
      <c r="D1783" t="s">
        <v>78</v>
      </c>
      <c r="E1783" t="s">
        <v>1034</v>
      </c>
      <c r="F1783" t="s">
        <v>730</v>
      </c>
    </row>
    <row r="1784" spans="1:6" x14ac:dyDescent="0.35">
      <c r="A1784" t="s">
        <v>38</v>
      </c>
      <c r="B1784" t="s">
        <v>1045</v>
      </c>
      <c r="C1784">
        <v>6</v>
      </c>
      <c r="D1784" t="s">
        <v>78</v>
      </c>
      <c r="E1784" t="s">
        <v>294</v>
      </c>
      <c r="F1784" t="s">
        <v>78</v>
      </c>
    </row>
    <row r="1785" spans="1:6" x14ac:dyDescent="0.35">
      <c r="A1785" t="s">
        <v>39</v>
      </c>
      <c r="B1785" t="s">
        <v>1042</v>
      </c>
      <c r="C1785">
        <v>50</v>
      </c>
      <c r="D1785" t="s">
        <v>389</v>
      </c>
      <c r="E1785" t="s">
        <v>817</v>
      </c>
      <c r="F1785" t="s">
        <v>949</v>
      </c>
    </row>
    <row r="1786" spans="1:6" x14ac:dyDescent="0.35">
      <c r="A1786" t="s">
        <v>39</v>
      </c>
      <c r="B1786" t="s">
        <v>1043</v>
      </c>
      <c r="C1786">
        <v>52</v>
      </c>
      <c r="D1786" t="s">
        <v>78</v>
      </c>
      <c r="E1786" t="s">
        <v>1046</v>
      </c>
      <c r="F1786" t="s">
        <v>433</v>
      </c>
    </row>
    <row r="1787" spans="1:6" x14ac:dyDescent="0.35">
      <c r="A1787" t="s">
        <v>39</v>
      </c>
      <c r="B1787" t="s">
        <v>1044</v>
      </c>
      <c r="C1787">
        <v>58</v>
      </c>
      <c r="D1787" t="s">
        <v>78</v>
      </c>
      <c r="E1787" t="s">
        <v>1034</v>
      </c>
      <c r="F1787" t="s">
        <v>730</v>
      </c>
    </row>
    <row r="1788" spans="1:6" x14ac:dyDescent="0.35">
      <c r="A1788" t="s">
        <v>39</v>
      </c>
      <c r="B1788" t="s">
        <v>1045</v>
      </c>
      <c r="C1788">
        <v>37</v>
      </c>
      <c r="D1788" t="s">
        <v>78</v>
      </c>
      <c r="E1788" t="s">
        <v>1005</v>
      </c>
      <c r="F1788" t="s">
        <v>728</v>
      </c>
    </row>
    <row r="1789" spans="1:6" x14ac:dyDescent="0.35">
      <c r="A1789" t="s">
        <v>39</v>
      </c>
      <c r="B1789" t="s">
        <v>1047</v>
      </c>
      <c r="C1789">
        <v>1</v>
      </c>
      <c r="D1789" t="s">
        <v>78</v>
      </c>
      <c r="E1789" t="s">
        <v>294</v>
      </c>
      <c r="F1789" t="s">
        <v>78</v>
      </c>
    </row>
    <row r="1790" spans="1:6" x14ac:dyDescent="0.35">
      <c r="A1790" t="s">
        <v>40</v>
      </c>
      <c r="B1790" t="s">
        <v>1042</v>
      </c>
      <c r="C1790">
        <v>276</v>
      </c>
      <c r="D1790" t="s">
        <v>334</v>
      </c>
      <c r="E1790" t="s">
        <v>1032</v>
      </c>
      <c r="F1790" t="s">
        <v>987</v>
      </c>
    </row>
    <row r="1791" spans="1:6" x14ac:dyDescent="0.35">
      <c r="A1791" t="s">
        <v>40</v>
      </c>
      <c r="B1791" t="s">
        <v>1043</v>
      </c>
      <c r="C1791">
        <v>201</v>
      </c>
      <c r="D1791" t="s">
        <v>78</v>
      </c>
      <c r="E1791" t="s">
        <v>1054</v>
      </c>
      <c r="F1791" t="s">
        <v>623</v>
      </c>
    </row>
    <row r="1792" spans="1:6" x14ac:dyDescent="0.35">
      <c r="A1792" t="s">
        <v>40</v>
      </c>
      <c r="B1792" t="s">
        <v>1044</v>
      </c>
      <c r="C1792">
        <v>272</v>
      </c>
      <c r="D1792" t="s">
        <v>78</v>
      </c>
      <c r="E1792" t="s">
        <v>1028</v>
      </c>
      <c r="F1792" t="s">
        <v>998</v>
      </c>
    </row>
    <row r="1793" spans="1:6" x14ac:dyDescent="0.35">
      <c r="A1793" t="s">
        <v>40</v>
      </c>
      <c r="B1793" t="s">
        <v>1045</v>
      </c>
      <c r="C1793">
        <v>194</v>
      </c>
      <c r="D1793" t="s">
        <v>78</v>
      </c>
      <c r="E1793" t="s">
        <v>1055</v>
      </c>
      <c r="F1793" t="s">
        <v>85</v>
      </c>
    </row>
    <row r="1794" spans="1:6" x14ac:dyDescent="0.35">
      <c r="A1794" t="s">
        <v>40</v>
      </c>
      <c r="B1794" t="s">
        <v>1047</v>
      </c>
      <c r="C1794">
        <v>7</v>
      </c>
      <c r="D1794" t="s">
        <v>78</v>
      </c>
      <c r="E1794" t="s">
        <v>294</v>
      </c>
      <c r="F1794" t="s">
        <v>78</v>
      </c>
    </row>
    <row r="1796" spans="1:6" x14ac:dyDescent="0.35">
      <c r="A1796" t="s">
        <v>1177</v>
      </c>
    </row>
    <row r="1797" spans="1:6" x14ac:dyDescent="0.35">
      <c r="A1797" t="s">
        <v>29</v>
      </c>
      <c r="B1797" t="s">
        <v>887</v>
      </c>
      <c r="C1797" t="s">
        <v>30</v>
      </c>
      <c r="D1797" t="s">
        <v>57</v>
      </c>
      <c r="E1797" t="s">
        <v>58</v>
      </c>
      <c r="F1797" t="s">
        <v>842</v>
      </c>
    </row>
    <row r="1798" spans="1:6" x14ac:dyDescent="0.35">
      <c r="A1798" t="s">
        <v>35</v>
      </c>
      <c r="B1798" t="s">
        <v>888</v>
      </c>
      <c r="C1798">
        <v>57</v>
      </c>
      <c r="D1798" t="s">
        <v>791</v>
      </c>
      <c r="E1798" t="s">
        <v>1156</v>
      </c>
      <c r="F1798" t="s">
        <v>78</v>
      </c>
    </row>
    <row r="1799" spans="1:6" x14ac:dyDescent="0.35">
      <c r="A1799" t="s">
        <v>35</v>
      </c>
      <c r="B1799" t="s">
        <v>889</v>
      </c>
      <c r="C1799">
        <v>21</v>
      </c>
      <c r="D1799" t="s">
        <v>85</v>
      </c>
      <c r="E1799" t="s">
        <v>1055</v>
      </c>
      <c r="F1799" t="s">
        <v>78</v>
      </c>
    </row>
    <row r="1800" spans="1:6" x14ac:dyDescent="0.35">
      <c r="A1800" t="s">
        <v>36</v>
      </c>
      <c r="B1800" t="s">
        <v>888</v>
      </c>
      <c r="C1800">
        <v>209</v>
      </c>
      <c r="D1800" t="s">
        <v>622</v>
      </c>
      <c r="E1800" t="s">
        <v>1013</v>
      </c>
      <c r="F1800" t="s">
        <v>78</v>
      </c>
    </row>
    <row r="1801" spans="1:6" x14ac:dyDescent="0.35">
      <c r="A1801" t="s">
        <v>36</v>
      </c>
      <c r="B1801" t="s">
        <v>889</v>
      </c>
      <c r="C1801">
        <v>195</v>
      </c>
      <c r="D1801" t="s">
        <v>246</v>
      </c>
      <c r="E1801" t="s">
        <v>1178</v>
      </c>
      <c r="F1801" t="s">
        <v>78</v>
      </c>
    </row>
    <row r="1802" spans="1:6" x14ac:dyDescent="0.35">
      <c r="A1802" t="s">
        <v>37</v>
      </c>
      <c r="B1802" t="s">
        <v>888</v>
      </c>
      <c r="C1802">
        <v>108</v>
      </c>
      <c r="D1802" t="s">
        <v>341</v>
      </c>
      <c r="E1802" t="s">
        <v>1032</v>
      </c>
      <c r="F1802" t="s">
        <v>78</v>
      </c>
    </row>
    <row r="1803" spans="1:6" x14ac:dyDescent="0.35">
      <c r="A1803" t="s">
        <v>37</v>
      </c>
      <c r="B1803" t="s">
        <v>889</v>
      </c>
      <c r="C1803">
        <v>113</v>
      </c>
      <c r="D1803" t="s">
        <v>690</v>
      </c>
      <c r="E1803" t="s">
        <v>287</v>
      </c>
      <c r="F1803" t="s">
        <v>389</v>
      </c>
    </row>
    <row r="1804" spans="1:6" x14ac:dyDescent="0.35">
      <c r="A1804" t="s">
        <v>38</v>
      </c>
      <c r="B1804" t="s">
        <v>888</v>
      </c>
      <c r="C1804">
        <v>11</v>
      </c>
      <c r="D1804" t="s">
        <v>723</v>
      </c>
      <c r="E1804" t="s">
        <v>990</v>
      </c>
      <c r="F1804" t="s">
        <v>78</v>
      </c>
    </row>
    <row r="1805" spans="1:6" x14ac:dyDescent="0.35">
      <c r="A1805" t="s">
        <v>38</v>
      </c>
      <c r="B1805" t="s">
        <v>889</v>
      </c>
      <c r="C1805">
        <v>38</v>
      </c>
      <c r="D1805" t="s">
        <v>85</v>
      </c>
      <c r="E1805" t="s">
        <v>1055</v>
      </c>
      <c r="F1805" t="s">
        <v>78</v>
      </c>
    </row>
    <row r="1806" spans="1:6" x14ac:dyDescent="0.35">
      <c r="A1806" t="s">
        <v>39</v>
      </c>
      <c r="B1806" t="s">
        <v>888</v>
      </c>
      <c r="C1806">
        <v>74</v>
      </c>
      <c r="D1806" t="s">
        <v>825</v>
      </c>
      <c r="E1806" t="s">
        <v>991</v>
      </c>
      <c r="F1806" t="s">
        <v>78</v>
      </c>
    </row>
    <row r="1807" spans="1:6" x14ac:dyDescent="0.35">
      <c r="A1807" t="s">
        <v>39</v>
      </c>
      <c r="B1807" t="s">
        <v>889</v>
      </c>
      <c r="C1807">
        <v>124</v>
      </c>
      <c r="D1807" t="s">
        <v>250</v>
      </c>
      <c r="E1807" t="s">
        <v>1039</v>
      </c>
      <c r="F1807" t="s">
        <v>673</v>
      </c>
    </row>
    <row r="1808" spans="1:6" x14ac:dyDescent="0.35">
      <c r="A1808" t="s">
        <v>40</v>
      </c>
      <c r="B1808" t="s">
        <v>888</v>
      </c>
      <c r="C1808">
        <v>459</v>
      </c>
      <c r="D1808" t="s">
        <v>734</v>
      </c>
      <c r="E1808" t="s">
        <v>849</v>
      </c>
      <c r="F1808" t="s">
        <v>78</v>
      </c>
    </row>
    <row r="1809" spans="1:6" x14ac:dyDescent="0.35">
      <c r="A1809" t="s">
        <v>40</v>
      </c>
      <c r="B1809" t="s">
        <v>889</v>
      </c>
      <c r="C1809">
        <v>491</v>
      </c>
      <c r="D1809" t="s">
        <v>458</v>
      </c>
      <c r="E1809" t="s">
        <v>995</v>
      </c>
      <c r="F1809" t="s">
        <v>668</v>
      </c>
    </row>
    <row r="1811" spans="1:6" x14ac:dyDescent="0.35">
      <c r="A1811" t="s">
        <v>1179</v>
      </c>
    </row>
    <row r="1812" spans="1:6" x14ac:dyDescent="0.35">
      <c r="A1812" t="s">
        <v>29</v>
      </c>
      <c r="B1812" t="s">
        <v>864</v>
      </c>
      <c r="C1812" t="s">
        <v>30</v>
      </c>
      <c r="D1812" t="s">
        <v>58</v>
      </c>
      <c r="E1812" t="s">
        <v>842</v>
      </c>
      <c r="F1812" t="s">
        <v>57</v>
      </c>
    </row>
    <row r="1813" spans="1:6" x14ac:dyDescent="0.35">
      <c r="A1813" t="s">
        <v>35</v>
      </c>
      <c r="B1813" t="s">
        <v>831</v>
      </c>
      <c r="C1813">
        <v>13</v>
      </c>
      <c r="D1813" t="s">
        <v>294</v>
      </c>
      <c r="E1813" t="s">
        <v>78</v>
      </c>
      <c r="F1813" t="s">
        <v>78</v>
      </c>
    </row>
    <row r="1814" spans="1:6" x14ac:dyDescent="0.35">
      <c r="A1814" t="s">
        <v>35</v>
      </c>
      <c r="B1814" t="s">
        <v>832</v>
      </c>
      <c r="C1814">
        <v>49</v>
      </c>
      <c r="D1814" t="s">
        <v>70</v>
      </c>
      <c r="E1814" t="s">
        <v>78</v>
      </c>
      <c r="F1814" t="s">
        <v>69</v>
      </c>
    </row>
    <row r="1815" spans="1:6" x14ac:dyDescent="0.35">
      <c r="A1815" t="s">
        <v>35</v>
      </c>
      <c r="B1815" t="s">
        <v>833</v>
      </c>
      <c r="C1815">
        <v>16</v>
      </c>
      <c r="D1815" t="s">
        <v>294</v>
      </c>
      <c r="E1815" t="s">
        <v>78</v>
      </c>
      <c r="F1815" t="s">
        <v>78</v>
      </c>
    </row>
    <row r="1816" spans="1:6" x14ac:dyDescent="0.35">
      <c r="A1816" t="s">
        <v>36</v>
      </c>
      <c r="B1816" t="s">
        <v>831</v>
      </c>
      <c r="C1816">
        <v>21</v>
      </c>
      <c r="D1816" t="s">
        <v>294</v>
      </c>
      <c r="E1816" t="s">
        <v>78</v>
      </c>
      <c r="F1816" t="s">
        <v>78</v>
      </c>
    </row>
    <row r="1817" spans="1:6" x14ac:dyDescent="0.35">
      <c r="A1817" t="s">
        <v>36</v>
      </c>
      <c r="B1817" t="s">
        <v>832</v>
      </c>
      <c r="C1817">
        <v>323</v>
      </c>
      <c r="D1817" t="s">
        <v>1054</v>
      </c>
      <c r="E1817" t="s">
        <v>78</v>
      </c>
      <c r="F1817" t="s">
        <v>623</v>
      </c>
    </row>
    <row r="1818" spans="1:6" x14ac:dyDescent="0.35">
      <c r="A1818" t="s">
        <v>36</v>
      </c>
      <c r="B1818" t="s">
        <v>833</v>
      </c>
      <c r="C1818">
        <v>60</v>
      </c>
      <c r="D1818" t="s">
        <v>876</v>
      </c>
      <c r="E1818" t="s">
        <v>78</v>
      </c>
      <c r="F1818" t="s">
        <v>644</v>
      </c>
    </row>
    <row r="1819" spans="1:6" x14ac:dyDescent="0.35">
      <c r="A1819" t="s">
        <v>37</v>
      </c>
      <c r="B1819" t="s">
        <v>831</v>
      </c>
      <c r="C1819">
        <v>18</v>
      </c>
      <c r="D1819" t="s">
        <v>294</v>
      </c>
      <c r="E1819" t="s">
        <v>78</v>
      </c>
      <c r="F1819" t="s">
        <v>78</v>
      </c>
    </row>
    <row r="1820" spans="1:6" x14ac:dyDescent="0.35">
      <c r="A1820" t="s">
        <v>37</v>
      </c>
      <c r="B1820" t="s">
        <v>832</v>
      </c>
      <c r="C1820">
        <v>170</v>
      </c>
      <c r="D1820" t="s">
        <v>1073</v>
      </c>
      <c r="E1820" t="s">
        <v>246</v>
      </c>
      <c r="F1820" t="s">
        <v>676</v>
      </c>
    </row>
    <row r="1821" spans="1:6" x14ac:dyDescent="0.35">
      <c r="A1821" t="s">
        <v>37</v>
      </c>
      <c r="B1821" t="s">
        <v>833</v>
      </c>
      <c r="C1821">
        <v>33</v>
      </c>
      <c r="D1821" t="s">
        <v>1155</v>
      </c>
      <c r="E1821" t="s">
        <v>78</v>
      </c>
      <c r="F1821" t="s">
        <v>1091</v>
      </c>
    </row>
    <row r="1822" spans="1:6" x14ac:dyDescent="0.35">
      <c r="A1822" t="s">
        <v>38</v>
      </c>
      <c r="B1822" t="s">
        <v>831</v>
      </c>
      <c r="C1822">
        <v>7</v>
      </c>
      <c r="D1822" t="s">
        <v>786</v>
      </c>
      <c r="E1822" t="s">
        <v>78</v>
      </c>
      <c r="F1822" t="s">
        <v>1180</v>
      </c>
    </row>
    <row r="1823" spans="1:6" x14ac:dyDescent="0.35">
      <c r="A1823" t="s">
        <v>38</v>
      </c>
      <c r="B1823" t="s">
        <v>832</v>
      </c>
      <c r="C1823">
        <v>30</v>
      </c>
      <c r="D1823" t="s">
        <v>1143</v>
      </c>
      <c r="E1823" t="s">
        <v>78</v>
      </c>
      <c r="F1823" t="s">
        <v>387</v>
      </c>
    </row>
    <row r="1824" spans="1:6" x14ac:dyDescent="0.35">
      <c r="A1824" t="s">
        <v>38</v>
      </c>
      <c r="B1824" t="s">
        <v>833</v>
      </c>
      <c r="C1824">
        <v>12</v>
      </c>
      <c r="D1824" t="s">
        <v>294</v>
      </c>
      <c r="E1824" t="s">
        <v>78</v>
      </c>
      <c r="F1824" t="s">
        <v>78</v>
      </c>
    </row>
    <row r="1825" spans="1:6" x14ac:dyDescent="0.35">
      <c r="A1825" t="s">
        <v>39</v>
      </c>
      <c r="B1825" t="s">
        <v>831</v>
      </c>
      <c r="C1825">
        <v>13</v>
      </c>
      <c r="D1825" t="s">
        <v>294</v>
      </c>
      <c r="E1825" t="s">
        <v>78</v>
      </c>
      <c r="F1825" t="s">
        <v>78</v>
      </c>
    </row>
    <row r="1826" spans="1:6" x14ac:dyDescent="0.35">
      <c r="A1826" t="s">
        <v>39</v>
      </c>
      <c r="B1826" t="s">
        <v>832</v>
      </c>
      <c r="C1826">
        <v>106</v>
      </c>
      <c r="D1826" t="s">
        <v>695</v>
      </c>
      <c r="E1826" t="s">
        <v>334</v>
      </c>
      <c r="F1826" t="s">
        <v>719</v>
      </c>
    </row>
    <row r="1827" spans="1:6" x14ac:dyDescent="0.35">
      <c r="A1827" t="s">
        <v>39</v>
      </c>
      <c r="B1827" t="s">
        <v>833</v>
      </c>
      <c r="C1827">
        <v>79</v>
      </c>
      <c r="D1827" t="s">
        <v>999</v>
      </c>
      <c r="E1827" t="s">
        <v>78</v>
      </c>
      <c r="F1827" t="s">
        <v>738</v>
      </c>
    </row>
    <row r="1828" spans="1:6" x14ac:dyDescent="0.35">
      <c r="A1828" t="s">
        <v>40</v>
      </c>
      <c r="B1828" t="s">
        <v>831</v>
      </c>
      <c r="C1828">
        <v>72</v>
      </c>
      <c r="D1828" t="s">
        <v>1001</v>
      </c>
      <c r="E1828" t="s">
        <v>78</v>
      </c>
      <c r="F1828" t="s">
        <v>800</v>
      </c>
    </row>
    <row r="1829" spans="1:6" x14ac:dyDescent="0.35">
      <c r="A1829" t="s">
        <v>40</v>
      </c>
      <c r="B1829" t="s">
        <v>832</v>
      </c>
      <c r="C1829">
        <v>678</v>
      </c>
      <c r="D1829" t="s">
        <v>849</v>
      </c>
      <c r="E1829" t="s">
        <v>170</v>
      </c>
      <c r="F1829" t="s">
        <v>718</v>
      </c>
    </row>
    <row r="1830" spans="1:6" x14ac:dyDescent="0.35">
      <c r="A1830" t="s">
        <v>40</v>
      </c>
      <c r="B1830" t="s">
        <v>833</v>
      </c>
      <c r="C1830">
        <v>200</v>
      </c>
      <c r="D1830" t="s">
        <v>995</v>
      </c>
      <c r="E1830" t="s">
        <v>78</v>
      </c>
      <c r="F1830" t="s">
        <v>383</v>
      </c>
    </row>
    <row r="1832" spans="1:6" x14ac:dyDescent="0.35">
      <c r="A1832" t="s">
        <v>1181</v>
      </c>
    </row>
    <row r="1833" spans="1:6" x14ac:dyDescent="0.35">
      <c r="A1833" t="s">
        <v>29</v>
      </c>
      <c r="B1833" t="s">
        <v>872</v>
      </c>
      <c r="C1833" t="s">
        <v>30</v>
      </c>
      <c r="D1833" t="s">
        <v>57</v>
      </c>
      <c r="E1833" t="s">
        <v>58</v>
      </c>
      <c r="F1833" t="s">
        <v>842</v>
      </c>
    </row>
    <row r="1834" spans="1:6" x14ac:dyDescent="0.35">
      <c r="A1834" t="s">
        <v>35</v>
      </c>
      <c r="B1834" t="s">
        <v>873</v>
      </c>
      <c r="C1834">
        <v>60</v>
      </c>
      <c r="D1834" t="s">
        <v>791</v>
      </c>
      <c r="E1834" t="s">
        <v>1156</v>
      </c>
      <c r="F1834" t="s">
        <v>78</v>
      </c>
    </row>
    <row r="1835" spans="1:6" x14ac:dyDescent="0.35">
      <c r="A1835" t="s">
        <v>35</v>
      </c>
      <c r="B1835" t="s">
        <v>874</v>
      </c>
      <c r="C1835">
        <v>16</v>
      </c>
      <c r="D1835" t="s">
        <v>78</v>
      </c>
      <c r="E1835" t="s">
        <v>294</v>
      </c>
      <c r="F1835" t="s">
        <v>78</v>
      </c>
    </row>
    <row r="1836" spans="1:6" x14ac:dyDescent="0.35">
      <c r="A1836" t="s">
        <v>35</v>
      </c>
      <c r="B1836" t="s">
        <v>318</v>
      </c>
      <c r="C1836">
        <v>2</v>
      </c>
      <c r="D1836" t="s">
        <v>78</v>
      </c>
      <c r="E1836" t="s">
        <v>294</v>
      </c>
      <c r="F1836" t="s">
        <v>78</v>
      </c>
    </row>
    <row r="1837" spans="1:6" x14ac:dyDescent="0.35">
      <c r="A1837" t="s">
        <v>36</v>
      </c>
      <c r="B1837" t="s">
        <v>873</v>
      </c>
      <c r="C1837">
        <v>229</v>
      </c>
      <c r="D1837" t="s">
        <v>987</v>
      </c>
      <c r="E1837" t="s">
        <v>988</v>
      </c>
      <c r="F1837" t="s">
        <v>78</v>
      </c>
    </row>
    <row r="1838" spans="1:6" x14ac:dyDescent="0.35">
      <c r="A1838" t="s">
        <v>36</v>
      </c>
      <c r="B1838" t="s">
        <v>874</v>
      </c>
      <c r="C1838">
        <v>149</v>
      </c>
      <c r="D1838" t="s">
        <v>675</v>
      </c>
      <c r="E1838" t="s">
        <v>1049</v>
      </c>
      <c r="F1838" t="s">
        <v>78</v>
      </c>
    </row>
    <row r="1839" spans="1:6" x14ac:dyDescent="0.35">
      <c r="A1839" t="s">
        <v>36</v>
      </c>
      <c r="B1839" t="s">
        <v>318</v>
      </c>
      <c r="C1839">
        <v>26</v>
      </c>
      <c r="D1839" t="s">
        <v>78</v>
      </c>
      <c r="E1839" t="s">
        <v>294</v>
      </c>
      <c r="F1839" t="s">
        <v>78</v>
      </c>
    </row>
    <row r="1840" spans="1:6" x14ac:dyDescent="0.35">
      <c r="A1840" t="s">
        <v>37</v>
      </c>
      <c r="B1840" t="s">
        <v>873</v>
      </c>
      <c r="C1840">
        <v>136</v>
      </c>
      <c r="D1840" t="s">
        <v>288</v>
      </c>
      <c r="E1840" t="s">
        <v>287</v>
      </c>
      <c r="F1840" t="s">
        <v>78</v>
      </c>
    </row>
    <row r="1841" spans="1:6" x14ac:dyDescent="0.35">
      <c r="A1841" t="s">
        <v>37</v>
      </c>
      <c r="B1841" t="s">
        <v>874</v>
      </c>
      <c r="C1841">
        <v>79</v>
      </c>
      <c r="D1841" t="s">
        <v>78</v>
      </c>
      <c r="E1841" t="s">
        <v>1049</v>
      </c>
      <c r="F1841" t="s">
        <v>675</v>
      </c>
    </row>
    <row r="1842" spans="1:6" x14ac:dyDescent="0.35">
      <c r="A1842" t="s">
        <v>37</v>
      </c>
      <c r="B1842" t="s">
        <v>318</v>
      </c>
      <c r="C1842">
        <v>6</v>
      </c>
      <c r="D1842" t="s">
        <v>78</v>
      </c>
      <c r="E1842" t="s">
        <v>294</v>
      </c>
      <c r="F1842" t="s">
        <v>78</v>
      </c>
    </row>
    <row r="1843" spans="1:6" x14ac:dyDescent="0.35">
      <c r="A1843" t="s">
        <v>38</v>
      </c>
      <c r="B1843" t="s">
        <v>873</v>
      </c>
      <c r="C1843">
        <v>28</v>
      </c>
      <c r="D1843" t="s">
        <v>337</v>
      </c>
      <c r="E1843" t="s">
        <v>1012</v>
      </c>
      <c r="F1843" t="s">
        <v>78</v>
      </c>
    </row>
    <row r="1844" spans="1:6" x14ac:dyDescent="0.35">
      <c r="A1844" t="s">
        <v>38</v>
      </c>
      <c r="B1844" t="s">
        <v>874</v>
      </c>
      <c r="C1844">
        <v>17</v>
      </c>
      <c r="D1844" t="s">
        <v>78</v>
      </c>
      <c r="E1844" t="s">
        <v>294</v>
      </c>
      <c r="F1844" t="s">
        <v>78</v>
      </c>
    </row>
    <row r="1845" spans="1:6" x14ac:dyDescent="0.35">
      <c r="A1845" t="s">
        <v>38</v>
      </c>
      <c r="B1845" t="s">
        <v>318</v>
      </c>
      <c r="C1845">
        <v>4</v>
      </c>
      <c r="D1845" t="s">
        <v>78</v>
      </c>
      <c r="E1845" t="s">
        <v>294</v>
      </c>
      <c r="F1845" t="s">
        <v>78</v>
      </c>
    </row>
    <row r="1846" spans="1:6" x14ac:dyDescent="0.35">
      <c r="A1846" t="s">
        <v>39</v>
      </c>
      <c r="B1846" t="s">
        <v>873</v>
      </c>
      <c r="C1846">
        <v>113</v>
      </c>
      <c r="D1846" t="s">
        <v>1023</v>
      </c>
      <c r="E1846" t="s">
        <v>1182</v>
      </c>
      <c r="F1846" t="s">
        <v>673</v>
      </c>
    </row>
    <row r="1847" spans="1:6" x14ac:dyDescent="0.35">
      <c r="A1847" t="s">
        <v>39</v>
      </c>
      <c r="B1847" t="s">
        <v>874</v>
      </c>
      <c r="C1847">
        <v>69</v>
      </c>
      <c r="D1847" t="s">
        <v>78</v>
      </c>
      <c r="E1847" t="s">
        <v>294</v>
      </c>
      <c r="F1847" t="s">
        <v>78</v>
      </c>
    </row>
    <row r="1848" spans="1:6" x14ac:dyDescent="0.35">
      <c r="A1848" t="s">
        <v>39</v>
      </c>
      <c r="B1848" t="s">
        <v>318</v>
      </c>
      <c r="C1848">
        <v>16</v>
      </c>
      <c r="D1848" t="s">
        <v>78</v>
      </c>
      <c r="E1848" t="s">
        <v>294</v>
      </c>
      <c r="F1848" t="s">
        <v>78</v>
      </c>
    </row>
    <row r="1849" spans="1:6" x14ac:dyDescent="0.35">
      <c r="A1849" t="s">
        <v>40</v>
      </c>
      <c r="B1849" t="s">
        <v>873</v>
      </c>
      <c r="C1849">
        <v>566</v>
      </c>
      <c r="D1849" t="s">
        <v>508</v>
      </c>
      <c r="E1849" t="s">
        <v>1012</v>
      </c>
      <c r="F1849" t="s">
        <v>679</v>
      </c>
    </row>
    <row r="1850" spans="1:6" x14ac:dyDescent="0.35">
      <c r="A1850" t="s">
        <v>40</v>
      </c>
      <c r="B1850" t="s">
        <v>874</v>
      </c>
      <c r="C1850">
        <v>330</v>
      </c>
      <c r="D1850" t="s">
        <v>246</v>
      </c>
      <c r="E1850" t="s">
        <v>1052</v>
      </c>
      <c r="F1850" t="s">
        <v>668</v>
      </c>
    </row>
    <row r="1851" spans="1:6" x14ac:dyDescent="0.35">
      <c r="A1851" t="s">
        <v>40</v>
      </c>
      <c r="B1851" t="s">
        <v>318</v>
      </c>
      <c r="C1851">
        <v>54</v>
      </c>
      <c r="D1851" t="s">
        <v>78</v>
      </c>
      <c r="E1851" t="s">
        <v>294</v>
      </c>
      <c r="F1851" t="s">
        <v>78</v>
      </c>
    </row>
    <row r="1853" spans="1:6" x14ac:dyDescent="0.35">
      <c r="A1853" t="s">
        <v>1183</v>
      </c>
    </row>
    <row r="1854" spans="1:6" x14ac:dyDescent="0.35">
      <c r="A1854" t="s">
        <v>29</v>
      </c>
      <c r="B1854" t="s">
        <v>1075</v>
      </c>
      <c r="C1854" t="s">
        <v>30</v>
      </c>
      <c r="D1854" t="s">
        <v>57</v>
      </c>
      <c r="E1854" t="s">
        <v>58</v>
      </c>
      <c r="F1854" t="s">
        <v>842</v>
      </c>
    </row>
    <row r="1855" spans="1:6" x14ac:dyDescent="0.35">
      <c r="A1855" t="s">
        <v>35</v>
      </c>
      <c r="B1855" t="s">
        <v>1076</v>
      </c>
      <c r="C1855">
        <v>23</v>
      </c>
      <c r="D1855" t="s">
        <v>114</v>
      </c>
      <c r="E1855" t="s">
        <v>115</v>
      </c>
      <c r="F1855" t="s">
        <v>78</v>
      </c>
    </row>
    <row r="1856" spans="1:6" x14ac:dyDescent="0.35">
      <c r="A1856" t="s">
        <v>35</v>
      </c>
      <c r="B1856" t="s">
        <v>1078</v>
      </c>
      <c r="C1856">
        <v>55</v>
      </c>
      <c r="D1856" t="s">
        <v>730</v>
      </c>
      <c r="E1856" t="s">
        <v>1034</v>
      </c>
      <c r="F1856" t="s">
        <v>78</v>
      </c>
    </row>
    <row r="1857" spans="1:6" x14ac:dyDescent="0.35">
      <c r="A1857" t="s">
        <v>36</v>
      </c>
      <c r="B1857" t="s">
        <v>1076</v>
      </c>
      <c r="C1857">
        <v>75</v>
      </c>
      <c r="D1857" t="s">
        <v>458</v>
      </c>
      <c r="E1857" t="s">
        <v>1070</v>
      </c>
      <c r="F1857" t="s">
        <v>78</v>
      </c>
    </row>
    <row r="1858" spans="1:6" x14ac:dyDescent="0.35">
      <c r="A1858" t="s">
        <v>36</v>
      </c>
      <c r="B1858" t="s">
        <v>1078</v>
      </c>
      <c r="C1858">
        <v>329</v>
      </c>
      <c r="D1858" t="s">
        <v>800</v>
      </c>
      <c r="E1858" t="s">
        <v>1001</v>
      </c>
      <c r="F1858" t="s">
        <v>78</v>
      </c>
    </row>
    <row r="1859" spans="1:6" x14ac:dyDescent="0.35">
      <c r="A1859" t="s">
        <v>37</v>
      </c>
      <c r="B1859" t="s">
        <v>1076</v>
      </c>
      <c r="C1859">
        <v>43</v>
      </c>
      <c r="D1859" t="s">
        <v>742</v>
      </c>
      <c r="E1859" t="s">
        <v>1007</v>
      </c>
      <c r="F1859" t="s">
        <v>78</v>
      </c>
    </row>
    <row r="1860" spans="1:6" x14ac:dyDescent="0.35">
      <c r="A1860" t="s">
        <v>37</v>
      </c>
      <c r="B1860" t="s">
        <v>1078</v>
      </c>
      <c r="C1860">
        <v>178</v>
      </c>
      <c r="D1860" t="s">
        <v>743</v>
      </c>
      <c r="E1860" t="s">
        <v>1024</v>
      </c>
      <c r="F1860" t="s">
        <v>246</v>
      </c>
    </row>
    <row r="1861" spans="1:6" x14ac:dyDescent="0.35">
      <c r="A1861" t="s">
        <v>38</v>
      </c>
      <c r="B1861" t="s">
        <v>1079</v>
      </c>
      <c r="C1861">
        <v>1</v>
      </c>
      <c r="D1861" t="s">
        <v>78</v>
      </c>
      <c r="E1861" t="s">
        <v>294</v>
      </c>
      <c r="F1861" t="s">
        <v>78</v>
      </c>
    </row>
    <row r="1862" spans="1:6" x14ac:dyDescent="0.35">
      <c r="A1862" t="s">
        <v>38</v>
      </c>
      <c r="B1862" t="s">
        <v>1076</v>
      </c>
      <c r="C1862">
        <v>10</v>
      </c>
      <c r="D1862" t="s">
        <v>528</v>
      </c>
      <c r="E1862" t="s">
        <v>850</v>
      </c>
      <c r="F1862" t="s">
        <v>78</v>
      </c>
    </row>
    <row r="1863" spans="1:6" x14ac:dyDescent="0.35">
      <c r="A1863" t="s">
        <v>38</v>
      </c>
      <c r="B1863" t="s">
        <v>1078</v>
      </c>
      <c r="C1863">
        <v>38</v>
      </c>
      <c r="D1863" t="s">
        <v>377</v>
      </c>
      <c r="E1863" t="s">
        <v>1052</v>
      </c>
      <c r="F1863" t="s">
        <v>78</v>
      </c>
    </row>
    <row r="1864" spans="1:6" x14ac:dyDescent="0.35">
      <c r="A1864" t="s">
        <v>39</v>
      </c>
      <c r="B1864" t="s">
        <v>1076</v>
      </c>
      <c r="C1864">
        <v>44</v>
      </c>
      <c r="D1864" t="s">
        <v>721</v>
      </c>
      <c r="E1864" t="s">
        <v>1065</v>
      </c>
      <c r="F1864" t="s">
        <v>78</v>
      </c>
    </row>
    <row r="1865" spans="1:6" x14ac:dyDescent="0.35">
      <c r="A1865" t="s">
        <v>39</v>
      </c>
      <c r="B1865" t="s">
        <v>1078</v>
      </c>
      <c r="C1865">
        <v>154</v>
      </c>
      <c r="D1865" t="s">
        <v>825</v>
      </c>
      <c r="E1865" t="s">
        <v>1065</v>
      </c>
      <c r="F1865" t="s">
        <v>668</v>
      </c>
    </row>
    <row r="1866" spans="1:6" x14ac:dyDescent="0.35">
      <c r="A1866" t="s">
        <v>40</v>
      </c>
      <c r="B1866" t="s">
        <v>1079</v>
      </c>
      <c r="C1866">
        <v>1</v>
      </c>
      <c r="D1866" t="s">
        <v>78</v>
      </c>
      <c r="E1866" t="s">
        <v>294</v>
      </c>
      <c r="F1866" t="s">
        <v>78</v>
      </c>
    </row>
    <row r="1867" spans="1:6" x14ac:dyDescent="0.35">
      <c r="A1867" t="s">
        <v>40</v>
      </c>
      <c r="B1867" t="s">
        <v>1076</v>
      </c>
      <c r="C1867">
        <v>195</v>
      </c>
      <c r="D1867" t="s">
        <v>868</v>
      </c>
      <c r="E1867" t="s">
        <v>821</v>
      </c>
      <c r="F1867" t="s">
        <v>78</v>
      </c>
    </row>
    <row r="1868" spans="1:6" x14ac:dyDescent="0.35">
      <c r="A1868" t="s">
        <v>40</v>
      </c>
      <c r="B1868" t="s">
        <v>1078</v>
      </c>
      <c r="C1868">
        <v>754</v>
      </c>
      <c r="D1868" t="s">
        <v>458</v>
      </c>
      <c r="E1868" t="s">
        <v>1032</v>
      </c>
      <c r="F1868" t="s">
        <v>170</v>
      </c>
    </row>
    <row r="1870" spans="1:6" x14ac:dyDescent="0.35">
      <c r="A1870" t="s">
        <v>1184</v>
      </c>
    </row>
    <row r="1871" spans="1:6" x14ac:dyDescent="0.35">
      <c r="A1871" t="s">
        <v>29</v>
      </c>
      <c r="B1871" t="s">
        <v>899</v>
      </c>
      <c r="C1871" t="s">
        <v>30</v>
      </c>
      <c r="D1871" t="s">
        <v>842</v>
      </c>
      <c r="E1871" t="s">
        <v>57</v>
      </c>
      <c r="F1871" t="s">
        <v>58</v>
      </c>
    </row>
    <row r="1872" spans="1:6" x14ac:dyDescent="0.35">
      <c r="A1872" t="s">
        <v>35</v>
      </c>
      <c r="B1872" t="s">
        <v>900</v>
      </c>
      <c r="C1872">
        <v>72</v>
      </c>
      <c r="D1872" t="s">
        <v>78</v>
      </c>
      <c r="E1872" t="s">
        <v>725</v>
      </c>
      <c r="F1872" t="s">
        <v>816</v>
      </c>
    </row>
    <row r="1873" spans="1:16" x14ac:dyDescent="0.35">
      <c r="A1873" t="s">
        <v>35</v>
      </c>
      <c r="B1873" t="s">
        <v>901</v>
      </c>
      <c r="C1873">
        <v>6</v>
      </c>
      <c r="D1873" t="s">
        <v>78</v>
      </c>
      <c r="E1873" t="s">
        <v>78</v>
      </c>
      <c r="F1873" t="s">
        <v>294</v>
      </c>
    </row>
    <row r="1874" spans="1:16" x14ac:dyDescent="0.35">
      <c r="A1874" t="s">
        <v>36</v>
      </c>
      <c r="B1874" t="s">
        <v>900</v>
      </c>
      <c r="C1874">
        <v>404</v>
      </c>
      <c r="D1874" t="s">
        <v>78</v>
      </c>
      <c r="E1874" t="s">
        <v>623</v>
      </c>
      <c r="F1874" t="s">
        <v>1054</v>
      </c>
    </row>
    <row r="1875" spans="1:16" x14ac:dyDescent="0.35">
      <c r="A1875" t="s">
        <v>37</v>
      </c>
      <c r="B1875" t="s">
        <v>900</v>
      </c>
      <c r="C1875">
        <v>221</v>
      </c>
      <c r="D1875" t="s">
        <v>334</v>
      </c>
      <c r="E1875" t="s">
        <v>734</v>
      </c>
      <c r="F1875" t="s">
        <v>1073</v>
      </c>
    </row>
    <row r="1876" spans="1:16" x14ac:dyDescent="0.35">
      <c r="A1876" t="s">
        <v>38</v>
      </c>
      <c r="B1876" t="s">
        <v>900</v>
      </c>
      <c r="C1876">
        <v>20</v>
      </c>
      <c r="D1876" t="s">
        <v>78</v>
      </c>
      <c r="E1876" t="s">
        <v>78</v>
      </c>
      <c r="F1876" t="s">
        <v>294</v>
      </c>
    </row>
    <row r="1877" spans="1:16" x14ac:dyDescent="0.35">
      <c r="A1877" t="s">
        <v>38</v>
      </c>
      <c r="B1877" t="s">
        <v>901</v>
      </c>
      <c r="C1877">
        <v>29</v>
      </c>
      <c r="D1877" t="s">
        <v>78</v>
      </c>
      <c r="E1877" t="s">
        <v>739</v>
      </c>
      <c r="F1877" t="s">
        <v>818</v>
      </c>
    </row>
    <row r="1878" spans="1:16" x14ac:dyDescent="0.35">
      <c r="A1878" t="s">
        <v>39</v>
      </c>
      <c r="B1878" t="s">
        <v>900</v>
      </c>
      <c r="C1878">
        <v>155</v>
      </c>
      <c r="D1878" t="s">
        <v>78</v>
      </c>
      <c r="E1878" t="s">
        <v>250</v>
      </c>
      <c r="F1878" t="s">
        <v>1073</v>
      </c>
    </row>
    <row r="1879" spans="1:16" x14ac:dyDescent="0.35">
      <c r="A1879" t="s">
        <v>39</v>
      </c>
      <c r="B1879" t="s">
        <v>901</v>
      </c>
      <c r="C1879">
        <v>43</v>
      </c>
      <c r="D1879" t="s">
        <v>675</v>
      </c>
      <c r="E1879" t="s">
        <v>732</v>
      </c>
      <c r="F1879" t="s">
        <v>662</v>
      </c>
    </row>
    <row r="1880" spans="1:16" x14ac:dyDescent="0.35">
      <c r="A1880" t="s">
        <v>40</v>
      </c>
      <c r="B1880" t="s">
        <v>900</v>
      </c>
      <c r="C1880">
        <v>872</v>
      </c>
      <c r="D1880" t="s">
        <v>679</v>
      </c>
      <c r="E1880" t="s">
        <v>644</v>
      </c>
      <c r="F1880" t="s">
        <v>1069</v>
      </c>
    </row>
    <row r="1881" spans="1:16" x14ac:dyDescent="0.35">
      <c r="A1881" t="s">
        <v>40</v>
      </c>
      <c r="B1881" t="s">
        <v>901</v>
      </c>
      <c r="C1881">
        <v>78</v>
      </c>
      <c r="D1881" t="s">
        <v>433</v>
      </c>
      <c r="E1881" t="s">
        <v>730</v>
      </c>
      <c r="F1881" t="s">
        <v>1007</v>
      </c>
    </row>
    <row r="1883" spans="1:16" x14ac:dyDescent="0.35">
      <c r="A1883" t="s">
        <v>1185</v>
      </c>
    </row>
    <row r="1884" spans="1:16" x14ac:dyDescent="0.35">
      <c r="A1884" t="s">
        <v>29</v>
      </c>
      <c r="B1884" t="s">
        <v>30</v>
      </c>
      <c r="C1884" t="s">
        <v>1186</v>
      </c>
      <c r="D1884" t="s">
        <v>1187</v>
      </c>
      <c r="E1884" t="s">
        <v>1188</v>
      </c>
      <c r="F1884" t="s">
        <v>1047</v>
      </c>
      <c r="G1884" t="s">
        <v>1189</v>
      </c>
      <c r="H1884" t="s">
        <v>1190</v>
      </c>
      <c r="I1884" t="s">
        <v>1191</v>
      </c>
      <c r="J1884" t="s">
        <v>702</v>
      </c>
      <c r="K1884" t="s">
        <v>1192</v>
      </c>
      <c r="L1884" t="s">
        <v>1193</v>
      </c>
      <c r="M1884" t="s">
        <v>1194</v>
      </c>
      <c r="N1884" t="s">
        <v>1195</v>
      </c>
      <c r="O1884" t="s">
        <v>1196</v>
      </c>
      <c r="P1884" t="s">
        <v>1197</v>
      </c>
    </row>
    <row r="1885" spans="1:16" x14ac:dyDescent="0.35">
      <c r="A1885" t="s">
        <v>35</v>
      </c>
      <c r="B1885">
        <v>34</v>
      </c>
      <c r="C1885" t="s">
        <v>78</v>
      </c>
      <c r="D1885" t="s">
        <v>307</v>
      </c>
      <c r="E1885" t="s">
        <v>78</v>
      </c>
      <c r="F1885" t="s">
        <v>1086</v>
      </c>
      <c r="G1885" t="s">
        <v>839</v>
      </c>
      <c r="H1885" t="s">
        <v>854</v>
      </c>
      <c r="I1885" t="s">
        <v>78</v>
      </c>
      <c r="J1885" t="s">
        <v>78</v>
      </c>
      <c r="K1885" t="s">
        <v>696</v>
      </c>
      <c r="L1885" t="s">
        <v>78</v>
      </c>
      <c r="M1885" t="s">
        <v>78</v>
      </c>
      <c r="N1885" t="s">
        <v>78</v>
      </c>
      <c r="O1885" t="s">
        <v>78</v>
      </c>
      <c r="P1885" t="s">
        <v>78</v>
      </c>
    </row>
    <row r="1886" spans="1:16" x14ac:dyDescent="0.35">
      <c r="A1886" t="s">
        <v>36</v>
      </c>
      <c r="B1886">
        <v>50</v>
      </c>
      <c r="C1886" t="s">
        <v>78</v>
      </c>
      <c r="D1886" t="s">
        <v>739</v>
      </c>
      <c r="E1886" t="s">
        <v>341</v>
      </c>
      <c r="F1886" t="s">
        <v>943</v>
      </c>
      <c r="G1886" t="s">
        <v>783</v>
      </c>
      <c r="H1886" t="s">
        <v>78</v>
      </c>
      <c r="I1886" t="s">
        <v>212</v>
      </c>
      <c r="J1886" t="s">
        <v>633</v>
      </c>
      <c r="K1886" t="s">
        <v>736</v>
      </c>
      <c r="L1886" t="s">
        <v>406</v>
      </c>
      <c r="M1886" t="s">
        <v>78</v>
      </c>
      <c r="N1886" t="s">
        <v>246</v>
      </c>
      <c r="O1886" t="s">
        <v>490</v>
      </c>
      <c r="P1886" t="s">
        <v>85</v>
      </c>
    </row>
    <row r="1887" spans="1:16" x14ac:dyDescent="0.35">
      <c r="A1887" t="s">
        <v>37</v>
      </c>
      <c r="B1887">
        <v>22</v>
      </c>
      <c r="C1887" t="s">
        <v>633</v>
      </c>
      <c r="D1887" t="s">
        <v>736</v>
      </c>
      <c r="E1887" t="s">
        <v>355</v>
      </c>
      <c r="F1887" t="s">
        <v>425</v>
      </c>
      <c r="G1887" t="s">
        <v>1003</v>
      </c>
      <c r="H1887" t="s">
        <v>250</v>
      </c>
      <c r="I1887" t="s">
        <v>987</v>
      </c>
      <c r="J1887" t="s">
        <v>78</v>
      </c>
      <c r="K1887" t="s">
        <v>78</v>
      </c>
      <c r="L1887" t="s">
        <v>78</v>
      </c>
      <c r="M1887" t="s">
        <v>78</v>
      </c>
      <c r="N1887" t="s">
        <v>78</v>
      </c>
      <c r="O1887" t="s">
        <v>78</v>
      </c>
      <c r="P1887" t="s">
        <v>78</v>
      </c>
    </row>
    <row r="1888" spans="1:16" x14ac:dyDescent="0.35">
      <c r="A1888" t="s">
        <v>38</v>
      </c>
      <c r="B1888">
        <v>44</v>
      </c>
      <c r="C1888" t="s">
        <v>78</v>
      </c>
      <c r="D1888" t="s">
        <v>439</v>
      </c>
      <c r="E1888" t="s">
        <v>458</v>
      </c>
      <c r="F1888" t="s">
        <v>985</v>
      </c>
      <c r="G1888" t="s">
        <v>740</v>
      </c>
      <c r="H1888" t="s">
        <v>1026</v>
      </c>
      <c r="I1888" t="s">
        <v>1015</v>
      </c>
      <c r="J1888" t="s">
        <v>742</v>
      </c>
      <c r="K1888" t="s">
        <v>458</v>
      </c>
      <c r="L1888" t="s">
        <v>1198</v>
      </c>
      <c r="M1888" t="s">
        <v>623</v>
      </c>
      <c r="N1888" t="s">
        <v>743</v>
      </c>
      <c r="O1888" t="s">
        <v>78</v>
      </c>
      <c r="P1888" t="s">
        <v>78</v>
      </c>
    </row>
    <row r="1889" spans="1:17" x14ac:dyDescent="0.35">
      <c r="A1889" t="s">
        <v>39</v>
      </c>
      <c r="B1889">
        <v>44</v>
      </c>
      <c r="C1889" t="s">
        <v>78</v>
      </c>
      <c r="D1889" t="s">
        <v>675</v>
      </c>
      <c r="E1889" t="s">
        <v>78</v>
      </c>
      <c r="F1889" t="s">
        <v>520</v>
      </c>
      <c r="G1889" t="s">
        <v>782</v>
      </c>
      <c r="H1889" t="s">
        <v>78</v>
      </c>
      <c r="I1889" t="s">
        <v>912</v>
      </c>
      <c r="J1889" t="s">
        <v>78</v>
      </c>
      <c r="K1889" t="s">
        <v>78</v>
      </c>
      <c r="L1889" t="s">
        <v>735</v>
      </c>
      <c r="M1889" t="s">
        <v>78</v>
      </c>
      <c r="N1889" t="s">
        <v>78</v>
      </c>
      <c r="O1889" t="s">
        <v>623</v>
      </c>
      <c r="P1889" t="s">
        <v>78</v>
      </c>
    </row>
    <row r="1890" spans="1:17" x14ac:dyDescent="0.35">
      <c r="A1890" t="s">
        <v>40</v>
      </c>
      <c r="B1890">
        <v>194</v>
      </c>
      <c r="C1890" t="s">
        <v>334</v>
      </c>
      <c r="D1890" t="s">
        <v>59</v>
      </c>
      <c r="E1890" t="s">
        <v>623</v>
      </c>
      <c r="F1890" t="s">
        <v>386</v>
      </c>
      <c r="G1890" t="s">
        <v>746</v>
      </c>
      <c r="H1890" t="s">
        <v>993</v>
      </c>
      <c r="I1890" t="s">
        <v>450</v>
      </c>
      <c r="J1890" t="s">
        <v>458</v>
      </c>
      <c r="K1890" t="s">
        <v>622</v>
      </c>
      <c r="L1890" t="s">
        <v>793</v>
      </c>
      <c r="M1890" t="s">
        <v>673</v>
      </c>
      <c r="N1890" t="s">
        <v>377</v>
      </c>
      <c r="O1890" t="s">
        <v>374</v>
      </c>
      <c r="P1890" t="s">
        <v>673</v>
      </c>
    </row>
    <row r="1892" spans="1:17" x14ac:dyDescent="0.35">
      <c r="A1892" t="s">
        <v>1199</v>
      </c>
    </row>
    <row r="1893" spans="1:17" x14ac:dyDescent="0.35">
      <c r="A1893" t="s">
        <v>29</v>
      </c>
      <c r="B1893" t="s">
        <v>1059</v>
      </c>
      <c r="C1893" t="s">
        <v>30</v>
      </c>
      <c r="D1893" t="s">
        <v>1047</v>
      </c>
      <c r="E1893" t="s">
        <v>1191</v>
      </c>
      <c r="F1893" t="s">
        <v>1186</v>
      </c>
      <c r="G1893" t="s">
        <v>1187</v>
      </c>
      <c r="H1893" t="s">
        <v>1188</v>
      </c>
      <c r="I1893" t="s">
        <v>1189</v>
      </c>
      <c r="J1893" t="s">
        <v>1190</v>
      </c>
      <c r="K1893" t="s">
        <v>1194</v>
      </c>
      <c r="L1893" t="s">
        <v>702</v>
      </c>
      <c r="M1893" t="s">
        <v>1192</v>
      </c>
      <c r="N1893" t="s">
        <v>1193</v>
      </c>
      <c r="O1893" t="s">
        <v>1195</v>
      </c>
      <c r="P1893" t="s">
        <v>1196</v>
      </c>
      <c r="Q1893" t="s">
        <v>1197</v>
      </c>
    </row>
    <row r="1894" spans="1:17" x14ac:dyDescent="0.35">
      <c r="A1894" t="s">
        <v>35</v>
      </c>
      <c r="B1894" t="s">
        <v>1061</v>
      </c>
      <c r="C1894">
        <v>1</v>
      </c>
      <c r="D1894" t="s">
        <v>294</v>
      </c>
      <c r="E1894" t="s">
        <v>78</v>
      </c>
      <c r="F1894" t="s">
        <v>78</v>
      </c>
      <c r="G1894" t="s">
        <v>78</v>
      </c>
      <c r="H1894" t="s">
        <v>78</v>
      </c>
      <c r="I1894" t="s">
        <v>78</v>
      </c>
      <c r="J1894" t="s">
        <v>78</v>
      </c>
      <c r="K1894" t="s">
        <v>78</v>
      </c>
      <c r="L1894" t="s">
        <v>78</v>
      </c>
      <c r="M1894" t="s">
        <v>78</v>
      </c>
      <c r="N1894" t="s">
        <v>78</v>
      </c>
      <c r="O1894" t="s">
        <v>78</v>
      </c>
      <c r="P1894" t="s">
        <v>78</v>
      </c>
      <c r="Q1894" t="s">
        <v>78</v>
      </c>
    </row>
    <row r="1895" spans="1:17" x14ac:dyDescent="0.35">
      <c r="A1895" t="s">
        <v>35</v>
      </c>
      <c r="B1895" t="s">
        <v>1062</v>
      </c>
      <c r="C1895">
        <v>1</v>
      </c>
      <c r="D1895" t="s">
        <v>294</v>
      </c>
      <c r="E1895" t="s">
        <v>78</v>
      </c>
      <c r="F1895" t="s">
        <v>78</v>
      </c>
      <c r="G1895" t="s">
        <v>78</v>
      </c>
      <c r="H1895" t="s">
        <v>78</v>
      </c>
      <c r="I1895" t="s">
        <v>78</v>
      </c>
      <c r="J1895" t="s">
        <v>78</v>
      </c>
      <c r="K1895" t="s">
        <v>78</v>
      </c>
      <c r="L1895" t="s">
        <v>78</v>
      </c>
      <c r="M1895" t="s">
        <v>78</v>
      </c>
      <c r="N1895" t="s">
        <v>78</v>
      </c>
      <c r="O1895" t="s">
        <v>78</v>
      </c>
      <c r="P1895" t="s">
        <v>78</v>
      </c>
      <c r="Q1895" t="s">
        <v>78</v>
      </c>
    </row>
    <row r="1896" spans="1:17" x14ac:dyDescent="0.35">
      <c r="A1896" t="s">
        <v>35</v>
      </c>
      <c r="B1896" t="s">
        <v>1063</v>
      </c>
      <c r="C1896">
        <v>1</v>
      </c>
      <c r="D1896" t="s">
        <v>78</v>
      </c>
      <c r="E1896" t="s">
        <v>78</v>
      </c>
      <c r="F1896" t="s">
        <v>78</v>
      </c>
      <c r="G1896" t="s">
        <v>78</v>
      </c>
      <c r="H1896" t="s">
        <v>78</v>
      </c>
      <c r="I1896" t="s">
        <v>78</v>
      </c>
      <c r="J1896" t="s">
        <v>294</v>
      </c>
      <c r="K1896" t="s">
        <v>78</v>
      </c>
      <c r="L1896" t="s">
        <v>78</v>
      </c>
      <c r="M1896" t="s">
        <v>78</v>
      </c>
      <c r="N1896" t="s">
        <v>78</v>
      </c>
      <c r="O1896" t="s">
        <v>78</v>
      </c>
      <c r="P1896" t="s">
        <v>78</v>
      </c>
      <c r="Q1896" t="s">
        <v>78</v>
      </c>
    </row>
    <row r="1897" spans="1:17" x14ac:dyDescent="0.35">
      <c r="A1897" t="s">
        <v>35</v>
      </c>
      <c r="B1897" t="s">
        <v>318</v>
      </c>
      <c r="C1897">
        <v>31</v>
      </c>
      <c r="D1897" t="s">
        <v>537</v>
      </c>
      <c r="E1897" t="s">
        <v>78</v>
      </c>
      <c r="F1897" t="s">
        <v>78</v>
      </c>
      <c r="G1897" t="s">
        <v>1087</v>
      </c>
      <c r="H1897" t="s">
        <v>78</v>
      </c>
      <c r="I1897" t="s">
        <v>768</v>
      </c>
      <c r="J1897" t="s">
        <v>299</v>
      </c>
      <c r="K1897" t="s">
        <v>78</v>
      </c>
      <c r="L1897" t="s">
        <v>78</v>
      </c>
      <c r="M1897" t="s">
        <v>1064</v>
      </c>
      <c r="N1897" t="s">
        <v>78</v>
      </c>
      <c r="O1897" t="s">
        <v>78</v>
      </c>
      <c r="P1897" t="s">
        <v>78</v>
      </c>
      <c r="Q1897" t="s">
        <v>78</v>
      </c>
    </row>
    <row r="1898" spans="1:17" x14ac:dyDescent="0.35">
      <c r="A1898" t="s">
        <v>36</v>
      </c>
      <c r="B1898" t="s">
        <v>1060</v>
      </c>
      <c r="C1898">
        <v>2</v>
      </c>
      <c r="D1898" t="s">
        <v>335</v>
      </c>
      <c r="E1898" t="s">
        <v>550</v>
      </c>
      <c r="F1898" t="s">
        <v>78</v>
      </c>
      <c r="G1898" t="s">
        <v>78</v>
      </c>
      <c r="H1898" t="s">
        <v>78</v>
      </c>
      <c r="I1898" t="s">
        <v>78</v>
      </c>
      <c r="J1898" t="s">
        <v>78</v>
      </c>
      <c r="K1898" t="s">
        <v>78</v>
      </c>
      <c r="L1898" t="s">
        <v>78</v>
      </c>
      <c r="M1898" t="s">
        <v>78</v>
      </c>
      <c r="N1898" t="s">
        <v>78</v>
      </c>
      <c r="O1898" t="s">
        <v>78</v>
      </c>
      <c r="P1898" t="s">
        <v>78</v>
      </c>
      <c r="Q1898" t="s">
        <v>78</v>
      </c>
    </row>
    <row r="1899" spans="1:17" x14ac:dyDescent="0.35">
      <c r="A1899" t="s">
        <v>36</v>
      </c>
      <c r="B1899" t="s">
        <v>1061</v>
      </c>
      <c r="C1899">
        <v>4</v>
      </c>
      <c r="D1899" t="s">
        <v>402</v>
      </c>
      <c r="E1899" t="s">
        <v>591</v>
      </c>
      <c r="F1899" t="s">
        <v>78</v>
      </c>
      <c r="G1899" t="s">
        <v>750</v>
      </c>
      <c r="H1899" t="s">
        <v>78</v>
      </c>
      <c r="I1899" t="s">
        <v>78</v>
      </c>
      <c r="J1899" t="s">
        <v>78</v>
      </c>
      <c r="K1899" t="s">
        <v>78</v>
      </c>
      <c r="L1899" t="s">
        <v>78</v>
      </c>
      <c r="M1899" t="s">
        <v>78</v>
      </c>
      <c r="N1899" t="s">
        <v>78</v>
      </c>
      <c r="O1899" t="s">
        <v>78</v>
      </c>
      <c r="P1899" t="s">
        <v>78</v>
      </c>
      <c r="Q1899" t="s">
        <v>78</v>
      </c>
    </row>
    <row r="1900" spans="1:17" x14ac:dyDescent="0.35">
      <c r="A1900" t="s">
        <v>36</v>
      </c>
      <c r="B1900" t="s">
        <v>1062</v>
      </c>
      <c r="C1900">
        <v>8</v>
      </c>
      <c r="D1900" t="s">
        <v>78</v>
      </c>
      <c r="E1900" t="s">
        <v>982</v>
      </c>
      <c r="F1900" t="s">
        <v>78</v>
      </c>
      <c r="G1900" t="s">
        <v>78</v>
      </c>
      <c r="H1900" t="s">
        <v>78</v>
      </c>
      <c r="I1900" t="s">
        <v>1169</v>
      </c>
      <c r="J1900" t="s">
        <v>78</v>
      </c>
      <c r="K1900" t="s">
        <v>78</v>
      </c>
      <c r="L1900" t="s">
        <v>78</v>
      </c>
      <c r="M1900" t="s">
        <v>78</v>
      </c>
      <c r="N1900" t="s">
        <v>78</v>
      </c>
      <c r="O1900" t="s">
        <v>78</v>
      </c>
      <c r="P1900" t="s">
        <v>905</v>
      </c>
      <c r="Q1900" t="s">
        <v>78</v>
      </c>
    </row>
    <row r="1901" spans="1:17" x14ac:dyDescent="0.35">
      <c r="A1901" t="s">
        <v>36</v>
      </c>
      <c r="B1901" t="s">
        <v>1063</v>
      </c>
      <c r="C1901">
        <v>2</v>
      </c>
      <c r="D1901" t="s">
        <v>955</v>
      </c>
      <c r="E1901" t="s">
        <v>966</v>
      </c>
      <c r="F1901" t="s">
        <v>78</v>
      </c>
      <c r="G1901" t="s">
        <v>78</v>
      </c>
      <c r="H1901" t="s">
        <v>78</v>
      </c>
      <c r="I1901" t="s">
        <v>78</v>
      </c>
      <c r="J1901" t="s">
        <v>78</v>
      </c>
      <c r="K1901" t="s">
        <v>78</v>
      </c>
      <c r="L1901" t="s">
        <v>78</v>
      </c>
      <c r="M1901" t="s">
        <v>78</v>
      </c>
      <c r="N1901" t="s">
        <v>78</v>
      </c>
      <c r="O1901" t="s">
        <v>78</v>
      </c>
      <c r="P1901" t="s">
        <v>78</v>
      </c>
      <c r="Q1901" t="s">
        <v>78</v>
      </c>
    </row>
    <row r="1902" spans="1:17" x14ac:dyDescent="0.35">
      <c r="A1902" t="s">
        <v>36</v>
      </c>
      <c r="B1902" t="s">
        <v>318</v>
      </c>
      <c r="C1902">
        <v>34</v>
      </c>
      <c r="D1902" t="s">
        <v>669</v>
      </c>
      <c r="E1902" t="s">
        <v>788</v>
      </c>
      <c r="F1902" t="s">
        <v>78</v>
      </c>
      <c r="G1902" t="s">
        <v>1064</v>
      </c>
      <c r="H1902" t="s">
        <v>250</v>
      </c>
      <c r="I1902" t="s">
        <v>1200</v>
      </c>
      <c r="J1902" t="s">
        <v>78</v>
      </c>
      <c r="K1902" t="s">
        <v>78</v>
      </c>
      <c r="L1902" t="s">
        <v>993</v>
      </c>
      <c r="M1902" t="s">
        <v>728</v>
      </c>
      <c r="N1902" t="s">
        <v>718</v>
      </c>
      <c r="O1902" t="s">
        <v>377</v>
      </c>
      <c r="P1902" t="s">
        <v>78</v>
      </c>
      <c r="Q1902" t="s">
        <v>341</v>
      </c>
    </row>
    <row r="1903" spans="1:17" x14ac:dyDescent="0.35">
      <c r="A1903" t="s">
        <v>37</v>
      </c>
      <c r="B1903" t="s">
        <v>1061</v>
      </c>
      <c r="C1903">
        <v>1</v>
      </c>
      <c r="D1903" t="s">
        <v>294</v>
      </c>
      <c r="E1903" t="s">
        <v>78</v>
      </c>
      <c r="F1903" t="s">
        <v>78</v>
      </c>
      <c r="G1903" t="s">
        <v>78</v>
      </c>
      <c r="H1903" t="s">
        <v>78</v>
      </c>
      <c r="I1903" t="s">
        <v>78</v>
      </c>
      <c r="J1903" t="s">
        <v>78</v>
      </c>
      <c r="K1903" t="s">
        <v>78</v>
      </c>
      <c r="L1903" t="s">
        <v>78</v>
      </c>
      <c r="M1903" t="s">
        <v>78</v>
      </c>
      <c r="N1903" t="s">
        <v>78</v>
      </c>
      <c r="O1903" t="s">
        <v>78</v>
      </c>
      <c r="P1903" t="s">
        <v>78</v>
      </c>
      <c r="Q1903" t="s">
        <v>78</v>
      </c>
    </row>
    <row r="1904" spans="1:17" x14ac:dyDescent="0.35">
      <c r="A1904" t="s">
        <v>37</v>
      </c>
      <c r="B1904" t="s">
        <v>1063</v>
      </c>
      <c r="C1904">
        <v>2</v>
      </c>
      <c r="D1904" t="s">
        <v>423</v>
      </c>
      <c r="E1904" t="s">
        <v>424</v>
      </c>
      <c r="F1904" t="s">
        <v>78</v>
      </c>
      <c r="G1904" t="s">
        <v>78</v>
      </c>
      <c r="H1904" t="s">
        <v>78</v>
      </c>
      <c r="I1904" t="s">
        <v>78</v>
      </c>
      <c r="J1904" t="s">
        <v>78</v>
      </c>
      <c r="K1904" t="s">
        <v>78</v>
      </c>
      <c r="L1904" t="s">
        <v>78</v>
      </c>
      <c r="M1904" t="s">
        <v>78</v>
      </c>
      <c r="N1904" t="s">
        <v>78</v>
      </c>
      <c r="O1904" t="s">
        <v>78</v>
      </c>
      <c r="P1904" t="s">
        <v>78</v>
      </c>
      <c r="Q1904" t="s">
        <v>78</v>
      </c>
    </row>
    <row r="1905" spans="1:17" x14ac:dyDescent="0.35">
      <c r="A1905" t="s">
        <v>37</v>
      </c>
      <c r="B1905" t="s">
        <v>318</v>
      </c>
      <c r="C1905">
        <v>19</v>
      </c>
      <c r="D1905" t="s">
        <v>77</v>
      </c>
      <c r="E1905" t="s">
        <v>78</v>
      </c>
      <c r="F1905" t="s">
        <v>688</v>
      </c>
      <c r="G1905" t="s">
        <v>734</v>
      </c>
      <c r="H1905" t="s">
        <v>490</v>
      </c>
      <c r="I1905" t="s">
        <v>1138</v>
      </c>
      <c r="J1905" t="s">
        <v>456</v>
      </c>
      <c r="K1905" t="s">
        <v>78</v>
      </c>
      <c r="L1905" t="s">
        <v>78</v>
      </c>
      <c r="M1905" t="s">
        <v>78</v>
      </c>
      <c r="N1905" t="s">
        <v>78</v>
      </c>
      <c r="O1905" t="s">
        <v>78</v>
      </c>
      <c r="P1905" t="s">
        <v>78</v>
      </c>
      <c r="Q1905" t="s">
        <v>78</v>
      </c>
    </row>
    <row r="1906" spans="1:17" x14ac:dyDescent="0.35">
      <c r="A1906" t="s">
        <v>38</v>
      </c>
      <c r="B1906" t="s">
        <v>1060</v>
      </c>
      <c r="C1906">
        <v>2</v>
      </c>
      <c r="D1906" t="s">
        <v>78</v>
      </c>
      <c r="E1906" t="s">
        <v>384</v>
      </c>
      <c r="F1906" t="s">
        <v>78</v>
      </c>
      <c r="G1906" t="s">
        <v>78</v>
      </c>
      <c r="H1906" t="s">
        <v>78</v>
      </c>
      <c r="I1906" t="s">
        <v>78</v>
      </c>
      <c r="J1906" t="s">
        <v>78</v>
      </c>
      <c r="K1906" t="s">
        <v>385</v>
      </c>
      <c r="L1906" t="s">
        <v>78</v>
      </c>
      <c r="M1906" t="s">
        <v>78</v>
      </c>
      <c r="N1906" t="s">
        <v>78</v>
      </c>
      <c r="O1906" t="s">
        <v>78</v>
      </c>
      <c r="P1906" t="s">
        <v>78</v>
      </c>
      <c r="Q1906" t="s">
        <v>78</v>
      </c>
    </row>
    <row r="1907" spans="1:17" x14ac:dyDescent="0.35">
      <c r="A1907" t="s">
        <v>38</v>
      </c>
      <c r="B1907" t="s">
        <v>1061</v>
      </c>
      <c r="C1907">
        <v>2</v>
      </c>
      <c r="D1907" t="s">
        <v>1115</v>
      </c>
      <c r="E1907" t="s">
        <v>1201</v>
      </c>
      <c r="F1907" t="s">
        <v>78</v>
      </c>
      <c r="G1907" t="s">
        <v>78</v>
      </c>
      <c r="H1907" t="s">
        <v>78</v>
      </c>
      <c r="I1907" t="s">
        <v>78</v>
      </c>
      <c r="J1907" t="s">
        <v>78</v>
      </c>
      <c r="K1907" t="s">
        <v>78</v>
      </c>
      <c r="L1907" t="s">
        <v>78</v>
      </c>
      <c r="M1907" t="s">
        <v>78</v>
      </c>
      <c r="N1907" t="s">
        <v>78</v>
      </c>
      <c r="O1907" t="s">
        <v>78</v>
      </c>
      <c r="P1907" t="s">
        <v>78</v>
      </c>
      <c r="Q1907" t="s">
        <v>78</v>
      </c>
    </row>
    <row r="1908" spans="1:17" x14ac:dyDescent="0.35">
      <c r="A1908" t="s">
        <v>38</v>
      </c>
      <c r="B1908" t="s">
        <v>1062</v>
      </c>
      <c r="C1908">
        <v>1</v>
      </c>
      <c r="D1908" t="s">
        <v>78</v>
      </c>
      <c r="E1908" t="s">
        <v>294</v>
      </c>
      <c r="F1908" t="s">
        <v>78</v>
      </c>
      <c r="G1908" t="s">
        <v>78</v>
      </c>
      <c r="H1908" t="s">
        <v>78</v>
      </c>
      <c r="I1908" t="s">
        <v>78</v>
      </c>
      <c r="J1908" t="s">
        <v>78</v>
      </c>
      <c r="K1908" t="s">
        <v>78</v>
      </c>
      <c r="L1908" t="s">
        <v>78</v>
      </c>
      <c r="M1908" t="s">
        <v>78</v>
      </c>
      <c r="N1908" t="s">
        <v>78</v>
      </c>
      <c r="O1908" t="s">
        <v>78</v>
      </c>
      <c r="P1908" t="s">
        <v>78</v>
      </c>
      <c r="Q1908" t="s">
        <v>78</v>
      </c>
    </row>
    <row r="1909" spans="1:17" x14ac:dyDescent="0.35">
      <c r="A1909" t="s">
        <v>38</v>
      </c>
      <c r="B1909" t="s">
        <v>318</v>
      </c>
      <c r="C1909">
        <v>39</v>
      </c>
      <c r="D1909" t="s">
        <v>858</v>
      </c>
      <c r="E1909" t="s">
        <v>78</v>
      </c>
      <c r="F1909" t="s">
        <v>78</v>
      </c>
      <c r="G1909" t="s">
        <v>801</v>
      </c>
      <c r="H1909" t="s">
        <v>644</v>
      </c>
      <c r="I1909" t="s">
        <v>1003</v>
      </c>
      <c r="J1909" t="s">
        <v>936</v>
      </c>
      <c r="K1909" t="s">
        <v>78</v>
      </c>
      <c r="L1909" t="s">
        <v>1008</v>
      </c>
      <c r="M1909" t="s">
        <v>644</v>
      </c>
      <c r="N1909" t="s">
        <v>861</v>
      </c>
      <c r="O1909" t="s">
        <v>734</v>
      </c>
      <c r="P1909" t="s">
        <v>78</v>
      </c>
      <c r="Q1909" t="s">
        <v>78</v>
      </c>
    </row>
    <row r="1910" spans="1:17" x14ac:dyDescent="0.35">
      <c r="A1910" t="s">
        <v>39</v>
      </c>
      <c r="B1910" t="s">
        <v>1060</v>
      </c>
      <c r="C1910">
        <v>2</v>
      </c>
      <c r="D1910" t="s">
        <v>78</v>
      </c>
      <c r="E1910" t="s">
        <v>1202</v>
      </c>
      <c r="F1910" t="s">
        <v>78</v>
      </c>
      <c r="G1910" t="s">
        <v>78</v>
      </c>
      <c r="H1910" t="s">
        <v>78</v>
      </c>
      <c r="I1910" t="s">
        <v>78</v>
      </c>
      <c r="J1910" t="s">
        <v>78</v>
      </c>
      <c r="K1910" t="s">
        <v>78</v>
      </c>
      <c r="L1910" t="s">
        <v>78</v>
      </c>
      <c r="M1910" t="s">
        <v>78</v>
      </c>
      <c r="N1910" t="s">
        <v>78</v>
      </c>
      <c r="O1910" t="s">
        <v>78</v>
      </c>
      <c r="P1910" t="s">
        <v>1203</v>
      </c>
      <c r="Q1910" t="s">
        <v>78</v>
      </c>
    </row>
    <row r="1911" spans="1:17" x14ac:dyDescent="0.35">
      <c r="A1911" t="s">
        <v>39</v>
      </c>
      <c r="B1911" t="s">
        <v>1061</v>
      </c>
      <c r="C1911">
        <v>3</v>
      </c>
      <c r="D1911" t="s">
        <v>617</v>
      </c>
      <c r="E1911" t="s">
        <v>232</v>
      </c>
      <c r="F1911" t="s">
        <v>78</v>
      </c>
      <c r="G1911" t="s">
        <v>78</v>
      </c>
      <c r="H1911" t="s">
        <v>78</v>
      </c>
      <c r="I1911" t="s">
        <v>78</v>
      </c>
      <c r="J1911" t="s">
        <v>78</v>
      </c>
      <c r="K1911" t="s">
        <v>78</v>
      </c>
      <c r="L1911" t="s">
        <v>78</v>
      </c>
      <c r="M1911" t="s">
        <v>78</v>
      </c>
      <c r="N1911" t="s">
        <v>78</v>
      </c>
      <c r="O1911" t="s">
        <v>78</v>
      </c>
      <c r="P1911" t="s">
        <v>78</v>
      </c>
      <c r="Q1911" t="s">
        <v>78</v>
      </c>
    </row>
    <row r="1912" spans="1:17" x14ac:dyDescent="0.35">
      <c r="A1912" t="s">
        <v>39</v>
      </c>
      <c r="B1912" t="s">
        <v>1062</v>
      </c>
      <c r="C1912">
        <v>2</v>
      </c>
      <c r="D1912" t="s">
        <v>294</v>
      </c>
      <c r="E1912" t="s">
        <v>78</v>
      </c>
      <c r="F1912" t="s">
        <v>78</v>
      </c>
      <c r="G1912" t="s">
        <v>78</v>
      </c>
      <c r="H1912" t="s">
        <v>78</v>
      </c>
      <c r="I1912" t="s">
        <v>78</v>
      </c>
      <c r="J1912" t="s">
        <v>78</v>
      </c>
      <c r="K1912" t="s">
        <v>78</v>
      </c>
      <c r="L1912" t="s">
        <v>78</v>
      </c>
      <c r="M1912" t="s">
        <v>78</v>
      </c>
      <c r="N1912" t="s">
        <v>78</v>
      </c>
      <c r="O1912" t="s">
        <v>78</v>
      </c>
      <c r="P1912" t="s">
        <v>78</v>
      </c>
      <c r="Q1912" t="s">
        <v>78</v>
      </c>
    </row>
    <row r="1913" spans="1:17" x14ac:dyDescent="0.35">
      <c r="A1913" t="s">
        <v>39</v>
      </c>
      <c r="B1913" t="s">
        <v>1063</v>
      </c>
      <c r="C1913">
        <v>2</v>
      </c>
      <c r="D1913" t="s">
        <v>294</v>
      </c>
      <c r="E1913" t="s">
        <v>78</v>
      </c>
      <c r="F1913" t="s">
        <v>78</v>
      </c>
      <c r="G1913" t="s">
        <v>78</v>
      </c>
      <c r="H1913" t="s">
        <v>78</v>
      </c>
      <c r="I1913" t="s">
        <v>78</v>
      </c>
      <c r="J1913" t="s">
        <v>78</v>
      </c>
      <c r="K1913" t="s">
        <v>78</v>
      </c>
      <c r="L1913" t="s">
        <v>78</v>
      </c>
      <c r="M1913" t="s">
        <v>78</v>
      </c>
      <c r="N1913" t="s">
        <v>78</v>
      </c>
      <c r="O1913" t="s">
        <v>78</v>
      </c>
      <c r="P1913" t="s">
        <v>78</v>
      </c>
      <c r="Q1913" t="s">
        <v>78</v>
      </c>
    </row>
    <row r="1914" spans="1:17" x14ac:dyDescent="0.35">
      <c r="A1914" t="s">
        <v>39</v>
      </c>
      <c r="B1914" t="s">
        <v>318</v>
      </c>
      <c r="C1914">
        <v>35</v>
      </c>
      <c r="D1914" t="s">
        <v>552</v>
      </c>
      <c r="E1914" t="s">
        <v>63</v>
      </c>
      <c r="F1914" t="s">
        <v>78</v>
      </c>
      <c r="G1914" t="s">
        <v>490</v>
      </c>
      <c r="H1914" t="s">
        <v>78</v>
      </c>
      <c r="I1914" t="s">
        <v>1003</v>
      </c>
      <c r="J1914" t="s">
        <v>78</v>
      </c>
      <c r="K1914" t="s">
        <v>78</v>
      </c>
      <c r="L1914" t="s">
        <v>78</v>
      </c>
      <c r="M1914" t="s">
        <v>78</v>
      </c>
      <c r="N1914" t="s">
        <v>740</v>
      </c>
      <c r="O1914" t="s">
        <v>78</v>
      </c>
      <c r="P1914" t="s">
        <v>78</v>
      </c>
      <c r="Q1914" t="s">
        <v>78</v>
      </c>
    </row>
    <row r="1915" spans="1:17" x14ac:dyDescent="0.35">
      <c r="A1915" t="s">
        <v>40</v>
      </c>
      <c r="B1915" t="s">
        <v>1060</v>
      </c>
      <c r="C1915">
        <v>6</v>
      </c>
      <c r="D1915" t="s">
        <v>1171</v>
      </c>
      <c r="E1915" t="s">
        <v>390</v>
      </c>
      <c r="F1915" t="s">
        <v>78</v>
      </c>
      <c r="G1915" t="s">
        <v>78</v>
      </c>
      <c r="H1915" t="s">
        <v>78</v>
      </c>
      <c r="I1915" t="s">
        <v>78</v>
      </c>
      <c r="J1915" t="s">
        <v>78</v>
      </c>
      <c r="K1915" t="s">
        <v>1098</v>
      </c>
      <c r="L1915" t="s">
        <v>78</v>
      </c>
      <c r="M1915" t="s">
        <v>78</v>
      </c>
      <c r="N1915" t="s">
        <v>78</v>
      </c>
      <c r="O1915" t="s">
        <v>78</v>
      </c>
      <c r="P1915" t="s">
        <v>813</v>
      </c>
      <c r="Q1915" t="s">
        <v>78</v>
      </c>
    </row>
    <row r="1916" spans="1:17" x14ac:dyDescent="0.35">
      <c r="A1916" t="s">
        <v>40</v>
      </c>
      <c r="B1916" t="s">
        <v>1061</v>
      </c>
      <c r="C1916">
        <v>11</v>
      </c>
      <c r="D1916" t="s">
        <v>422</v>
      </c>
      <c r="E1916" t="s">
        <v>155</v>
      </c>
      <c r="F1916" t="s">
        <v>78</v>
      </c>
      <c r="G1916" t="s">
        <v>529</v>
      </c>
      <c r="H1916" t="s">
        <v>78</v>
      </c>
      <c r="I1916" t="s">
        <v>78</v>
      </c>
      <c r="J1916" t="s">
        <v>78</v>
      </c>
      <c r="K1916" t="s">
        <v>78</v>
      </c>
      <c r="L1916" t="s">
        <v>78</v>
      </c>
      <c r="M1916" t="s">
        <v>78</v>
      </c>
      <c r="N1916" t="s">
        <v>78</v>
      </c>
      <c r="O1916" t="s">
        <v>78</v>
      </c>
      <c r="P1916" t="s">
        <v>78</v>
      </c>
      <c r="Q1916" t="s">
        <v>78</v>
      </c>
    </row>
    <row r="1917" spans="1:17" x14ac:dyDescent="0.35">
      <c r="A1917" t="s">
        <v>40</v>
      </c>
      <c r="B1917" t="s">
        <v>1062</v>
      </c>
      <c r="C1917">
        <v>12</v>
      </c>
      <c r="D1917" t="s">
        <v>761</v>
      </c>
      <c r="E1917" t="s">
        <v>112</v>
      </c>
      <c r="F1917" t="s">
        <v>78</v>
      </c>
      <c r="G1917" t="s">
        <v>78</v>
      </c>
      <c r="H1917" t="s">
        <v>78</v>
      </c>
      <c r="I1917" t="s">
        <v>1140</v>
      </c>
      <c r="J1917" t="s">
        <v>78</v>
      </c>
      <c r="K1917" t="s">
        <v>78</v>
      </c>
      <c r="L1917" t="s">
        <v>78</v>
      </c>
      <c r="M1917" t="s">
        <v>78</v>
      </c>
      <c r="N1917" t="s">
        <v>78</v>
      </c>
      <c r="O1917" t="s">
        <v>78</v>
      </c>
      <c r="P1917" t="s">
        <v>731</v>
      </c>
      <c r="Q1917" t="s">
        <v>78</v>
      </c>
    </row>
    <row r="1918" spans="1:17" x14ac:dyDescent="0.35">
      <c r="A1918" t="s">
        <v>40</v>
      </c>
      <c r="B1918" t="s">
        <v>1063</v>
      </c>
      <c r="C1918">
        <v>7</v>
      </c>
      <c r="D1918" t="s">
        <v>1204</v>
      </c>
      <c r="E1918" t="s">
        <v>761</v>
      </c>
      <c r="F1918" t="s">
        <v>78</v>
      </c>
      <c r="G1918" t="s">
        <v>78</v>
      </c>
      <c r="H1918" t="s">
        <v>78</v>
      </c>
      <c r="I1918" t="s">
        <v>78</v>
      </c>
      <c r="J1918" t="s">
        <v>1109</v>
      </c>
      <c r="K1918" t="s">
        <v>78</v>
      </c>
      <c r="L1918" t="s">
        <v>78</v>
      </c>
      <c r="M1918" t="s">
        <v>78</v>
      </c>
      <c r="N1918" t="s">
        <v>78</v>
      </c>
      <c r="O1918" t="s">
        <v>78</v>
      </c>
      <c r="P1918" t="s">
        <v>78</v>
      </c>
      <c r="Q1918" t="s">
        <v>78</v>
      </c>
    </row>
    <row r="1919" spans="1:17" x14ac:dyDescent="0.35">
      <c r="A1919" t="s">
        <v>40</v>
      </c>
      <c r="B1919" t="s">
        <v>318</v>
      </c>
      <c r="C1919">
        <v>158</v>
      </c>
      <c r="D1919" t="s">
        <v>83</v>
      </c>
      <c r="E1919" t="s">
        <v>456</v>
      </c>
      <c r="F1919" t="s">
        <v>246</v>
      </c>
      <c r="G1919" t="s">
        <v>914</v>
      </c>
      <c r="H1919" t="s">
        <v>490</v>
      </c>
      <c r="I1919" t="s">
        <v>1205</v>
      </c>
      <c r="J1919" t="s">
        <v>270</v>
      </c>
      <c r="K1919" t="s">
        <v>78</v>
      </c>
      <c r="L1919" t="s">
        <v>807</v>
      </c>
      <c r="M1919" t="s">
        <v>644</v>
      </c>
      <c r="N1919" t="s">
        <v>1167</v>
      </c>
      <c r="O1919" t="s">
        <v>414</v>
      </c>
      <c r="P1919" t="s">
        <v>78</v>
      </c>
      <c r="Q1919" t="s">
        <v>334</v>
      </c>
    </row>
    <row r="1921" spans="1:17" x14ac:dyDescent="0.35">
      <c r="A1921" t="s">
        <v>1206</v>
      </c>
    </row>
    <row r="1922" spans="1:17" x14ac:dyDescent="0.35">
      <c r="A1922" t="s">
        <v>29</v>
      </c>
      <c r="B1922" t="s">
        <v>1041</v>
      </c>
      <c r="C1922" t="s">
        <v>30</v>
      </c>
      <c r="D1922" t="s">
        <v>1186</v>
      </c>
      <c r="E1922" t="s">
        <v>1188</v>
      </c>
      <c r="F1922" t="s">
        <v>1047</v>
      </c>
      <c r="G1922" t="s">
        <v>1189</v>
      </c>
      <c r="H1922" t="s">
        <v>1190</v>
      </c>
      <c r="I1922" t="s">
        <v>1187</v>
      </c>
      <c r="J1922" t="s">
        <v>1191</v>
      </c>
      <c r="K1922" t="s">
        <v>702</v>
      </c>
      <c r="L1922" t="s">
        <v>1192</v>
      </c>
      <c r="M1922" t="s">
        <v>1193</v>
      </c>
      <c r="N1922" t="s">
        <v>1194</v>
      </c>
      <c r="O1922" t="s">
        <v>1195</v>
      </c>
      <c r="P1922" t="s">
        <v>1196</v>
      </c>
      <c r="Q1922" t="s">
        <v>1197</v>
      </c>
    </row>
    <row r="1923" spans="1:17" x14ac:dyDescent="0.35">
      <c r="A1923" t="s">
        <v>35</v>
      </c>
      <c r="B1923" t="s">
        <v>1042</v>
      </c>
      <c r="C1923">
        <v>8</v>
      </c>
      <c r="D1923" t="s">
        <v>78</v>
      </c>
      <c r="E1923" t="s">
        <v>78</v>
      </c>
      <c r="F1923" t="s">
        <v>470</v>
      </c>
      <c r="G1923" t="s">
        <v>78</v>
      </c>
      <c r="H1923" t="s">
        <v>1140</v>
      </c>
      <c r="I1923" t="s">
        <v>1207</v>
      </c>
      <c r="J1923" t="s">
        <v>78</v>
      </c>
      <c r="K1923" t="s">
        <v>78</v>
      </c>
      <c r="L1923" t="s">
        <v>78</v>
      </c>
      <c r="M1923" t="s">
        <v>78</v>
      </c>
      <c r="N1923" t="s">
        <v>78</v>
      </c>
      <c r="O1923" t="s">
        <v>78</v>
      </c>
      <c r="P1923" t="s">
        <v>78</v>
      </c>
      <c r="Q1923" t="s">
        <v>78</v>
      </c>
    </row>
    <row r="1924" spans="1:17" x14ac:dyDescent="0.35">
      <c r="A1924" t="s">
        <v>35</v>
      </c>
      <c r="B1924" t="s">
        <v>1043</v>
      </c>
      <c r="C1924">
        <v>10</v>
      </c>
      <c r="D1924" t="s">
        <v>78</v>
      </c>
      <c r="E1924" t="s">
        <v>78</v>
      </c>
      <c r="F1924" t="s">
        <v>1208</v>
      </c>
      <c r="G1924" t="s">
        <v>319</v>
      </c>
      <c r="H1924" t="s">
        <v>770</v>
      </c>
      <c r="I1924" t="s">
        <v>458</v>
      </c>
      <c r="J1924" t="s">
        <v>78</v>
      </c>
      <c r="K1924" t="s">
        <v>78</v>
      </c>
      <c r="L1924" t="s">
        <v>78</v>
      </c>
      <c r="M1924" t="s">
        <v>78</v>
      </c>
      <c r="N1924" t="s">
        <v>78</v>
      </c>
      <c r="O1924" t="s">
        <v>78</v>
      </c>
      <c r="P1924" t="s">
        <v>78</v>
      </c>
      <c r="Q1924" t="s">
        <v>78</v>
      </c>
    </row>
    <row r="1925" spans="1:17" x14ac:dyDescent="0.35">
      <c r="A1925" t="s">
        <v>35</v>
      </c>
      <c r="B1925" t="s">
        <v>1044</v>
      </c>
      <c r="C1925">
        <v>9</v>
      </c>
      <c r="D1925" t="s">
        <v>78</v>
      </c>
      <c r="E1925" t="s">
        <v>78</v>
      </c>
      <c r="F1925" t="s">
        <v>507</v>
      </c>
      <c r="G1925" t="s">
        <v>698</v>
      </c>
      <c r="H1925" t="s">
        <v>78</v>
      </c>
      <c r="I1925" t="s">
        <v>1209</v>
      </c>
      <c r="J1925" t="s">
        <v>78</v>
      </c>
      <c r="K1925" t="s">
        <v>78</v>
      </c>
      <c r="L1925" t="s">
        <v>1123</v>
      </c>
      <c r="M1925" t="s">
        <v>78</v>
      </c>
      <c r="N1925" t="s">
        <v>78</v>
      </c>
      <c r="O1925" t="s">
        <v>78</v>
      </c>
      <c r="P1925" t="s">
        <v>78</v>
      </c>
      <c r="Q1925" t="s">
        <v>78</v>
      </c>
    </row>
    <row r="1926" spans="1:17" x14ac:dyDescent="0.35">
      <c r="A1926" t="s">
        <v>35</v>
      </c>
      <c r="B1926" t="s">
        <v>1045</v>
      </c>
      <c r="C1926">
        <v>7</v>
      </c>
      <c r="D1926" t="s">
        <v>78</v>
      </c>
      <c r="E1926" t="s">
        <v>78</v>
      </c>
      <c r="F1926" t="s">
        <v>649</v>
      </c>
      <c r="G1926" t="s">
        <v>664</v>
      </c>
      <c r="H1926" t="s">
        <v>1100</v>
      </c>
      <c r="I1926" t="s">
        <v>78</v>
      </c>
      <c r="J1926" t="s">
        <v>78</v>
      </c>
      <c r="K1926" t="s">
        <v>78</v>
      </c>
      <c r="L1926" t="s">
        <v>78</v>
      </c>
      <c r="M1926" t="s">
        <v>78</v>
      </c>
      <c r="N1926" t="s">
        <v>78</v>
      </c>
      <c r="O1926" t="s">
        <v>78</v>
      </c>
      <c r="P1926" t="s">
        <v>78</v>
      </c>
      <c r="Q1926" t="s">
        <v>78</v>
      </c>
    </row>
    <row r="1927" spans="1:17" x14ac:dyDescent="0.35">
      <c r="A1927" t="s">
        <v>36</v>
      </c>
      <c r="B1927" t="s">
        <v>1042</v>
      </c>
      <c r="C1927">
        <v>11</v>
      </c>
      <c r="D1927" t="s">
        <v>78</v>
      </c>
      <c r="E1927" t="s">
        <v>78</v>
      </c>
      <c r="F1927" t="s">
        <v>412</v>
      </c>
      <c r="G1927" t="s">
        <v>1136</v>
      </c>
      <c r="H1927" t="s">
        <v>78</v>
      </c>
      <c r="I1927" t="s">
        <v>879</v>
      </c>
      <c r="J1927" t="s">
        <v>731</v>
      </c>
      <c r="K1927" t="s">
        <v>78</v>
      </c>
      <c r="L1927" t="s">
        <v>78</v>
      </c>
      <c r="M1927" t="s">
        <v>1026</v>
      </c>
      <c r="N1927" t="s">
        <v>78</v>
      </c>
      <c r="O1927" t="s">
        <v>78</v>
      </c>
      <c r="P1927" t="s">
        <v>78</v>
      </c>
      <c r="Q1927" t="s">
        <v>78</v>
      </c>
    </row>
    <row r="1928" spans="1:17" x14ac:dyDescent="0.35">
      <c r="A1928" t="s">
        <v>36</v>
      </c>
      <c r="B1928" t="s">
        <v>1043</v>
      </c>
      <c r="C1928">
        <v>17</v>
      </c>
      <c r="D1928" t="s">
        <v>78</v>
      </c>
      <c r="E1928" t="s">
        <v>1096</v>
      </c>
      <c r="F1928" t="s">
        <v>829</v>
      </c>
      <c r="G1928" t="s">
        <v>78</v>
      </c>
      <c r="H1928" t="s">
        <v>78</v>
      </c>
      <c r="I1928" t="s">
        <v>624</v>
      </c>
      <c r="J1928" t="s">
        <v>636</v>
      </c>
      <c r="K1928" t="s">
        <v>61</v>
      </c>
      <c r="L1928" t="s">
        <v>914</v>
      </c>
      <c r="M1928" t="s">
        <v>78</v>
      </c>
      <c r="N1928" t="s">
        <v>78</v>
      </c>
      <c r="O1928" t="s">
        <v>78</v>
      </c>
      <c r="P1928" t="s">
        <v>78</v>
      </c>
      <c r="Q1928" t="s">
        <v>78</v>
      </c>
    </row>
    <row r="1929" spans="1:17" x14ac:dyDescent="0.35">
      <c r="A1929" t="s">
        <v>36</v>
      </c>
      <c r="B1929" t="s">
        <v>1044</v>
      </c>
      <c r="C1929">
        <v>14</v>
      </c>
      <c r="D1929" t="s">
        <v>78</v>
      </c>
      <c r="E1929" t="s">
        <v>78</v>
      </c>
      <c r="F1929" t="s">
        <v>357</v>
      </c>
      <c r="G1929" t="s">
        <v>896</v>
      </c>
      <c r="H1929" t="s">
        <v>78</v>
      </c>
      <c r="I1929" t="s">
        <v>78</v>
      </c>
      <c r="J1929" t="s">
        <v>322</v>
      </c>
      <c r="K1929" t="s">
        <v>78</v>
      </c>
      <c r="L1929" t="s">
        <v>78</v>
      </c>
      <c r="M1929" t="s">
        <v>78</v>
      </c>
      <c r="N1929" t="s">
        <v>78</v>
      </c>
      <c r="O1929" t="s">
        <v>78</v>
      </c>
      <c r="P1929" t="s">
        <v>719</v>
      </c>
      <c r="Q1929" t="s">
        <v>288</v>
      </c>
    </row>
    <row r="1930" spans="1:17" x14ac:dyDescent="0.35">
      <c r="A1930" t="s">
        <v>36</v>
      </c>
      <c r="B1930" t="s">
        <v>1045</v>
      </c>
      <c r="C1930">
        <v>7</v>
      </c>
      <c r="D1930" t="s">
        <v>78</v>
      </c>
      <c r="E1930" t="s">
        <v>78</v>
      </c>
      <c r="F1930" t="s">
        <v>1210</v>
      </c>
      <c r="G1930" t="s">
        <v>761</v>
      </c>
      <c r="H1930" t="s">
        <v>78</v>
      </c>
      <c r="I1930" t="s">
        <v>78</v>
      </c>
      <c r="J1930" t="s">
        <v>934</v>
      </c>
      <c r="K1930" t="s">
        <v>78</v>
      </c>
      <c r="L1930" t="s">
        <v>78</v>
      </c>
      <c r="M1930" t="s">
        <v>78</v>
      </c>
      <c r="N1930" t="s">
        <v>78</v>
      </c>
      <c r="O1930" t="s">
        <v>736</v>
      </c>
      <c r="P1930" t="s">
        <v>78</v>
      </c>
      <c r="Q1930" t="s">
        <v>78</v>
      </c>
    </row>
    <row r="1931" spans="1:17" x14ac:dyDescent="0.35">
      <c r="A1931" t="s">
        <v>36</v>
      </c>
      <c r="B1931" t="s">
        <v>1047</v>
      </c>
      <c r="C1931">
        <v>1</v>
      </c>
      <c r="D1931" t="s">
        <v>78</v>
      </c>
      <c r="E1931" t="s">
        <v>78</v>
      </c>
      <c r="F1931" t="s">
        <v>294</v>
      </c>
      <c r="G1931" t="s">
        <v>78</v>
      </c>
      <c r="H1931" t="s">
        <v>78</v>
      </c>
      <c r="I1931" t="s">
        <v>78</v>
      </c>
      <c r="J1931" t="s">
        <v>78</v>
      </c>
      <c r="K1931" t="s">
        <v>78</v>
      </c>
      <c r="L1931" t="s">
        <v>78</v>
      </c>
      <c r="M1931" t="s">
        <v>78</v>
      </c>
      <c r="N1931" t="s">
        <v>78</v>
      </c>
      <c r="O1931" t="s">
        <v>78</v>
      </c>
      <c r="P1931" t="s">
        <v>78</v>
      </c>
      <c r="Q1931" t="s">
        <v>78</v>
      </c>
    </row>
    <row r="1932" spans="1:17" x14ac:dyDescent="0.35">
      <c r="A1932" t="s">
        <v>37</v>
      </c>
      <c r="B1932" t="s">
        <v>1042</v>
      </c>
      <c r="C1932">
        <v>3</v>
      </c>
      <c r="D1932" t="s">
        <v>627</v>
      </c>
      <c r="E1932" t="s">
        <v>1130</v>
      </c>
      <c r="F1932" t="s">
        <v>338</v>
      </c>
      <c r="G1932" t="s">
        <v>78</v>
      </c>
      <c r="H1932" t="s">
        <v>78</v>
      </c>
      <c r="I1932" t="s">
        <v>78</v>
      </c>
      <c r="J1932" t="s">
        <v>78</v>
      </c>
      <c r="K1932" t="s">
        <v>78</v>
      </c>
      <c r="L1932" t="s">
        <v>78</v>
      </c>
      <c r="M1932" t="s">
        <v>78</v>
      </c>
      <c r="N1932" t="s">
        <v>78</v>
      </c>
      <c r="O1932" t="s">
        <v>78</v>
      </c>
      <c r="P1932" t="s">
        <v>78</v>
      </c>
      <c r="Q1932" t="s">
        <v>78</v>
      </c>
    </row>
    <row r="1933" spans="1:17" x14ac:dyDescent="0.35">
      <c r="A1933" t="s">
        <v>37</v>
      </c>
      <c r="B1933" t="s">
        <v>1043</v>
      </c>
      <c r="C1933">
        <v>9</v>
      </c>
      <c r="D1933" t="s">
        <v>78</v>
      </c>
      <c r="E1933" t="s">
        <v>78</v>
      </c>
      <c r="F1933" t="s">
        <v>226</v>
      </c>
      <c r="G1933" t="s">
        <v>1067</v>
      </c>
      <c r="H1933" t="s">
        <v>1118</v>
      </c>
      <c r="I1933" t="s">
        <v>78</v>
      </c>
      <c r="J1933" t="s">
        <v>78</v>
      </c>
      <c r="K1933" t="s">
        <v>78</v>
      </c>
      <c r="L1933" t="s">
        <v>78</v>
      </c>
      <c r="M1933" t="s">
        <v>78</v>
      </c>
      <c r="N1933" t="s">
        <v>78</v>
      </c>
      <c r="O1933" t="s">
        <v>78</v>
      </c>
      <c r="P1933" t="s">
        <v>78</v>
      </c>
      <c r="Q1933" t="s">
        <v>78</v>
      </c>
    </row>
    <row r="1934" spans="1:17" x14ac:dyDescent="0.35">
      <c r="A1934" t="s">
        <v>37</v>
      </c>
      <c r="B1934" t="s">
        <v>1044</v>
      </c>
      <c r="C1934">
        <v>6</v>
      </c>
      <c r="D1934" t="s">
        <v>78</v>
      </c>
      <c r="E1934" t="s">
        <v>78</v>
      </c>
      <c r="F1934" t="s">
        <v>1211</v>
      </c>
      <c r="G1934" t="s">
        <v>450</v>
      </c>
      <c r="H1934" t="s">
        <v>78</v>
      </c>
      <c r="I1934" t="s">
        <v>980</v>
      </c>
      <c r="J1934" t="s">
        <v>78</v>
      </c>
      <c r="K1934" t="s">
        <v>78</v>
      </c>
      <c r="L1934" t="s">
        <v>78</v>
      </c>
      <c r="M1934" t="s">
        <v>78</v>
      </c>
      <c r="N1934" t="s">
        <v>78</v>
      </c>
      <c r="O1934" t="s">
        <v>78</v>
      </c>
      <c r="P1934" t="s">
        <v>78</v>
      </c>
      <c r="Q1934" t="s">
        <v>78</v>
      </c>
    </row>
    <row r="1935" spans="1:17" x14ac:dyDescent="0.35">
      <c r="A1935" t="s">
        <v>37</v>
      </c>
      <c r="B1935" t="s">
        <v>1045</v>
      </c>
      <c r="C1935">
        <v>3</v>
      </c>
      <c r="D1935" t="s">
        <v>78</v>
      </c>
      <c r="E1935" t="s">
        <v>78</v>
      </c>
      <c r="F1935" t="s">
        <v>463</v>
      </c>
      <c r="G1935" t="s">
        <v>78</v>
      </c>
      <c r="H1935" t="s">
        <v>78</v>
      </c>
      <c r="I1935" t="s">
        <v>78</v>
      </c>
      <c r="J1935" t="s">
        <v>464</v>
      </c>
      <c r="K1935" t="s">
        <v>78</v>
      </c>
      <c r="L1935" t="s">
        <v>78</v>
      </c>
      <c r="M1935" t="s">
        <v>78</v>
      </c>
      <c r="N1935" t="s">
        <v>78</v>
      </c>
      <c r="O1935" t="s">
        <v>78</v>
      </c>
      <c r="P1935" t="s">
        <v>78</v>
      </c>
      <c r="Q1935" t="s">
        <v>78</v>
      </c>
    </row>
    <row r="1936" spans="1:17" x14ac:dyDescent="0.35">
      <c r="A1936" t="s">
        <v>37</v>
      </c>
      <c r="B1936" t="s">
        <v>1047</v>
      </c>
      <c r="C1936">
        <v>1</v>
      </c>
      <c r="D1936" t="s">
        <v>78</v>
      </c>
      <c r="E1936" t="s">
        <v>78</v>
      </c>
      <c r="F1936" t="s">
        <v>294</v>
      </c>
      <c r="G1936" t="s">
        <v>78</v>
      </c>
      <c r="H1936" t="s">
        <v>78</v>
      </c>
      <c r="I1936" t="s">
        <v>78</v>
      </c>
      <c r="J1936" t="s">
        <v>78</v>
      </c>
      <c r="K1936" t="s">
        <v>78</v>
      </c>
      <c r="L1936" t="s">
        <v>78</v>
      </c>
      <c r="M1936" t="s">
        <v>78</v>
      </c>
      <c r="N1936" t="s">
        <v>78</v>
      </c>
      <c r="O1936" t="s">
        <v>78</v>
      </c>
      <c r="P1936" t="s">
        <v>78</v>
      </c>
      <c r="Q1936" t="s">
        <v>78</v>
      </c>
    </row>
    <row r="1937" spans="1:17" x14ac:dyDescent="0.35">
      <c r="A1937" t="s">
        <v>38</v>
      </c>
      <c r="B1937" t="s">
        <v>1042</v>
      </c>
      <c r="C1937">
        <v>15</v>
      </c>
      <c r="D1937" t="s">
        <v>78</v>
      </c>
      <c r="E1937" t="s">
        <v>1091</v>
      </c>
      <c r="F1937" t="s">
        <v>337</v>
      </c>
      <c r="G1937" t="s">
        <v>337</v>
      </c>
      <c r="H1937" t="s">
        <v>63</v>
      </c>
      <c r="I1937" t="s">
        <v>1212</v>
      </c>
      <c r="J1937" t="s">
        <v>633</v>
      </c>
      <c r="K1937" t="s">
        <v>182</v>
      </c>
      <c r="L1937" t="s">
        <v>1091</v>
      </c>
      <c r="M1937" t="s">
        <v>698</v>
      </c>
      <c r="N1937" t="s">
        <v>337</v>
      </c>
      <c r="O1937" t="s">
        <v>337</v>
      </c>
      <c r="P1937" t="s">
        <v>78</v>
      </c>
      <c r="Q1937" t="s">
        <v>78</v>
      </c>
    </row>
    <row r="1938" spans="1:17" x14ac:dyDescent="0.35">
      <c r="A1938" t="s">
        <v>38</v>
      </c>
      <c r="B1938" t="s">
        <v>1043</v>
      </c>
      <c r="C1938">
        <v>11</v>
      </c>
      <c r="D1938" t="s">
        <v>78</v>
      </c>
      <c r="E1938" t="s">
        <v>78</v>
      </c>
      <c r="F1938" t="s">
        <v>637</v>
      </c>
      <c r="G1938" t="s">
        <v>605</v>
      </c>
      <c r="H1938" t="s">
        <v>406</v>
      </c>
      <c r="I1938" t="s">
        <v>745</v>
      </c>
      <c r="J1938" t="s">
        <v>1213</v>
      </c>
      <c r="K1938" t="s">
        <v>78</v>
      </c>
      <c r="L1938" t="s">
        <v>78</v>
      </c>
      <c r="M1938" t="s">
        <v>440</v>
      </c>
      <c r="N1938" t="s">
        <v>78</v>
      </c>
      <c r="O1938" t="s">
        <v>745</v>
      </c>
      <c r="P1938" t="s">
        <v>78</v>
      </c>
      <c r="Q1938" t="s">
        <v>78</v>
      </c>
    </row>
    <row r="1939" spans="1:17" x14ac:dyDescent="0.35">
      <c r="A1939" t="s">
        <v>38</v>
      </c>
      <c r="B1939" t="s">
        <v>1044</v>
      </c>
      <c r="C1939">
        <v>12</v>
      </c>
      <c r="D1939" t="s">
        <v>78</v>
      </c>
      <c r="E1939" t="s">
        <v>78</v>
      </c>
      <c r="F1939" t="s">
        <v>746</v>
      </c>
      <c r="G1939" t="s">
        <v>740</v>
      </c>
      <c r="H1939" t="s">
        <v>598</v>
      </c>
      <c r="I1939" t="s">
        <v>726</v>
      </c>
      <c r="J1939" t="s">
        <v>914</v>
      </c>
      <c r="K1939" t="s">
        <v>78</v>
      </c>
      <c r="L1939" t="s">
        <v>78</v>
      </c>
      <c r="M1939" t="s">
        <v>914</v>
      </c>
      <c r="N1939" t="s">
        <v>78</v>
      </c>
      <c r="O1939" t="s">
        <v>78</v>
      </c>
      <c r="P1939" t="s">
        <v>78</v>
      </c>
      <c r="Q1939" t="s">
        <v>78</v>
      </c>
    </row>
    <row r="1940" spans="1:17" x14ac:dyDescent="0.35">
      <c r="A1940" t="s">
        <v>38</v>
      </c>
      <c r="B1940" t="s">
        <v>1045</v>
      </c>
      <c r="C1940">
        <v>6</v>
      </c>
      <c r="D1940" t="s">
        <v>78</v>
      </c>
      <c r="E1940" t="s">
        <v>78</v>
      </c>
      <c r="F1940" t="s">
        <v>612</v>
      </c>
      <c r="G1940" t="s">
        <v>78</v>
      </c>
      <c r="H1940" t="s">
        <v>624</v>
      </c>
      <c r="I1940" t="s">
        <v>938</v>
      </c>
      <c r="J1940" t="s">
        <v>78</v>
      </c>
      <c r="K1940" t="s">
        <v>78</v>
      </c>
      <c r="L1940" t="s">
        <v>78</v>
      </c>
      <c r="M1940" t="s">
        <v>451</v>
      </c>
      <c r="N1940" t="s">
        <v>78</v>
      </c>
      <c r="O1940" t="s">
        <v>78</v>
      </c>
      <c r="P1940" t="s">
        <v>78</v>
      </c>
      <c r="Q1940" t="s">
        <v>78</v>
      </c>
    </row>
    <row r="1941" spans="1:17" x14ac:dyDescent="0.35">
      <c r="A1941" t="s">
        <v>39</v>
      </c>
      <c r="B1941" t="s">
        <v>1042</v>
      </c>
      <c r="C1941">
        <v>10</v>
      </c>
      <c r="D1941" t="s">
        <v>78</v>
      </c>
      <c r="E1941" t="s">
        <v>78</v>
      </c>
      <c r="F1941" t="s">
        <v>61</v>
      </c>
      <c r="G1941" t="s">
        <v>641</v>
      </c>
      <c r="H1941" t="s">
        <v>78</v>
      </c>
      <c r="I1941" t="s">
        <v>1008</v>
      </c>
      <c r="J1941" t="s">
        <v>1126</v>
      </c>
      <c r="K1941" t="s">
        <v>78</v>
      </c>
      <c r="L1941" t="s">
        <v>78</v>
      </c>
      <c r="M1941" t="s">
        <v>980</v>
      </c>
      <c r="N1941" t="s">
        <v>78</v>
      </c>
      <c r="O1941" t="s">
        <v>78</v>
      </c>
      <c r="P1941" t="s">
        <v>580</v>
      </c>
      <c r="Q1941" t="s">
        <v>78</v>
      </c>
    </row>
    <row r="1942" spans="1:17" x14ac:dyDescent="0.35">
      <c r="A1942" t="s">
        <v>39</v>
      </c>
      <c r="B1942" t="s">
        <v>1043</v>
      </c>
      <c r="C1942">
        <v>14</v>
      </c>
      <c r="D1942" t="s">
        <v>78</v>
      </c>
      <c r="E1942" t="s">
        <v>78</v>
      </c>
      <c r="F1942" t="s">
        <v>1162</v>
      </c>
      <c r="G1942" t="s">
        <v>78</v>
      </c>
      <c r="H1942" t="s">
        <v>78</v>
      </c>
      <c r="I1942" t="s">
        <v>78</v>
      </c>
      <c r="J1942" t="s">
        <v>1118</v>
      </c>
      <c r="K1942" t="s">
        <v>78</v>
      </c>
      <c r="L1942" t="s">
        <v>78</v>
      </c>
      <c r="M1942" t="s">
        <v>78</v>
      </c>
      <c r="N1942" t="s">
        <v>78</v>
      </c>
      <c r="O1942" t="s">
        <v>78</v>
      </c>
      <c r="P1942" t="s">
        <v>78</v>
      </c>
      <c r="Q1942" t="s">
        <v>78</v>
      </c>
    </row>
    <row r="1943" spans="1:17" x14ac:dyDescent="0.35">
      <c r="A1943" t="s">
        <v>39</v>
      </c>
      <c r="B1943" t="s">
        <v>1044</v>
      </c>
      <c r="C1943">
        <v>6</v>
      </c>
      <c r="D1943" t="s">
        <v>78</v>
      </c>
      <c r="E1943" t="s">
        <v>78</v>
      </c>
      <c r="F1943" t="s">
        <v>364</v>
      </c>
      <c r="G1943" t="s">
        <v>78</v>
      </c>
      <c r="H1943" t="s">
        <v>78</v>
      </c>
      <c r="I1943" t="s">
        <v>78</v>
      </c>
      <c r="J1943" t="s">
        <v>78</v>
      </c>
      <c r="K1943" t="s">
        <v>78</v>
      </c>
      <c r="L1943" t="s">
        <v>78</v>
      </c>
      <c r="M1943" t="s">
        <v>365</v>
      </c>
      <c r="N1943" t="s">
        <v>78</v>
      </c>
      <c r="O1943" t="s">
        <v>78</v>
      </c>
      <c r="P1943" t="s">
        <v>78</v>
      </c>
      <c r="Q1943" t="s">
        <v>78</v>
      </c>
    </row>
    <row r="1944" spans="1:17" x14ac:dyDescent="0.35">
      <c r="A1944" t="s">
        <v>39</v>
      </c>
      <c r="B1944" t="s">
        <v>1045</v>
      </c>
      <c r="C1944">
        <v>14</v>
      </c>
      <c r="D1944" t="s">
        <v>78</v>
      </c>
      <c r="E1944" t="s">
        <v>78</v>
      </c>
      <c r="F1944" t="s">
        <v>806</v>
      </c>
      <c r="G1944" t="s">
        <v>1180</v>
      </c>
      <c r="H1944" t="s">
        <v>78</v>
      </c>
      <c r="I1944" t="s">
        <v>78</v>
      </c>
      <c r="J1944" t="s">
        <v>868</v>
      </c>
      <c r="K1944" t="s">
        <v>78</v>
      </c>
      <c r="L1944" t="s">
        <v>78</v>
      </c>
      <c r="M1944" t="s">
        <v>721</v>
      </c>
      <c r="N1944" t="s">
        <v>78</v>
      </c>
      <c r="O1944" t="s">
        <v>78</v>
      </c>
      <c r="P1944" t="s">
        <v>78</v>
      </c>
      <c r="Q1944" t="s">
        <v>78</v>
      </c>
    </row>
    <row r="1945" spans="1:17" x14ac:dyDescent="0.35">
      <c r="A1945" t="s">
        <v>40</v>
      </c>
      <c r="B1945" t="s">
        <v>1042</v>
      </c>
      <c r="C1945">
        <v>47</v>
      </c>
      <c r="D1945" t="s">
        <v>406</v>
      </c>
      <c r="E1945" t="s">
        <v>633</v>
      </c>
      <c r="F1945" t="s">
        <v>464</v>
      </c>
      <c r="G1945" t="s">
        <v>65</v>
      </c>
      <c r="H1945" t="s">
        <v>737</v>
      </c>
      <c r="I1945" t="s">
        <v>242</v>
      </c>
      <c r="J1945" t="s">
        <v>450</v>
      </c>
      <c r="K1945" t="s">
        <v>1008</v>
      </c>
      <c r="L1945" t="s">
        <v>644</v>
      </c>
      <c r="M1945" t="s">
        <v>637</v>
      </c>
      <c r="N1945" t="s">
        <v>355</v>
      </c>
      <c r="O1945" t="s">
        <v>355</v>
      </c>
      <c r="P1945" t="s">
        <v>85</v>
      </c>
      <c r="Q1945" t="s">
        <v>78</v>
      </c>
    </row>
    <row r="1946" spans="1:17" x14ac:dyDescent="0.35">
      <c r="A1946" t="s">
        <v>40</v>
      </c>
      <c r="B1946" t="s">
        <v>1043</v>
      </c>
      <c r="C1946">
        <v>61</v>
      </c>
      <c r="D1946" t="s">
        <v>78</v>
      </c>
      <c r="E1946" t="s">
        <v>406</v>
      </c>
      <c r="F1946" t="s">
        <v>133</v>
      </c>
      <c r="G1946" t="s">
        <v>918</v>
      </c>
      <c r="H1946" t="s">
        <v>690</v>
      </c>
      <c r="I1946" t="s">
        <v>738</v>
      </c>
      <c r="J1946" t="s">
        <v>964</v>
      </c>
      <c r="K1946" t="s">
        <v>743</v>
      </c>
      <c r="L1946" t="s">
        <v>341</v>
      </c>
      <c r="M1946" t="s">
        <v>1030</v>
      </c>
      <c r="N1946" t="s">
        <v>78</v>
      </c>
      <c r="O1946" t="s">
        <v>414</v>
      </c>
      <c r="P1946" t="s">
        <v>78</v>
      </c>
      <c r="Q1946" t="s">
        <v>78</v>
      </c>
    </row>
    <row r="1947" spans="1:17" x14ac:dyDescent="0.35">
      <c r="A1947" t="s">
        <v>40</v>
      </c>
      <c r="B1947" t="s">
        <v>1044</v>
      </c>
      <c r="C1947">
        <v>47</v>
      </c>
      <c r="D1947" t="s">
        <v>78</v>
      </c>
      <c r="E1947" t="s">
        <v>78</v>
      </c>
      <c r="F1947" t="s">
        <v>314</v>
      </c>
      <c r="G1947" t="s">
        <v>637</v>
      </c>
      <c r="H1947" t="s">
        <v>1214</v>
      </c>
      <c r="I1947" t="s">
        <v>1026</v>
      </c>
      <c r="J1947" t="s">
        <v>840</v>
      </c>
      <c r="K1947" t="s">
        <v>78</v>
      </c>
      <c r="L1947" t="s">
        <v>734</v>
      </c>
      <c r="M1947" t="s">
        <v>1091</v>
      </c>
      <c r="N1947" t="s">
        <v>78</v>
      </c>
      <c r="O1947" t="s">
        <v>78</v>
      </c>
      <c r="P1947" t="s">
        <v>738</v>
      </c>
      <c r="Q1947" t="s">
        <v>490</v>
      </c>
    </row>
    <row r="1948" spans="1:17" x14ac:dyDescent="0.35">
      <c r="A1948" t="s">
        <v>40</v>
      </c>
      <c r="B1948" t="s">
        <v>1045</v>
      </c>
      <c r="C1948">
        <v>37</v>
      </c>
      <c r="D1948" t="s">
        <v>78</v>
      </c>
      <c r="E1948" t="s">
        <v>78</v>
      </c>
      <c r="F1948" t="s">
        <v>226</v>
      </c>
      <c r="G1948" t="s">
        <v>637</v>
      </c>
      <c r="H1948" t="s">
        <v>503</v>
      </c>
      <c r="I1948" t="s">
        <v>490</v>
      </c>
      <c r="J1948" t="s">
        <v>270</v>
      </c>
      <c r="K1948" t="s">
        <v>78</v>
      </c>
      <c r="L1948" t="s">
        <v>78</v>
      </c>
      <c r="M1948" t="s">
        <v>730</v>
      </c>
      <c r="N1948" t="s">
        <v>78</v>
      </c>
      <c r="O1948" t="s">
        <v>433</v>
      </c>
      <c r="P1948" t="s">
        <v>78</v>
      </c>
      <c r="Q1948" t="s">
        <v>78</v>
      </c>
    </row>
    <row r="1949" spans="1:17" x14ac:dyDescent="0.35">
      <c r="A1949" t="s">
        <v>40</v>
      </c>
      <c r="B1949" t="s">
        <v>1047</v>
      </c>
      <c r="C1949">
        <v>2</v>
      </c>
      <c r="D1949" t="s">
        <v>78</v>
      </c>
      <c r="E1949" t="s">
        <v>78</v>
      </c>
      <c r="F1949" t="s">
        <v>294</v>
      </c>
      <c r="G1949" t="s">
        <v>78</v>
      </c>
      <c r="H1949" t="s">
        <v>78</v>
      </c>
      <c r="I1949" t="s">
        <v>78</v>
      </c>
      <c r="J1949" t="s">
        <v>78</v>
      </c>
      <c r="K1949" t="s">
        <v>78</v>
      </c>
      <c r="L1949" t="s">
        <v>78</v>
      </c>
      <c r="M1949" t="s">
        <v>78</v>
      </c>
      <c r="N1949" t="s">
        <v>78</v>
      </c>
      <c r="O1949" t="s">
        <v>78</v>
      </c>
      <c r="P1949" t="s">
        <v>78</v>
      </c>
      <c r="Q1949" t="s">
        <v>78</v>
      </c>
    </row>
    <row r="1951" spans="1:17" x14ac:dyDescent="0.35">
      <c r="A1951" t="s">
        <v>1215</v>
      </c>
    </row>
    <row r="1952" spans="1:17" x14ac:dyDescent="0.35">
      <c r="A1952" t="s">
        <v>29</v>
      </c>
      <c r="B1952" t="s">
        <v>887</v>
      </c>
      <c r="C1952" t="s">
        <v>30</v>
      </c>
      <c r="D1952" t="s">
        <v>1187</v>
      </c>
      <c r="E1952" t="s">
        <v>1047</v>
      </c>
      <c r="F1952" t="s">
        <v>1191</v>
      </c>
      <c r="G1952" t="s">
        <v>1186</v>
      </c>
      <c r="H1952" t="s">
        <v>1188</v>
      </c>
      <c r="I1952" t="s">
        <v>1189</v>
      </c>
      <c r="J1952" t="s">
        <v>1190</v>
      </c>
      <c r="K1952" t="s">
        <v>1193</v>
      </c>
      <c r="L1952" t="s">
        <v>702</v>
      </c>
      <c r="M1952" t="s">
        <v>1192</v>
      </c>
      <c r="N1952" t="s">
        <v>1194</v>
      </c>
      <c r="O1952" t="s">
        <v>1195</v>
      </c>
      <c r="P1952" t="s">
        <v>1196</v>
      </c>
      <c r="Q1952" t="s">
        <v>1197</v>
      </c>
    </row>
    <row r="1953" spans="1:17" x14ac:dyDescent="0.35">
      <c r="A1953" t="s">
        <v>35</v>
      </c>
      <c r="B1953" t="s">
        <v>888</v>
      </c>
      <c r="C1953">
        <v>20</v>
      </c>
      <c r="D1953" t="s">
        <v>1216</v>
      </c>
      <c r="E1953" t="s">
        <v>121</v>
      </c>
      <c r="F1953" t="s">
        <v>78</v>
      </c>
      <c r="G1953" t="s">
        <v>78</v>
      </c>
      <c r="H1953" t="s">
        <v>78</v>
      </c>
      <c r="I1953" t="s">
        <v>748</v>
      </c>
      <c r="J1953" t="s">
        <v>604</v>
      </c>
      <c r="K1953" t="s">
        <v>78</v>
      </c>
      <c r="L1953" t="s">
        <v>78</v>
      </c>
      <c r="M1953" t="s">
        <v>1136</v>
      </c>
      <c r="N1953" t="s">
        <v>78</v>
      </c>
      <c r="O1953" t="s">
        <v>78</v>
      </c>
      <c r="P1953" t="s">
        <v>78</v>
      </c>
      <c r="Q1953" t="s">
        <v>78</v>
      </c>
    </row>
    <row r="1954" spans="1:17" x14ac:dyDescent="0.35">
      <c r="A1954" t="s">
        <v>35</v>
      </c>
      <c r="B1954" t="s">
        <v>889</v>
      </c>
      <c r="C1954">
        <v>14</v>
      </c>
      <c r="D1954" t="s">
        <v>637</v>
      </c>
      <c r="E1954" t="s">
        <v>220</v>
      </c>
      <c r="F1954" t="s">
        <v>78</v>
      </c>
      <c r="G1954" t="s">
        <v>78</v>
      </c>
      <c r="H1954" t="s">
        <v>78</v>
      </c>
      <c r="I1954" t="s">
        <v>699</v>
      </c>
      <c r="J1954" t="s">
        <v>458</v>
      </c>
      <c r="K1954" t="s">
        <v>78</v>
      </c>
      <c r="L1954" t="s">
        <v>78</v>
      </c>
      <c r="M1954" t="s">
        <v>78</v>
      </c>
      <c r="N1954" t="s">
        <v>78</v>
      </c>
      <c r="O1954" t="s">
        <v>78</v>
      </c>
      <c r="P1954" t="s">
        <v>78</v>
      </c>
      <c r="Q1954" t="s">
        <v>78</v>
      </c>
    </row>
    <row r="1955" spans="1:17" x14ac:dyDescent="0.35">
      <c r="A1955" t="s">
        <v>36</v>
      </c>
      <c r="B1955" t="s">
        <v>888</v>
      </c>
      <c r="C1955">
        <v>30</v>
      </c>
      <c r="D1955" t="s">
        <v>993</v>
      </c>
      <c r="E1955" t="s">
        <v>87</v>
      </c>
      <c r="F1955" t="s">
        <v>720</v>
      </c>
      <c r="G1955" t="s">
        <v>78</v>
      </c>
      <c r="H1955" t="s">
        <v>800</v>
      </c>
      <c r="I1955" t="s">
        <v>1056</v>
      </c>
      <c r="J1955" t="s">
        <v>78</v>
      </c>
      <c r="K1955" t="s">
        <v>78</v>
      </c>
      <c r="L1955" t="s">
        <v>633</v>
      </c>
      <c r="M1955" t="s">
        <v>690</v>
      </c>
      <c r="N1955" t="s">
        <v>78</v>
      </c>
      <c r="O1955" t="s">
        <v>374</v>
      </c>
      <c r="P1955" t="s">
        <v>341</v>
      </c>
      <c r="Q1955" t="s">
        <v>78</v>
      </c>
    </row>
    <row r="1956" spans="1:17" x14ac:dyDescent="0.35">
      <c r="A1956" t="s">
        <v>36</v>
      </c>
      <c r="B1956" t="s">
        <v>889</v>
      </c>
      <c r="C1956">
        <v>20</v>
      </c>
      <c r="D1956" t="s">
        <v>742</v>
      </c>
      <c r="E1956" t="s">
        <v>314</v>
      </c>
      <c r="F1956" t="s">
        <v>303</v>
      </c>
      <c r="G1956" t="s">
        <v>78</v>
      </c>
      <c r="H1956" t="s">
        <v>949</v>
      </c>
      <c r="I1956" t="s">
        <v>78</v>
      </c>
      <c r="J1956" t="s">
        <v>78</v>
      </c>
      <c r="K1956" t="s">
        <v>1091</v>
      </c>
      <c r="L1956" t="s">
        <v>529</v>
      </c>
      <c r="M1956" t="s">
        <v>78</v>
      </c>
      <c r="N1956" t="s">
        <v>78</v>
      </c>
      <c r="O1956" t="s">
        <v>78</v>
      </c>
      <c r="P1956" t="s">
        <v>78</v>
      </c>
      <c r="Q1956" t="s">
        <v>1008</v>
      </c>
    </row>
    <row r="1957" spans="1:17" x14ac:dyDescent="0.35">
      <c r="A1957" t="s">
        <v>37</v>
      </c>
      <c r="B1957" t="s">
        <v>888</v>
      </c>
      <c r="C1957">
        <v>11</v>
      </c>
      <c r="D1957" t="s">
        <v>789</v>
      </c>
      <c r="E1957" t="s">
        <v>754</v>
      </c>
      <c r="F1957" t="s">
        <v>724</v>
      </c>
      <c r="G1957" t="s">
        <v>78</v>
      </c>
      <c r="H1957" t="s">
        <v>78</v>
      </c>
      <c r="I1957" t="s">
        <v>78</v>
      </c>
      <c r="J1957" t="s">
        <v>78</v>
      </c>
      <c r="K1957" t="s">
        <v>78</v>
      </c>
      <c r="L1957" t="s">
        <v>78</v>
      </c>
      <c r="M1957" t="s">
        <v>78</v>
      </c>
      <c r="N1957" t="s">
        <v>78</v>
      </c>
      <c r="O1957" t="s">
        <v>78</v>
      </c>
      <c r="P1957" t="s">
        <v>78</v>
      </c>
      <c r="Q1957" t="s">
        <v>78</v>
      </c>
    </row>
    <row r="1958" spans="1:17" x14ac:dyDescent="0.35">
      <c r="A1958" t="s">
        <v>37</v>
      </c>
      <c r="B1958" t="s">
        <v>889</v>
      </c>
      <c r="C1958">
        <v>11</v>
      </c>
      <c r="D1958" t="s">
        <v>78</v>
      </c>
      <c r="E1958" t="s">
        <v>46</v>
      </c>
      <c r="F1958" t="s">
        <v>78</v>
      </c>
      <c r="G1958" t="s">
        <v>998</v>
      </c>
      <c r="H1958" t="s">
        <v>644</v>
      </c>
      <c r="I1958" t="s">
        <v>795</v>
      </c>
      <c r="J1958" t="s">
        <v>580</v>
      </c>
      <c r="K1958" t="s">
        <v>78</v>
      </c>
      <c r="L1958" t="s">
        <v>78</v>
      </c>
      <c r="M1958" t="s">
        <v>78</v>
      </c>
      <c r="N1958" t="s">
        <v>78</v>
      </c>
      <c r="O1958" t="s">
        <v>78</v>
      </c>
      <c r="P1958" t="s">
        <v>78</v>
      </c>
      <c r="Q1958" t="s">
        <v>78</v>
      </c>
    </row>
    <row r="1959" spans="1:17" x14ac:dyDescent="0.35">
      <c r="A1959" t="s">
        <v>38</v>
      </c>
      <c r="B1959" t="s">
        <v>888</v>
      </c>
      <c r="C1959">
        <v>11</v>
      </c>
      <c r="D1959" t="s">
        <v>78</v>
      </c>
      <c r="E1959" t="s">
        <v>724</v>
      </c>
      <c r="F1959" t="s">
        <v>729</v>
      </c>
      <c r="G1959" t="s">
        <v>78</v>
      </c>
      <c r="H1959" t="s">
        <v>78</v>
      </c>
      <c r="I1959" t="s">
        <v>1217</v>
      </c>
      <c r="J1959" t="s">
        <v>78</v>
      </c>
      <c r="K1959" t="s">
        <v>329</v>
      </c>
      <c r="L1959" t="s">
        <v>78</v>
      </c>
      <c r="M1959" t="s">
        <v>78</v>
      </c>
      <c r="N1959" t="s">
        <v>78</v>
      </c>
      <c r="O1959" t="s">
        <v>78</v>
      </c>
      <c r="P1959" t="s">
        <v>78</v>
      </c>
      <c r="Q1959" t="s">
        <v>78</v>
      </c>
    </row>
    <row r="1960" spans="1:17" x14ac:dyDescent="0.35">
      <c r="A1960" t="s">
        <v>38</v>
      </c>
      <c r="B1960" t="s">
        <v>889</v>
      </c>
      <c r="C1960">
        <v>33</v>
      </c>
      <c r="D1960" t="s">
        <v>1218</v>
      </c>
      <c r="E1960" t="s">
        <v>635</v>
      </c>
      <c r="F1960" t="s">
        <v>735</v>
      </c>
      <c r="G1960" t="s">
        <v>78</v>
      </c>
      <c r="H1960" t="s">
        <v>676</v>
      </c>
      <c r="I1960" t="s">
        <v>949</v>
      </c>
      <c r="J1960" t="s">
        <v>615</v>
      </c>
      <c r="K1960" t="s">
        <v>623</v>
      </c>
      <c r="L1960" t="s">
        <v>1011</v>
      </c>
      <c r="M1960" t="s">
        <v>676</v>
      </c>
      <c r="N1960" t="s">
        <v>406</v>
      </c>
      <c r="O1960" t="s">
        <v>456</v>
      </c>
      <c r="P1960" t="s">
        <v>78</v>
      </c>
      <c r="Q1960" t="s">
        <v>78</v>
      </c>
    </row>
    <row r="1961" spans="1:17" x14ac:dyDescent="0.35">
      <c r="A1961" t="s">
        <v>39</v>
      </c>
      <c r="B1961" t="s">
        <v>888</v>
      </c>
      <c r="C1961">
        <v>14</v>
      </c>
      <c r="D1961" t="s">
        <v>78</v>
      </c>
      <c r="E1961" t="s">
        <v>1017</v>
      </c>
      <c r="F1961" t="s">
        <v>1018</v>
      </c>
      <c r="G1961" t="s">
        <v>78</v>
      </c>
      <c r="H1961" t="s">
        <v>78</v>
      </c>
      <c r="I1961" t="s">
        <v>78</v>
      </c>
      <c r="J1961" t="s">
        <v>78</v>
      </c>
      <c r="K1961" t="s">
        <v>78</v>
      </c>
      <c r="L1961" t="s">
        <v>78</v>
      </c>
      <c r="M1961" t="s">
        <v>78</v>
      </c>
      <c r="N1961" t="s">
        <v>78</v>
      </c>
      <c r="O1961" t="s">
        <v>78</v>
      </c>
      <c r="P1961" t="s">
        <v>78</v>
      </c>
      <c r="Q1961" t="s">
        <v>78</v>
      </c>
    </row>
    <row r="1962" spans="1:17" x14ac:dyDescent="0.35">
      <c r="A1962" t="s">
        <v>39</v>
      </c>
      <c r="B1962" t="s">
        <v>889</v>
      </c>
      <c r="C1962">
        <v>30</v>
      </c>
      <c r="D1962" t="s">
        <v>458</v>
      </c>
      <c r="E1962" t="s">
        <v>591</v>
      </c>
      <c r="F1962" t="s">
        <v>768</v>
      </c>
      <c r="G1962" t="s">
        <v>78</v>
      </c>
      <c r="H1962" t="s">
        <v>78</v>
      </c>
      <c r="I1962" t="s">
        <v>813</v>
      </c>
      <c r="J1962" t="s">
        <v>78</v>
      </c>
      <c r="K1962" t="s">
        <v>307</v>
      </c>
      <c r="L1962" t="s">
        <v>78</v>
      </c>
      <c r="M1962" t="s">
        <v>78</v>
      </c>
      <c r="N1962" t="s">
        <v>78</v>
      </c>
      <c r="O1962" t="s">
        <v>78</v>
      </c>
      <c r="P1962" t="s">
        <v>624</v>
      </c>
      <c r="Q1962" t="s">
        <v>78</v>
      </c>
    </row>
    <row r="1963" spans="1:17" x14ac:dyDescent="0.35">
      <c r="A1963" t="s">
        <v>40</v>
      </c>
      <c r="B1963" t="s">
        <v>888</v>
      </c>
      <c r="C1963">
        <v>86</v>
      </c>
      <c r="D1963" t="s">
        <v>739</v>
      </c>
      <c r="E1963" t="s">
        <v>353</v>
      </c>
      <c r="F1963" t="s">
        <v>964</v>
      </c>
      <c r="G1963" t="s">
        <v>78</v>
      </c>
      <c r="H1963" t="s">
        <v>334</v>
      </c>
      <c r="I1963" t="s">
        <v>69</v>
      </c>
      <c r="J1963" t="s">
        <v>737</v>
      </c>
      <c r="K1963" t="s">
        <v>783</v>
      </c>
      <c r="L1963" t="s">
        <v>623</v>
      </c>
      <c r="M1963" t="s">
        <v>529</v>
      </c>
      <c r="N1963" t="s">
        <v>78</v>
      </c>
      <c r="O1963" t="s">
        <v>668</v>
      </c>
      <c r="P1963" t="s">
        <v>414</v>
      </c>
      <c r="Q1963" t="s">
        <v>78</v>
      </c>
    </row>
    <row r="1964" spans="1:17" x14ac:dyDescent="0.35">
      <c r="A1964" t="s">
        <v>40</v>
      </c>
      <c r="B1964" t="s">
        <v>889</v>
      </c>
      <c r="C1964">
        <v>108</v>
      </c>
      <c r="D1964" t="s">
        <v>67</v>
      </c>
      <c r="E1964" t="s">
        <v>652</v>
      </c>
      <c r="F1964" t="s">
        <v>755</v>
      </c>
      <c r="G1964" t="s">
        <v>374</v>
      </c>
      <c r="H1964" t="s">
        <v>458</v>
      </c>
      <c r="I1964" t="s">
        <v>722</v>
      </c>
      <c r="J1964" t="s">
        <v>696</v>
      </c>
      <c r="K1964" t="s">
        <v>745</v>
      </c>
      <c r="L1964" t="s">
        <v>743</v>
      </c>
      <c r="M1964" t="s">
        <v>414</v>
      </c>
      <c r="N1964" t="s">
        <v>433</v>
      </c>
      <c r="O1964" t="s">
        <v>675</v>
      </c>
      <c r="P1964" t="s">
        <v>433</v>
      </c>
      <c r="Q1964" t="s">
        <v>374</v>
      </c>
    </row>
    <row r="1966" spans="1:17" x14ac:dyDescent="0.35">
      <c r="A1966" t="s">
        <v>1219</v>
      </c>
    </row>
    <row r="1967" spans="1:17" x14ac:dyDescent="0.35">
      <c r="A1967" t="s">
        <v>29</v>
      </c>
      <c r="B1967" t="s">
        <v>864</v>
      </c>
      <c r="C1967" t="s">
        <v>30</v>
      </c>
      <c r="D1967" t="s">
        <v>1047</v>
      </c>
      <c r="E1967" t="s">
        <v>1190</v>
      </c>
      <c r="F1967" t="s">
        <v>1186</v>
      </c>
      <c r="G1967" t="s">
        <v>1187</v>
      </c>
      <c r="H1967" t="s">
        <v>1189</v>
      </c>
      <c r="I1967" t="s">
        <v>1191</v>
      </c>
      <c r="J1967" t="s">
        <v>1188</v>
      </c>
      <c r="K1967" t="s">
        <v>1193</v>
      </c>
      <c r="L1967" t="s">
        <v>702</v>
      </c>
      <c r="M1967" t="s">
        <v>1192</v>
      </c>
      <c r="N1967" t="s">
        <v>1194</v>
      </c>
      <c r="O1967" t="s">
        <v>1195</v>
      </c>
      <c r="P1967" t="s">
        <v>1196</v>
      </c>
      <c r="Q1967" t="s">
        <v>1197</v>
      </c>
    </row>
    <row r="1968" spans="1:17" x14ac:dyDescent="0.35">
      <c r="A1968" t="s">
        <v>35</v>
      </c>
      <c r="B1968" t="s">
        <v>831</v>
      </c>
      <c r="C1968">
        <v>7</v>
      </c>
      <c r="D1968" t="s">
        <v>1086</v>
      </c>
      <c r="E1968" t="s">
        <v>563</v>
      </c>
      <c r="F1968" t="s">
        <v>78</v>
      </c>
      <c r="G1968" t="s">
        <v>721</v>
      </c>
      <c r="H1968" t="s">
        <v>78</v>
      </c>
      <c r="I1968" t="s">
        <v>78</v>
      </c>
      <c r="J1968" t="s">
        <v>78</v>
      </c>
      <c r="K1968" t="s">
        <v>78</v>
      </c>
      <c r="L1968" t="s">
        <v>78</v>
      </c>
      <c r="M1968" t="s">
        <v>78</v>
      </c>
      <c r="N1968" t="s">
        <v>78</v>
      </c>
      <c r="O1968" t="s">
        <v>78</v>
      </c>
      <c r="P1968" t="s">
        <v>78</v>
      </c>
      <c r="Q1968" t="s">
        <v>78</v>
      </c>
    </row>
    <row r="1969" spans="1:17" x14ac:dyDescent="0.35">
      <c r="A1969" t="s">
        <v>35</v>
      </c>
      <c r="B1969" t="s">
        <v>832</v>
      </c>
      <c r="C1969">
        <v>16</v>
      </c>
      <c r="D1969" t="s">
        <v>179</v>
      </c>
      <c r="E1969" t="s">
        <v>1167</v>
      </c>
      <c r="F1969" t="s">
        <v>78</v>
      </c>
      <c r="G1969" t="s">
        <v>1115</v>
      </c>
      <c r="H1969" t="s">
        <v>1220</v>
      </c>
      <c r="I1969" t="s">
        <v>78</v>
      </c>
      <c r="J1969" t="s">
        <v>78</v>
      </c>
      <c r="K1969" t="s">
        <v>78</v>
      </c>
      <c r="L1969" t="s">
        <v>78</v>
      </c>
      <c r="M1969" t="s">
        <v>611</v>
      </c>
      <c r="N1969" t="s">
        <v>78</v>
      </c>
      <c r="O1969" t="s">
        <v>78</v>
      </c>
      <c r="P1969" t="s">
        <v>78</v>
      </c>
      <c r="Q1969" t="s">
        <v>78</v>
      </c>
    </row>
    <row r="1970" spans="1:17" x14ac:dyDescent="0.35">
      <c r="A1970" t="s">
        <v>35</v>
      </c>
      <c r="B1970" t="s">
        <v>833</v>
      </c>
      <c r="C1970">
        <v>11</v>
      </c>
      <c r="D1970" t="s">
        <v>166</v>
      </c>
      <c r="E1970" t="s">
        <v>825</v>
      </c>
      <c r="F1970" t="s">
        <v>78</v>
      </c>
      <c r="G1970" t="s">
        <v>912</v>
      </c>
      <c r="H1970" t="s">
        <v>604</v>
      </c>
      <c r="I1970" t="s">
        <v>78</v>
      </c>
      <c r="J1970" t="s">
        <v>78</v>
      </c>
      <c r="K1970" t="s">
        <v>78</v>
      </c>
      <c r="L1970" t="s">
        <v>78</v>
      </c>
      <c r="M1970" t="s">
        <v>78</v>
      </c>
      <c r="N1970" t="s">
        <v>78</v>
      </c>
      <c r="O1970" t="s">
        <v>78</v>
      </c>
      <c r="P1970" t="s">
        <v>78</v>
      </c>
      <c r="Q1970" t="s">
        <v>78</v>
      </c>
    </row>
    <row r="1971" spans="1:17" x14ac:dyDescent="0.35">
      <c r="A1971" t="s">
        <v>36</v>
      </c>
      <c r="B1971" t="s">
        <v>831</v>
      </c>
      <c r="C1971">
        <v>2</v>
      </c>
      <c r="D1971" t="s">
        <v>78</v>
      </c>
      <c r="E1971" t="s">
        <v>78</v>
      </c>
      <c r="F1971" t="s">
        <v>78</v>
      </c>
      <c r="G1971" t="s">
        <v>522</v>
      </c>
      <c r="H1971" t="s">
        <v>78</v>
      </c>
      <c r="I1971" t="s">
        <v>78</v>
      </c>
      <c r="J1971" t="s">
        <v>78</v>
      </c>
      <c r="K1971" t="s">
        <v>521</v>
      </c>
      <c r="L1971" t="s">
        <v>78</v>
      </c>
      <c r="M1971" t="s">
        <v>78</v>
      </c>
      <c r="N1971" t="s">
        <v>78</v>
      </c>
      <c r="O1971" t="s">
        <v>78</v>
      </c>
      <c r="P1971" t="s">
        <v>78</v>
      </c>
      <c r="Q1971" t="s">
        <v>78</v>
      </c>
    </row>
    <row r="1972" spans="1:17" x14ac:dyDescent="0.35">
      <c r="A1972" t="s">
        <v>36</v>
      </c>
      <c r="B1972" t="s">
        <v>832</v>
      </c>
      <c r="C1972">
        <v>35</v>
      </c>
      <c r="D1972" t="s">
        <v>105</v>
      </c>
      <c r="E1972" t="s">
        <v>78</v>
      </c>
      <c r="F1972" t="s">
        <v>78</v>
      </c>
      <c r="G1972" t="s">
        <v>723</v>
      </c>
      <c r="H1972" t="s">
        <v>728</v>
      </c>
      <c r="I1972" t="s">
        <v>279</v>
      </c>
      <c r="J1972" t="s">
        <v>800</v>
      </c>
      <c r="K1972" t="s">
        <v>78</v>
      </c>
      <c r="L1972" t="s">
        <v>250</v>
      </c>
      <c r="M1972" t="s">
        <v>730</v>
      </c>
      <c r="N1972" t="s">
        <v>78</v>
      </c>
      <c r="O1972" t="s">
        <v>374</v>
      </c>
      <c r="P1972" t="s">
        <v>383</v>
      </c>
      <c r="Q1972" t="s">
        <v>458</v>
      </c>
    </row>
    <row r="1973" spans="1:17" x14ac:dyDescent="0.35">
      <c r="A1973" t="s">
        <v>36</v>
      </c>
      <c r="B1973" t="s">
        <v>833</v>
      </c>
      <c r="C1973">
        <v>13</v>
      </c>
      <c r="D1973" t="s">
        <v>626</v>
      </c>
      <c r="E1973" t="s">
        <v>78</v>
      </c>
      <c r="F1973" t="s">
        <v>78</v>
      </c>
      <c r="G1973" t="s">
        <v>624</v>
      </c>
      <c r="H1973" t="s">
        <v>1067</v>
      </c>
      <c r="I1973" t="s">
        <v>687</v>
      </c>
      <c r="J1973" t="s">
        <v>949</v>
      </c>
      <c r="K1973" t="s">
        <v>78</v>
      </c>
      <c r="L1973" t="s">
        <v>734</v>
      </c>
      <c r="M1973" t="s">
        <v>78</v>
      </c>
      <c r="N1973" t="s">
        <v>78</v>
      </c>
      <c r="O1973" t="s">
        <v>78</v>
      </c>
      <c r="P1973" t="s">
        <v>78</v>
      </c>
      <c r="Q1973" t="s">
        <v>78</v>
      </c>
    </row>
    <row r="1974" spans="1:17" x14ac:dyDescent="0.35">
      <c r="A1974" t="s">
        <v>37</v>
      </c>
      <c r="B1974" t="s">
        <v>831</v>
      </c>
      <c r="C1974">
        <v>4</v>
      </c>
      <c r="D1974" t="s">
        <v>1221</v>
      </c>
      <c r="E1974" t="s">
        <v>861</v>
      </c>
      <c r="F1974" t="s">
        <v>78</v>
      </c>
      <c r="G1974" t="s">
        <v>78</v>
      </c>
      <c r="H1974" t="s">
        <v>78</v>
      </c>
      <c r="I1974" t="s">
        <v>78</v>
      </c>
      <c r="J1974" t="s">
        <v>78</v>
      </c>
      <c r="K1974" t="s">
        <v>78</v>
      </c>
      <c r="L1974" t="s">
        <v>78</v>
      </c>
      <c r="M1974" t="s">
        <v>78</v>
      </c>
      <c r="N1974" t="s">
        <v>78</v>
      </c>
      <c r="O1974" t="s">
        <v>78</v>
      </c>
      <c r="P1974" t="s">
        <v>78</v>
      </c>
      <c r="Q1974" t="s">
        <v>78</v>
      </c>
    </row>
    <row r="1975" spans="1:17" x14ac:dyDescent="0.35">
      <c r="A1975" t="s">
        <v>37</v>
      </c>
      <c r="B1975" t="s">
        <v>832</v>
      </c>
      <c r="C1975">
        <v>13</v>
      </c>
      <c r="D1975" t="s">
        <v>297</v>
      </c>
      <c r="E1975" t="s">
        <v>78</v>
      </c>
      <c r="F1975" t="s">
        <v>741</v>
      </c>
      <c r="G1975" t="s">
        <v>745</v>
      </c>
      <c r="H1975" t="s">
        <v>968</v>
      </c>
      <c r="I1975" t="s">
        <v>529</v>
      </c>
      <c r="J1975" t="s">
        <v>78</v>
      </c>
      <c r="K1975" t="s">
        <v>78</v>
      </c>
      <c r="L1975" t="s">
        <v>78</v>
      </c>
      <c r="M1975" t="s">
        <v>78</v>
      </c>
      <c r="N1975" t="s">
        <v>78</v>
      </c>
      <c r="O1975" t="s">
        <v>78</v>
      </c>
      <c r="P1975" t="s">
        <v>78</v>
      </c>
      <c r="Q1975" t="s">
        <v>78</v>
      </c>
    </row>
    <row r="1976" spans="1:17" x14ac:dyDescent="0.35">
      <c r="A1976" t="s">
        <v>37</v>
      </c>
      <c r="B1976" t="s">
        <v>833</v>
      </c>
      <c r="C1976">
        <v>5</v>
      </c>
      <c r="D1976" t="s">
        <v>1182</v>
      </c>
      <c r="E1976" t="s">
        <v>78</v>
      </c>
      <c r="F1976" t="s">
        <v>78</v>
      </c>
      <c r="G1976" t="s">
        <v>78</v>
      </c>
      <c r="H1976" t="s">
        <v>78</v>
      </c>
      <c r="I1976" t="s">
        <v>78</v>
      </c>
      <c r="J1976" t="s">
        <v>1011</v>
      </c>
      <c r="K1976" t="s">
        <v>78</v>
      </c>
      <c r="L1976" t="s">
        <v>78</v>
      </c>
      <c r="M1976" t="s">
        <v>78</v>
      </c>
      <c r="N1976" t="s">
        <v>78</v>
      </c>
      <c r="O1976" t="s">
        <v>78</v>
      </c>
      <c r="P1976" t="s">
        <v>78</v>
      </c>
      <c r="Q1976" t="s">
        <v>78</v>
      </c>
    </row>
    <row r="1977" spans="1:17" x14ac:dyDescent="0.35">
      <c r="A1977" t="s">
        <v>38</v>
      </c>
      <c r="B1977" t="s">
        <v>831</v>
      </c>
      <c r="C1977">
        <v>12</v>
      </c>
      <c r="D1977" t="s">
        <v>194</v>
      </c>
      <c r="E1977" t="s">
        <v>78</v>
      </c>
      <c r="F1977" t="s">
        <v>78</v>
      </c>
      <c r="G1977" t="s">
        <v>658</v>
      </c>
      <c r="H1977" t="s">
        <v>907</v>
      </c>
      <c r="I1977" t="s">
        <v>78</v>
      </c>
      <c r="J1977" t="s">
        <v>78</v>
      </c>
      <c r="K1977" t="s">
        <v>631</v>
      </c>
      <c r="L1977" t="s">
        <v>78</v>
      </c>
      <c r="M1977" t="s">
        <v>78</v>
      </c>
      <c r="N1977" t="s">
        <v>78</v>
      </c>
      <c r="O1977" t="s">
        <v>78</v>
      </c>
      <c r="P1977" t="s">
        <v>78</v>
      </c>
      <c r="Q1977" t="s">
        <v>78</v>
      </c>
    </row>
    <row r="1978" spans="1:17" x14ac:dyDescent="0.35">
      <c r="A1978" t="s">
        <v>38</v>
      </c>
      <c r="B1978" t="s">
        <v>832</v>
      </c>
      <c r="C1978">
        <v>20</v>
      </c>
      <c r="D1978" t="s">
        <v>838</v>
      </c>
      <c r="E1978" t="s">
        <v>439</v>
      </c>
      <c r="F1978" t="s">
        <v>78</v>
      </c>
      <c r="G1978" t="s">
        <v>250</v>
      </c>
      <c r="H1978" t="s">
        <v>1056</v>
      </c>
      <c r="I1978" t="s">
        <v>730</v>
      </c>
      <c r="J1978" t="s">
        <v>78</v>
      </c>
      <c r="K1978" t="s">
        <v>357</v>
      </c>
      <c r="L1978" t="s">
        <v>796</v>
      </c>
      <c r="M1978" t="s">
        <v>737</v>
      </c>
      <c r="N1978" t="s">
        <v>644</v>
      </c>
      <c r="O1978" t="s">
        <v>78</v>
      </c>
      <c r="P1978" t="s">
        <v>78</v>
      </c>
      <c r="Q1978" t="s">
        <v>78</v>
      </c>
    </row>
    <row r="1979" spans="1:17" x14ac:dyDescent="0.35">
      <c r="A1979" t="s">
        <v>38</v>
      </c>
      <c r="B1979" t="s">
        <v>833</v>
      </c>
      <c r="C1979">
        <v>12</v>
      </c>
      <c r="D1979" t="s">
        <v>1003</v>
      </c>
      <c r="E1979" t="s">
        <v>1171</v>
      </c>
      <c r="F1979" t="s">
        <v>78</v>
      </c>
      <c r="G1979" t="s">
        <v>522</v>
      </c>
      <c r="H1979" t="s">
        <v>78</v>
      </c>
      <c r="I1979" t="s">
        <v>549</v>
      </c>
      <c r="J1979" t="s">
        <v>1222</v>
      </c>
      <c r="K1979" t="s">
        <v>78</v>
      </c>
      <c r="L1979" t="s">
        <v>78</v>
      </c>
      <c r="M1979" t="s">
        <v>78</v>
      </c>
      <c r="N1979" t="s">
        <v>78</v>
      </c>
      <c r="O1979" t="s">
        <v>1003</v>
      </c>
      <c r="P1979" t="s">
        <v>78</v>
      </c>
      <c r="Q1979" t="s">
        <v>78</v>
      </c>
    </row>
    <row r="1980" spans="1:17" x14ac:dyDescent="0.35">
      <c r="A1980" t="s">
        <v>39</v>
      </c>
      <c r="B1980" t="s">
        <v>831</v>
      </c>
      <c r="C1980">
        <v>11</v>
      </c>
      <c r="D1980" t="s">
        <v>1103</v>
      </c>
      <c r="E1980" t="s">
        <v>78</v>
      </c>
      <c r="F1980" t="s">
        <v>78</v>
      </c>
      <c r="G1980" t="s">
        <v>78</v>
      </c>
      <c r="H1980" t="s">
        <v>78</v>
      </c>
      <c r="I1980" t="s">
        <v>78</v>
      </c>
      <c r="J1980" t="s">
        <v>78</v>
      </c>
      <c r="K1980" t="s">
        <v>1102</v>
      </c>
      <c r="L1980" t="s">
        <v>78</v>
      </c>
      <c r="M1980" t="s">
        <v>78</v>
      </c>
      <c r="N1980" t="s">
        <v>78</v>
      </c>
      <c r="O1980" t="s">
        <v>78</v>
      </c>
      <c r="P1980" t="s">
        <v>78</v>
      </c>
      <c r="Q1980" t="s">
        <v>78</v>
      </c>
    </row>
    <row r="1981" spans="1:17" x14ac:dyDescent="0.35">
      <c r="A1981" t="s">
        <v>39</v>
      </c>
      <c r="B1981" t="s">
        <v>832</v>
      </c>
      <c r="C1981">
        <v>21</v>
      </c>
      <c r="D1981" t="s">
        <v>232</v>
      </c>
      <c r="E1981" t="s">
        <v>78</v>
      </c>
      <c r="F1981" t="s">
        <v>78</v>
      </c>
      <c r="G1981" t="s">
        <v>676</v>
      </c>
      <c r="H1981" t="s">
        <v>582</v>
      </c>
      <c r="I1981" t="s">
        <v>733</v>
      </c>
      <c r="J1981" t="s">
        <v>78</v>
      </c>
      <c r="K1981" t="s">
        <v>78</v>
      </c>
      <c r="L1981" t="s">
        <v>78</v>
      </c>
      <c r="M1981" t="s">
        <v>78</v>
      </c>
      <c r="N1981" t="s">
        <v>78</v>
      </c>
      <c r="O1981" t="s">
        <v>78</v>
      </c>
      <c r="P1981" t="s">
        <v>78</v>
      </c>
      <c r="Q1981" t="s">
        <v>78</v>
      </c>
    </row>
    <row r="1982" spans="1:17" x14ac:dyDescent="0.35">
      <c r="A1982" t="s">
        <v>39</v>
      </c>
      <c r="B1982" t="s">
        <v>833</v>
      </c>
      <c r="C1982">
        <v>12</v>
      </c>
      <c r="D1982" t="s">
        <v>965</v>
      </c>
      <c r="E1982" t="s">
        <v>78</v>
      </c>
      <c r="F1982" t="s">
        <v>78</v>
      </c>
      <c r="G1982" t="s">
        <v>78</v>
      </c>
      <c r="H1982" t="s">
        <v>78</v>
      </c>
      <c r="I1982" t="s">
        <v>938</v>
      </c>
      <c r="J1982" t="s">
        <v>78</v>
      </c>
      <c r="K1982" t="s">
        <v>78</v>
      </c>
      <c r="L1982" t="s">
        <v>78</v>
      </c>
      <c r="M1982" t="s">
        <v>78</v>
      </c>
      <c r="N1982" t="s">
        <v>78</v>
      </c>
      <c r="O1982" t="s">
        <v>78</v>
      </c>
      <c r="P1982" t="s">
        <v>508</v>
      </c>
      <c r="Q1982" t="s">
        <v>78</v>
      </c>
    </row>
    <row r="1983" spans="1:17" x14ac:dyDescent="0.35">
      <c r="A1983" t="s">
        <v>40</v>
      </c>
      <c r="B1983" t="s">
        <v>831</v>
      </c>
      <c r="C1983">
        <v>36</v>
      </c>
      <c r="D1983" t="s">
        <v>417</v>
      </c>
      <c r="E1983" t="s">
        <v>836</v>
      </c>
      <c r="F1983" t="s">
        <v>78</v>
      </c>
      <c r="G1983" t="s">
        <v>759</v>
      </c>
      <c r="H1983" t="s">
        <v>580</v>
      </c>
      <c r="I1983" t="s">
        <v>78</v>
      </c>
      <c r="J1983" t="s">
        <v>78</v>
      </c>
      <c r="K1983" t="s">
        <v>883</v>
      </c>
      <c r="L1983" t="s">
        <v>78</v>
      </c>
      <c r="M1983" t="s">
        <v>78</v>
      </c>
      <c r="N1983" t="s">
        <v>78</v>
      </c>
      <c r="O1983" t="s">
        <v>78</v>
      </c>
      <c r="P1983" t="s">
        <v>78</v>
      </c>
      <c r="Q1983" t="s">
        <v>78</v>
      </c>
    </row>
    <row r="1984" spans="1:17" x14ac:dyDescent="0.35">
      <c r="A1984" t="s">
        <v>40</v>
      </c>
      <c r="B1984" t="s">
        <v>832</v>
      </c>
      <c r="C1984">
        <v>105</v>
      </c>
      <c r="D1984" t="s">
        <v>1105</v>
      </c>
      <c r="E1984" t="s">
        <v>742</v>
      </c>
      <c r="F1984" t="s">
        <v>374</v>
      </c>
      <c r="G1984" t="s">
        <v>719</v>
      </c>
      <c r="H1984" t="s">
        <v>964</v>
      </c>
      <c r="I1984" t="s">
        <v>891</v>
      </c>
      <c r="J1984" t="s">
        <v>673</v>
      </c>
      <c r="K1984" t="s">
        <v>731</v>
      </c>
      <c r="L1984" t="s">
        <v>633</v>
      </c>
      <c r="M1984" t="s">
        <v>688</v>
      </c>
      <c r="N1984" t="s">
        <v>433</v>
      </c>
      <c r="O1984" t="s">
        <v>668</v>
      </c>
      <c r="P1984" t="s">
        <v>377</v>
      </c>
      <c r="Q1984" t="s">
        <v>374</v>
      </c>
    </row>
    <row r="1985" spans="1:17" x14ac:dyDescent="0.35">
      <c r="A1985" t="s">
        <v>40</v>
      </c>
      <c r="B1985" t="s">
        <v>833</v>
      </c>
      <c r="C1985">
        <v>53</v>
      </c>
      <c r="D1985" t="s">
        <v>547</v>
      </c>
      <c r="E1985" t="s">
        <v>622</v>
      </c>
      <c r="F1985" t="s">
        <v>78</v>
      </c>
      <c r="G1985" t="s">
        <v>59</v>
      </c>
      <c r="H1985" t="s">
        <v>781</v>
      </c>
      <c r="I1985" t="s">
        <v>813</v>
      </c>
      <c r="J1985" t="s">
        <v>730</v>
      </c>
      <c r="K1985" t="s">
        <v>78</v>
      </c>
      <c r="L1985" t="s">
        <v>377</v>
      </c>
      <c r="M1985" t="s">
        <v>78</v>
      </c>
      <c r="N1985" t="s">
        <v>78</v>
      </c>
      <c r="O1985" t="s">
        <v>644</v>
      </c>
      <c r="P1985" t="s">
        <v>800</v>
      </c>
      <c r="Q1985" t="s">
        <v>78</v>
      </c>
    </row>
    <row r="1987" spans="1:17" x14ac:dyDescent="0.35">
      <c r="A1987" t="s">
        <v>1223</v>
      </c>
    </row>
    <row r="1988" spans="1:17" x14ac:dyDescent="0.35">
      <c r="A1988" t="s">
        <v>29</v>
      </c>
      <c r="B1988" t="s">
        <v>872</v>
      </c>
      <c r="C1988" t="s">
        <v>30</v>
      </c>
      <c r="D1988" t="s">
        <v>1186</v>
      </c>
      <c r="E1988" t="s">
        <v>1187</v>
      </c>
      <c r="F1988" t="s">
        <v>1188</v>
      </c>
      <c r="G1988" t="s">
        <v>1047</v>
      </c>
      <c r="H1988" t="s">
        <v>1189</v>
      </c>
      <c r="I1988" t="s">
        <v>1190</v>
      </c>
      <c r="J1988" t="s">
        <v>1191</v>
      </c>
      <c r="K1988" t="s">
        <v>1193</v>
      </c>
      <c r="L1988" t="s">
        <v>702</v>
      </c>
      <c r="M1988" t="s">
        <v>1194</v>
      </c>
      <c r="N1988" t="s">
        <v>1192</v>
      </c>
      <c r="O1988" t="s">
        <v>1195</v>
      </c>
      <c r="P1988" t="s">
        <v>1196</v>
      </c>
      <c r="Q1988" t="s">
        <v>1197</v>
      </c>
    </row>
    <row r="1989" spans="1:17" x14ac:dyDescent="0.35">
      <c r="A1989" t="s">
        <v>35</v>
      </c>
      <c r="B1989" t="s">
        <v>873</v>
      </c>
      <c r="C1989">
        <v>25</v>
      </c>
      <c r="D1989" t="s">
        <v>78</v>
      </c>
      <c r="E1989" t="s">
        <v>766</v>
      </c>
      <c r="F1989" t="s">
        <v>78</v>
      </c>
      <c r="G1989" t="s">
        <v>235</v>
      </c>
      <c r="H1989" t="s">
        <v>602</v>
      </c>
      <c r="I1989" t="s">
        <v>170</v>
      </c>
      <c r="J1989" t="s">
        <v>78</v>
      </c>
      <c r="K1989" t="s">
        <v>78</v>
      </c>
      <c r="L1989" t="s">
        <v>78</v>
      </c>
      <c r="M1989" t="s">
        <v>78</v>
      </c>
      <c r="N1989" t="s">
        <v>1118</v>
      </c>
      <c r="O1989" t="s">
        <v>78</v>
      </c>
      <c r="P1989" t="s">
        <v>78</v>
      </c>
      <c r="Q1989" t="s">
        <v>78</v>
      </c>
    </row>
    <row r="1990" spans="1:17" x14ac:dyDescent="0.35">
      <c r="A1990" t="s">
        <v>35</v>
      </c>
      <c r="B1990" t="s">
        <v>874</v>
      </c>
      <c r="C1990">
        <v>7</v>
      </c>
      <c r="D1990" t="s">
        <v>78</v>
      </c>
      <c r="E1990" t="s">
        <v>78</v>
      </c>
      <c r="F1990" t="s">
        <v>78</v>
      </c>
      <c r="G1990" t="s">
        <v>394</v>
      </c>
      <c r="H1990" t="s">
        <v>78</v>
      </c>
      <c r="I1990" t="s">
        <v>393</v>
      </c>
      <c r="J1990" t="s">
        <v>78</v>
      </c>
      <c r="K1990" t="s">
        <v>78</v>
      </c>
      <c r="L1990" t="s">
        <v>78</v>
      </c>
      <c r="M1990" t="s">
        <v>78</v>
      </c>
      <c r="N1990" t="s">
        <v>78</v>
      </c>
      <c r="O1990" t="s">
        <v>78</v>
      </c>
      <c r="P1990" t="s">
        <v>78</v>
      </c>
      <c r="Q1990" t="s">
        <v>78</v>
      </c>
    </row>
    <row r="1991" spans="1:17" x14ac:dyDescent="0.35">
      <c r="A1991" t="s">
        <v>35</v>
      </c>
      <c r="B1991" t="s">
        <v>318</v>
      </c>
      <c r="C1991">
        <v>2</v>
      </c>
      <c r="D1991" t="s">
        <v>78</v>
      </c>
      <c r="E1991" t="s">
        <v>78</v>
      </c>
      <c r="F1991" t="s">
        <v>78</v>
      </c>
      <c r="G1991" t="s">
        <v>51</v>
      </c>
      <c r="H1991" t="s">
        <v>78</v>
      </c>
      <c r="I1991" t="s">
        <v>50</v>
      </c>
      <c r="J1991" t="s">
        <v>78</v>
      </c>
      <c r="K1991" t="s">
        <v>78</v>
      </c>
      <c r="L1991" t="s">
        <v>78</v>
      </c>
      <c r="M1991" t="s">
        <v>78</v>
      </c>
      <c r="N1991" t="s">
        <v>78</v>
      </c>
      <c r="O1991" t="s">
        <v>78</v>
      </c>
      <c r="P1991" t="s">
        <v>78</v>
      </c>
      <c r="Q1991" t="s">
        <v>78</v>
      </c>
    </row>
    <row r="1992" spans="1:17" x14ac:dyDescent="0.35">
      <c r="A1992" t="s">
        <v>36</v>
      </c>
      <c r="B1992" t="s">
        <v>873</v>
      </c>
      <c r="C1992">
        <v>26</v>
      </c>
      <c r="D1992" t="s">
        <v>78</v>
      </c>
      <c r="E1992" t="s">
        <v>644</v>
      </c>
      <c r="F1992" t="s">
        <v>78</v>
      </c>
      <c r="G1992" t="s">
        <v>559</v>
      </c>
      <c r="H1992" t="s">
        <v>78</v>
      </c>
      <c r="I1992" t="s">
        <v>78</v>
      </c>
      <c r="J1992" t="s">
        <v>380</v>
      </c>
      <c r="K1992" t="s">
        <v>250</v>
      </c>
      <c r="L1992" t="s">
        <v>490</v>
      </c>
      <c r="M1992" t="s">
        <v>78</v>
      </c>
      <c r="N1992" t="s">
        <v>1008</v>
      </c>
      <c r="O1992" t="s">
        <v>414</v>
      </c>
      <c r="P1992" t="s">
        <v>633</v>
      </c>
      <c r="Q1992" t="s">
        <v>718</v>
      </c>
    </row>
    <row r="1993" spans="1:17" x14ac:dyDescent="0.35">
      <c r="A1993" t="s">
        <v>36</v>
      </c>
      <c r="B1993" t="s">
        <v>874</v>
      </c>
      <c r="C1993">
        <v>16</v>
      </c>
      <c r="D1993" t="s">
        <v>78</v>
      </c>
      <c r="E1993" t="s">
        <v>78</v>
      </c>
      <c r="F1993" t="s">
        <v>791</v>
      </c>
      <c r="G1993" t="s">
        <v>1086</v>
      </c>
      <c r="H1993" t="s">
        <v>444</v>
      </c>
      <c r="I1993" t="s">
        <v>78</v>
      </c>
      <c r="J1993" t="s">
        <v>1205</v>
      </c>
      <c r="K1993" t="s">
        <v>78</v>
      </c>
      <c r="L1993" t="s">
        <v>78</v>
      </c>
      <c r="M1993" t="s">
        <v>78</v>
      </c>
      <c r="N1993" t="s">
        <v>78</v>
      </c>
      <c r="O1993" t="s">
        <v>78</v>
      </c>
      <c r="P1993" t="s">
        <v>78</v>
      </c>
      <c r="Q1993" t="s">
        <v>78</v>
      </c>
    </row>
    <row r="1994" spans="1:17" x14ac:dyDescent="0.35">
      <c r="A1994" t="s">
        <v>36</v>
      </c>
      <c r="B1994" t="s">
        <v>318</v>
      </c>
      <c r="C1994">
        <v>8</v>
      </c>
      <c r="D1994" t="s">
        <v>78</v>
      </c>
      <c r="E1994" t="s">
        <v>319</v>
      </c>
      <c r="F1994" t="s">
        <v>78</v>
      </c>
      <c r="G1994" t="s">
        <v>446</v>
      </c>
      <c r="H1994" t="s">
        <v>78</v>
      </c>
      <c r="I1994" t="s">
        <v>78</v>
      </c>
      <c r="J1994" t="s">
        <v>1121</v>
      </c>
      <c r="K1994" t="s">
        <v>78</v>
      </c>
      <c r="L1994" t="s">
        <v>450</v>
      </c>
      <c r="M1994" t="s">
        <v>78</v>
      </c>
      <c r="N1994" t="s">
        <v>78</v>
      </c>
      <c r="O1994" t="s">
        <v>78</v>
      </c>
      <c r="P1994" t="s">
        <v>78</v>
      </c>
      <c r="Q1994" t="s">
        <v>78</v>
      </c>
    </row>
    <row r="1995" spans="1:17" x14ac:dyDescent="0.35">
      <c r="A1995" t="s">
        <v>37</v>
      </c>
      <c r="B1995" t="s">
        <v>873</v>
      </c>
      <c r="C1995">
        <v>16</v>
      </c>
      <c r="D1995" t="s">
        <v>868</v>
      </c>
      <c r="E1995" t="s">
        <v>456</v>
      </c>
      <c r="F1995" t="s">
        <v>458</v>
      </c>
      <c r="G1995" t="s">
        <v>94</v>
      </c>
      <c r="H1995" t="s">
        <v>883</v>
      </c>
      <c r="I1995" t="s">
        <v>742</v>
      </c>
      <c r="J1995" t="s">
        <v>78</v>
      </c>
      <c r="K1995" t="s">
        <v>78</v>
      </c>
      <c r="L1995" t="s">
        <v>78</v>
      </c>
      <c r="M1995" t="s">
        <v>78</v>
      </c>
      <c r="N1995" t="s">
        <v>78</v>
      </c>
      <c r="O1995" t="s">
        <v>78</v>
      </c>
      <c r="P1995" t="s">
        <v>78</v>
      </c>
      <c r="Q1995" t="s">
        <v>78</v>
      </c>
    </row>
    <row r="1996" spans="1:17" x14ac:dyDescent="0.35">
      <c r="A1996" t="s">
        <v>37</v>
      </c>
      <c r="B1996" t="s">
        <v>874</v>
      </c>
      <c r="C1996">
        <v>5</v>
      </c>
      <c r="D1996" t="s">
        <v>78</v>
      </c>
      <c r="E1996" t="s">
        <v>78</v>
      </c>
      <c r="F1996" t="s">
        <v>78</v>
      </c>
      <c r="G1996" t="s">
        <v>1224</v>
      </c>
      <c r="H1996" t="s">
        <v>78</v>
      </c>
      <c r="I1996" t="s">
        <v>78</v>
      </c>
      <c r="J1996" t="s">
        <v>1169</v>
      </c>
      <c r="K1996" t="s">
        <v>78</v>
      </c>
      <c r="L1996" t="s">
        <v>78</v>
      </c>
      <c r="M1996" t="s">
        <v>78</v>
      </c>
      <c r="N1996" t="s">
        <v>78</v>
      </c>
      <c r="O1996" t="s">
        <v>78</v>
      </c>
      <c r="P1996" t="s">
        <v>78</v>
      </c>
      <c r="Q1996" t="s">
        <v>78</v>
      </c>
    </row>
    <row r="1997" spans="1:17" x14ac:dyDescent="0.35">
      <c r="A1997" t="s">
        <v>37</v>
      </c>
      <c r="B1997" t="s">
        <v>318</v>
      </c>
      <c r="C1997">
        <v>1</v>
      </c>
      <c r="D1997" t="s">
        <v>78</v>
      </c>
      <c r="E1997" t="s">
        <v>78</v>
      </c>
      <c r="F1997" t="s">
        <v>78</v>
      </c>
      <c r="G1997" t="s">
        <v>294</v>
      </c>
      <c r="H1997" t="s">
        <v>78</v>
      </c>
      <c r="I1997" t="s">
        <v>78</v>
      </c>
      <c r="J1997" t="s">
        <v>78</v>
      </c>
      <c r="K1997" t="s">
        <v>78</v>
      </c>
      <c r="L1997" t="s">
        <v>78</v>
      </c>
      <c r="M1997" t="s">
        <v>78</v>
      </c>
      <c r="N1997" t="s">
        <v>78</v>
      </c>
      <c r="O1997" t="s">
        <v>78</v>
      </c>
      <c r="P1997" t="s">
        <v>78</v>
      </c>
      <c r="Q1997" t="s">
        <v>78</v>
      </c>
    </row>
    <row r="1998" spans="1:17" x14ac:dyDescent="0.35">
      <c r="A1998" t="s">
        <v>38</v>
      </c>
      <c r="B1998" t="s">
        <v>873</v>
      </c>
      <c r="C1998">
        <v>36</v>
      </c>
      <c r="D1998" t="s">
        <v>78</v>
      </c>
      <c r="E1998" t="s">
        <v>1225</v>
      </c>
      <c r="F1998" t="s">
        <v>743</v>
      </c>
      <c r="G1998" t="s">
        <v>946</v>
      </c>
      <c r="H1998" t="s">
        <v>912</v>
      </c>
      <c r="I1998" t="s">
        <v>1200</v>
      </c>
      <c r="J1998" t="s">
        <v>508</v>
      </c>
      <c r="K1998" t="s">
        <v>546</v>
      </c>
      <c r="L1998" t="s">
        <v>78</v>
      </c>
      <c r="M1998" t="s">
        <v>78</v>
      </c>
      <c r="N1998" t="s">
        <v>78</v>
      </c>
      <c r="O1998" t="s">
        <v>78</v>
      </c>
      <c r="P1998" t="s">
        <v>78</v>
      </c>
      <c r="Q1998" t="s">
        <v>78</v>
      </c>
    </row>
    <row r="1999" spans="1:17" x14ac:dyDescent="0.35">
      <c r="A1999" t="s">
        <v>38</v>
      </c>
      <c r="B1999" t="s">
        <v>874</v>
      </c>
      <c r="C1999">
        <v>3</v>
      </c>
      <c r="D1999" t="s">
        <v>78</v>
      </c>
      <c r="E1999" t="s">
        <v>78</v>
      </c>
      <c r="F1999" t="s">
        <v>78</v>
      </c>
      <c r="G1999" t="s">
        <v>78</v>
      </c>
      <c r="H1999" t="s">
        <v>78</v>
      </c>
      <c r="I1999" t="s">
        <v>78</v>
      </c>
      <c r="J1999" t="s">
        <v>359</v>
      </c>
      <c r="K1999" t="s">
        <v>78</v>
      </c>
      <c r="L1999" t="s">
        <v>202</v>
      </c>
      <c r="M1999" t="s">
        <v>918</v>
      </c>
      <c r="N1999" t="s">
        <v>78</v>
      </c>
      <c r="O1999" t="s">
        <v>78</v>
      </c>
      <c r="P1999" t="s">
        <v>78</v>
      </c>
      <c r="Q1999" t="s">
        <v>78</v>
      </c>
    </row>
    <row r="2000" spans="1:17" x14ac:dyDescent="0.35">
      <c r="A2000" t="s">
        <v>38</v>
      </c>
      <c r="B2000" t="s">
        <v>318</v>
      </c>
      <c r="C2000">
        <v>5</v>
      </c>
      <c r="D2000" t="s">
        <v>78</v>
      </c>
      <c r="E2000" t="s">
        <v>78</v>
      </c>
      <c r="F2000" t="s">
        <v>78</v>
      </c>
      <c r="G2000" t="s">
        <v>78</v>
      </c>
      <c r="H2000" t="s">
        <v>78</v>
      </c>
      <c r="I2000" t="s">
        <v>684</v>
      </c>
      <c r="J2000" t="s">
        <v>78</v>
      </c>
      <c r="K2000" t="s">
        <v>755</v>
      </c>
      <c r="L2000" t="s">
        <v>78</v>
      </c>
      <c r="M2000" t="s">
        <v>78</v>
      </c>
      <c r="N2000" t="s">
        <v>684</v>
      </c>
      <c r="O2000" t="s">
        <v>923</v>
      </c>
      <c r="P2000" t="s">
        <v>78</v>
      </c>
      <c r="Q2000" t="s">
        <v>78</v>
      </c>
    </row>
    <row r="2001" spans="1:17" x14ac:dyDescent="0.35">
      <c r="A2001" t="s">
        <v>39</v>
      </c>
      <c r="B2001" t="s">
        <v>873</v>
      </c>
      <c r="C2001">
        <v>37</v>
      </c>
      <c r="D2001" t="s">
        <v>78</v>
      </c>
      <c r="E2001" t="s">
        <v>355</v>
      </c>
      <c r="F2001" t="s">
        <v>78</v>
      </c>
      <c r="G2001" t="s">
        <v>256</v>
      </c>
      <c r="H2001" t="s">
        <v>65</v>
      </c>
      <c r="I2001" t="s">
        <v>78</v>
      </c>
      <c r="J2001" t="s">
        <v>722</v>
      </c>
      <c r="K2001" t="s">
        <v>902</v>
      </c>
      <c r="L2001" t="s">
        <v>78</v>
      </c>
      <c r="M2001" t="s">
        <v>78</v>
      </c>
      <c r="N2001" t="s">
        <v>78</v>
      </c>
      <c r="O2001" t="s">
        <v>78</v>
      </c>
      <c r="P2001" t="s">
        <v>355</v>
      </c>
      <c r="Q2001" t="s">
        <v>78</v>
      </c>
    </row>
    <row r="2002" spans="1:17" x14ac:dyDescent="0.35">
      <c r="A2002" t="s">
        <v>39</v>
      </c>
      <c r="B2002" t="s">
        <v>874</v>
      </c>
      <c r="C2002">
        <v>5</v>
      </c>
      <c r="D2002" t="s">
        <v>78</v>
      </c>
      <c r="E2002" t="s">
        <v>78</v>
      </c>
      <c r="F2002" t="s">
        <v>78</v>
      </c>
      <c r="G2002" t="s">
        <v>548</v>
      </c>
      <c r="H2002" t="s">
        <v>78</v>
      </c>
      <c r="I2002" t="s">
        <v>78</v>
      </c>
      <c r="J2002" t="s">
        <v>549</v>
      </c>
      <c r="K2002" t="s">
        <v>78</v>
      </c>
      <c r="L2002" t="s">
        <v>78</v>
      </c>
      <c r="M2002" t="s">
        <v>78</v>
      </c>
      <c r="N2002" t="s">
        <v>78</v>
      </c>
      <c r="O2002" t="s">
        <v>78</v>
      </c>
      <c r="P2002" t="s">
        <v>78</v>
      </c>
      <c r="Q2002" t="s">
        <v>78</v>
      </c>
    </row>
    <row r="2003" spans="1:17" x14ac:dyDescent="0.35">
      <c r="A2003" t="s">
        <v>39</v>
      </c>
      <c r="B2003" t="s">
        <v>318</v>
      </c>
      <c r="C2003">
        <v>2</v>
      </c>
      <c r="D2003" t="s">
        <v>78</v>
      </c>
      <c r="E2003" t="s">
        <v>78</v>
      </c>
      <c r="F2003" t="s">
        <v>78</v>
      </c>
      <c r="G2003" t="s">
        <v>44</v>
      </c>
      <c r="H2003" t="s">
        <v>78</v>
      </c>
      <c r="I2003" t="s">
        <v>78</v>
      </c>
      <c r="J2003" t="s">
        <v>45</v>
      </c>
      <c r="K2003" t="s">
        <v>78</v>
      </c>
      <c r="L2003" t="s">
        <v>78</v>
      </c>
      <c r="M2003" t="s">
        <v>78</v>
      </c>
      <c r="N2003" t="s">
        <v>78</v>
      </c>
      <c r="O2003" t="s">
        <v>78</v>
      </c>
      <c r="P2003" t="s">
        <v>78</v>
      </c>
      <c r="Q2003" t="s">
        <v>78</v>
      </c>
    </row>
    <row r="2004" spans="1:17" x14ac:dyDescent="0.35">
      <c r="A2004" t="s">
        <v>40</v>
      </c>
      <c r="B2004" t="s">
        <v>873</v>
      </c>
      <c r="C2004">
        <v>140</v>
      </c>
      <c r="D2004" t="s">
        <v>246</v>
      </c>
      <c r="E2004" t="s">
        <v>914</v>
      </c>
      <c r="F2004" t="s">
        <v>414</v>
      </c>
      <c r="G2004" t="s">
        <v>491</v>
      </c>
      <c r="H2004" t="s">
        <v>1136</v>
      </c>
      <c r="I2004" t="s">
        <v>250</v>
      </c>
      <c r="J2004" t="s">
        <v>918</v>
      </c>
      <c r="K2004" t="s">
        <v>796</v>
      </c>
      <c r="L2004" t="s">
        <v>668</v>
      </c>
      <c r="M2004" t="s">
        <v>78</v>
      </c>
      <c r="N2004" t="s">
        <v>622</v>
      </c>
      <c r="O2004" t="s">
        <v>170</v>
      </c>
      <c r="P2004" t="s">
        <v>387</v>
      </c>
      <c r="Q2004" t="s">
        <v>246</v>
      </c>
    </row>
    <row r="2005" spans="1:17" x14ac:dyDescent="0.35">
      <c r="A2005" t="s">
        <v>40</v>
      </c>
      <c r="B2005" t="s">
        <v>874</v>
      </c>
      <c r="C2005">
        <v>36</v>
      </c>
      <c r="D2005" t="s">
        <v>78</v>
      </c>
      <c r="E2005" t="s">
        <v>78</v>
      </c>
      <c r="F2005" t="s">
        <v>825</v>
      </c>
      <c r="G2005" t="s">
        <v>349</v>
      </c>
      <c r="H2005" t="s">
        <v>799</v>
      </c>
      <c r="I2005" t="s">
        <v>781</v>
      </c>
      <c r="J2005" t="s">
        <v>533</v>
      </c>
      <c r="K2005" t="s">
        <v>78</v>
      </c>
      <c r="L2005" t="s">
        <v>1091</v>
      </c>
      <c r="M2005" t="s">
        <v>738</v>
      </c>
      <c r="N2005" t="s">
        <v>78</v>
      </c>
      <c r="O2005" t="s">
        <v>78</v>
      </c>
      <c r="P2005" t="s">
        <v>78</v>
      </c>
      <c r="Q2005" t="s">
        <v>78</v>
      </c>
    </row>
    <row r="2006" spans="1:17" x14ac:dyDescent="0.35">
      <c r="A2006" t="s">
        <v>40</v>
      </c>
      <c r="B2006" t="s">
        <v>318</v>
      </c>
      <c r="C2006">
        <v>18</v>
      </c>
      <c r="D2006" t="s">
        <v>78</v>
      </c>
      <c r="E2006" t="s">
        <v>63</v>
      </c>
      <c r="F2006" t="s">
        <v>78</v>
      </c>
      <c r="G2006" t="s">
        <v>239</v>
      </c>
      <c r="H2006" t="s">
        <v>78</v>
      </c>
      <c r="I2006" t="s">
        <v>63</v>
      </c>
      <c r="J2006" t="s">
        <v>1026</v>
      </c>
      <c r="K2006" t="s">
        <v>383</v>
      </c>
      <c r="L2006" t="s">
        <v>717</v>
      </c>
      <c r="M2006" t="s">
        <v>78</v>
      </c>
      <c r="N2006" t="s">
        <v>949</v>
      </c>
      <c r="O2006" t="s">
        <v>1011</v>
      </c>
      <c r="P2006" t="s">
        <v>78</v>
      </c>
      <c r="Q2006" t="s">
        <v>78</v>
      </c>
    </row>
    <row r="2008" spans="1:17" x14ac:dyDescent="0.35">
      <c r="A2008" t="s">
        <v>1226</v>
      </c>
    </row>
    <row r="2009" spans="1:17" x14ac:dyDescent="0.35">
      <c r="A2009" t="s">
        <v>29</v>
      </c>
      <c r="B2009" t="s">
        <v>1075</v>
      </c>
      <c r="C2009" t="s">
        <v>30</v>
      </c>
      <c r="D2009" t="s">
        <v>1188</v>
      </c>
      <c r="E2009" t="s">
        <v>1047</v>
      </c>
      <c r="F2009" t="s">
        <v>1190</v>
      </c>
      <c r="G2009" t="s">
        <v>1191</v>
      </c>
      <c r="H2009" t="s">
        <v>1186</v>
      </c>
      <c r="I2009" t="s">
        <v>1187</v>
      </c>
      <c r="J2009" t="s">
        <v>1189</v>
      </c>
      <c r="K2009" t="s">
        <v>1193</v>
      </c>
      <c r="L2009" t="s">
        <v>702</v>
      </c>
      <c r="M2009" t="s">
        <v>1192</v>
      </c>
      <c r="N2009" t="s">
        <v>1194</v>
      </c>
      <c r="O2009" t="s">
        <v>1195</v>
      </c>
      <c r="P2009" t="s">
        <v>1196</v>
      </c>
      <c r="Q2009" t="s">
        <v>1197</v>
      </c>
    </row>
    <row r="2010" spans="1:17" x14ac:dyDescent="0.35">
      <c r="A2010" t="s">
        <v>35</v>
      </c>
      <c r="B2010" t="s">
        <v>1076</v>
      </c>
      <c r="C2010">
        <v>11</v>
      </c>
      <c r="D2010" t="s">
        <v>78</v>
      </c>
      <c r="E2010" t="s">
        <v>548</v>
      </c>
      <c r="F2010" t="s">
        <v>807</v>
      </c>
      <c r="G2010" t="s">
        <v>78</v>
      </c>
      <c r="H2010" t="s">
        <v>78</v>
      </c>
      <c r="I2010" t="s">
        <v>63</v>
      </c>
      <c r="J2010" t="s">
        <v>78</v>
      </c>
      <c r="K2010" t="s">
        <v>78</v>
      </c>
      <c r="L2010" t="s">
        <v>78</v>
      </c>
      <c r="M2010" t="s">
        <v>925</v>
      </c>
      <c r="N2010" t="s">
        <v>78</v>
      </c>
      <c r="O2010" t="s">
        <v>78</v>
      </c>
      <c r="P2010" t="s">
        <v>78</v>
      </c>
      <c r="Q2010" t="s">
        <v>78</v>
      </c>
    </row>
    <row r="2011" spans="1:17" x14ac:dyDescent="0.35">
      <c r="A2011" t="s">
        <v>35</v>
      </c>
      <c r="B2011" t="s">
        <v>1078</v>
      </c>
      <c r="C2011">
        <v>23</v>
      </c>
      <c r="D2011" t="s">
        <v>78</v>
      </c>
      <c r="E2011" t="s">
        <v>571</v>
      </c>
      <c r="F2011" t="s">
        <v>684</v>
      </c>
      <c r="G2011" t="s">
        <v>78</v>
      </c>
      <c r="H2011" t="s">
        <v>78</v>
      </c>
      <c r="I2011" t="s">
        <v>839</v>
      </c>
      <c r="J2011" t="s">
        <v>613</v>
      </c>
      <c r="K2011" t="s">
        <v>78</v>
      </c>
      <c r="L2011" t="s">
        <v>78</v>
      </c>
      <c r="M2011" t="s">
        <v>78</v>
      </c>
      <c r="N2011" t="s">
        <v>78</v>
      </c>
      <c r="O2011" t="s">
        <v>78</v>
      </c>
      <c r="P2011" t="s">
        <v>78</v>
      </c>
      <c r="Q2011" t="s">
        <v>78</v>
      </c>
    </row>
    <row r="2012" spans="1:17" x14ac:dyDescent="0.35">
      <c r="A2012" t="s">
        <v>36</v>
      </c>
      <c r="B2012" t="s">
        <v>1076</v>
      </c>
      <c r="C2012">
        <v>17</v>
      </c>
      <c r="D2012" t="s">
        <v>78</v>
      </c>
      <c r="E2012" t="s">
        <v>556</v>
      </c>
      <c r="F2012" t="s">
        <v>78</v>
      </c>
      <c r="G2012" t="s">
        <v>1227</v>
      </c>
      <c r="H2012" t="s">
        <v>78</v>
      </c>
      <c r="I2012" t="s">
        <v>67</v>
      </c>
      <c r="J2012" t="s">
        <v>1015</v>
      </c>
      <c r="K2012" t="s">
        <v>78</v>
      </c>
      <c r="L2012" t="s">
        <v>1180</v>
      </c>
      <c r="M2012" t="s">
        <v>78</v>
      </c>
      <c r="N2012" t="s">
        <v>78</v>
      </c>
      <c r="O2012" t="s">
        <v>78</v>
      </c>
      <c r="P2012" t="s">
        <v>631</v>
      </c>
      <c r="Q2012" t="s">
        <v>78</v>
      </c>
    </row>
    <row r="2013" spans="1:17" x14ac:dyDescent="0.35">
      <c r="A2013" t="s">
        <v>36</v>
      </c>
      <c r="B2013" t="s">
        <v>1078</v>
      </c>
      <c r="C2013">
        <v>33</v>
      </c>
      <c r="D2013" t="s">
        <v>688</v>
      </c>
      <c r="E2013" t="s">
        <v>352</v>
      </c>
      <c r="F2013" t="s">
        <v>78</v>
      </c>
      <c r="G2013" t="s">
        <v>692</v>
      </c>
      <c r="H2013" t="s">
        <v>78</v>
      </c>
      <c r="I2013" t="s">
        <v>622</v>
      </c>
      <c r="J2013" t="s">
        <v>1167</v>
      </c>
      <c r="K2013" t="s">
        <v>676</v>
      </c>
      <c r="L2013" t="s">
        <v>78</v>
      </c>
      <c r="M2013" t="s">
        <v>631</v>
      </c>
      <c r="N2013" t="s">
        <v>78</v>
      </c>
      <c r="O2013" t="s">
        <v>377</v>
      </c>
      <c r="P2013" t="s">
        <v>78</v>
      </c>
      <c r="Q2013" t="s">
        <v>341</v>
      </c>
    </row>
    <row r="2014" spans="1:17" x14ac:dyDescent="0.35">
      <c r="A2014" t="s">
        <v>37</v>
      </c>
      <c r="B2014" t="s">
        <v>1076</v>
      </c>
      <c r="C2014">
        <v>9</v>
      </c>
      <c r="D2014" t="s">
        <v>631</v>
      </c>
      <c r="E2014" t="s">
        <v>663</v>
      </c>
      <c r="F2014" t="s">
        <v>746</v>
      </c>
      <c r="G2014" t="s">
        <v>949</v>
      </c>
      <c r="H2014" t="s">
        <v>78</v>
      </c>
      <c r="I2014" t="s">
        <v>78</v>
      </c>
      <c r="J2014" t="s">
        <v>78</v>
      </c>
      <c r="K2014" t="s">
        <v>78</v>
      </c>
      <c r="L2014" t="s">
        <v>78</v>
      </c>
      <c r="M2014" t="s">
        <v>78</v>
      </c>
      <c r="N2014" t="s">
        <v>78</v>
      </c>
      <c r="O2014" t="s">
        <v>78</v>
      </c>
      <c r="P2014" t="s">
        <v>78</v>
      </c>
      <c r="Q2014" t="s">
        <v>78</v>
      </c>
    </row>
    <row r="2015" spans="1:17" x14ac:dyDescent="0.35">
      <c r="A2015" t="s">
        <v>37</v>
      </c>
      <c r="B2015" t="s">
        <v>1078</v>
      </c>
      <c r="C2015">
        <v>13</v>
      </c>
      <c r="D2015" t="s">
        <v>78</v>
      </c>
      <c r="E2015" t="s">
        <v>797</v>
      </c>
      <c r="F2015" t="s">
        <v>78</v>
      </c>
      <c r="G2015" t="s">
        <v>78</v>
      </c>
      <c r="H2015" t="s">
        <v>993</v>
      </c>
      <c r="I2015" t="s">
        <v>728</v>
      </c>
      <c r="J2015" t="s">
        <v>840</v>
      </c>
      <c r="K2015" t="s">
        <v>78</v>
      </c>
      <c r="L2015" t="s">
        <v>78</v>
      </c>
      <c r="M2015" t="s">
        <v>78</v>
      </c>
      <c r="N2015" t="s">
        <v>78</v>
      </c>
      <c r="O2015" t="s">
        <v>78</v>
      </c>
      <c r="P2015" t="s">
        <v>78</v>
      </c>
      <c r="Q2015" t="s">
        <v>78</v>
      </c>
    </row>
    <row r="2016" spans="1:17" x14ac:dyDescent="0.35">
      <c r="A2016" t="s">
        <v>38</v>
      </c>
      <c r="B2016" t="s">
        <v>1076</v>
      </c>
      <c r="C2016">
        <v>15</v>
      </c>
      <c r="D2016" t="s">
        <v>78</v>
      </c>
      <c r="E2016" t="s">
        <v>631</v>
      </c>
      <c r="F2016" t="s">
        <v>736</v>
      </c>
      <c r="G2016" t="s">
        <v>78</v>
      </c>
      <c r="H2016" t="s">
        <v>78</v>
      </c>
      <c r="I2016" t="s">
        <v>166</v>
      </c>
      <c r="J2016" t="s">
        <v>593</v>
      </c>
      <c r="K2016" t="s">
        <v>825</v>
      </c>
      <c r="L2016" t="s">
        <v>78</v>
      </c>
      <c r="M2016" t="s">
        <v>78</v>
      </c>
      <c r="N2016" t="s">
        <v>78</v>
      </c>
      <c r="O2016" t="s">
        <v>78</v>
      </c>
      <c r="P2016" t="s">
        <v>78</v>
      </c>
      <c r="Q2016" t="s">
        <v>78</v>
      </c>
    </row>
    <row r="2017" spans="1:17" x14ac:dyDescent="0.35">
      <c r="A2017" t="s">
        <v>38</v>
      </c>
      <c r="B2017" t="s">
        <v>1078</v>
      </c>
      <c r="C2017">
        <v>29</v>
      </c>
      <c r="D2017" t="s">
        <v>734</v>
      </c>
      <c r="E2017" t="s">
        <v>143</v>
      </c>
      <c r="F2017" t="s">
        <v>881</v>
      </c>
      <c r="G2017" t="s">
        <v>748</v>
      </c>
      <c r="H2017" t="s">
        <v>78</v>
      </c>
      <c r="I2017" t="s">
        <v>644</v>
      </c>
      <c r="J2017" t="s">
        <v>78</v>
      </c>
      <c r="K2017" t="s">
        <v>108</v>
      </c>
      <c r="L2017" t="s">
        <v>1091</v>
      </c>
      <c r="M2017" t="s">
        <v>734</v>
      </c>
      <c r="N2017" t="s">
        <v>738</v>
      </c>
      <c r="O2017" t="s">
        <v>456</v>
      </c>
      <c r="P2017" t="s">
        <v>78</v>
      </c>
      <c r="Q2017" t="s">
        <v>78</v>
      </c>
    </row>
    <row r="2018" spans="1:17" x14ac:dyDescent="0.35">
      <c r="A2018" t="s">
        <v>39</v>
      </c>
      <c r="B2018" t="s">
        <v>1076</v>
      </c>
      <c r="C2018">
        <v>12</v>
      </c>
      <c r="D2018" t="s">
        <v>78</v>
      </c>
      <c r="E2018" t="s">
        <v>806</v>
      </c>
      <c r="F2018" t="s">
        <v>78</v>
      </c>
      <c r="G2018" t="s">
        <v>78</v>
      </c>
      <c r="H2018" t="s">
        <v>78</v>
      </c>
      <c r="I2018" t="s">
        <v>745</v>
      </c>
      <c r="J2018" t="s">
        <v>78</v>
      </c>
      <c r="K2018" t="s">
        <v>753</v>
      </c>
      <c r="L2018" t="s">
        <v>78</v>
      </c>
      <c r="M2018" t="s">
        <v>78</v>
      </c>
      <c r="N2018" t="s">
        <v>78</v>
      </c>
      <c r="O2018" t="s">
        <v>78</v>
      </c>
      <c r="P2018" t="s">
        <v>78</v>
      </c>
      <c r="Q2018" t="s">
        <v>78</v>
      </c>
    </row>
    <row r="2019" spans="1:17" x14ac:dyDescent="0.35">
      <c r="A2019" t="s">
        <v>39</v>
      </c>
      <c r="B2019" t="s">
        <v>1078</v>
      </c>
      <c r="C2019">
        <v>32</v>
      </c>
      <c r="D2019" t="s">
        <v>78</v>
      </c>
      <c r="E2019" t="s">
        <v>459</v>
      </c>
      <c r="F2019" t="s">
        <v>78</v>
      </c>
      <c r="G2019" t="s">
        <v>699</v>
      </c>
      <c r="H2019" t="s">
        <v>78</v>
      </c>
      <c r="I2019" t="s">
        <v>78</v>
      </c>
      <c r="J2019" t="s">
        <v>934</v>
      </c>
      <c r="K2019" t="s">
        <v>725</v>
      </c>
      <c r="L2019" t="s">
        <v>78</v>
      </c>
      <c r="M2019" t="s">
        <v>78</v>
      </c>
      <c r="N2019" t="s">
        <v>78</v>
      </c>
      <c r="O2019" t="s">
        <v>78</v>
      </c>
      <c r="P2019" t="s">
        <v>406</v>
      </c>
      <c r="Q2019" t="s">
        <v>78</v>
      </c>
    </row>
    <row r="2020" spans="1:17" x14ac:dyDescent="0.35">
      <c r="A2020" t="s">
        <v>40</v>
      </c>
      <c r="B2020" t="s">
        <v>1076</v>
      </c>
      <c r="C2020">
        <v>64</v>
      </c>
      <c r="D2020" t="s">
        <v>433</v>
      </c>
      <c r="E2020" t="s">
        <v>591</v>
      </c>
      <c r="F2020" t="s">
        <v>341</v>
      </c>
      <c r="G2020" t="s">
        <v>796</v>
      </c>
      <c r="H2020" t="s">
        <v>78</v>
      </c>
      <c r="I2020" t="s">
        <v>768</v>
      </c>
      <c r="J2020" t="s">
        <v>996</v>
      </c>
      <c r="K2020" t="s">
        <v>734</v>
      </c>
      <c r="L2020" t="s">
        <v>743</v>
      </c>
      <c r="M2020" t="s">
        <v>624</v>
      </c>
      <c r="N2020" t="s">
        <v>78</v>
      </c>
      <c r="O2020" t="s">
        <v>78</v>
      </c>
      <c r="P2020" t="s">
        <v>623</v>
      </c>
      <c r="Q2020" t="s">
        <v>78</v>
      </c>
    </row>
    <row r="2021" spans="1:17" x14ac:dyDescent="0.35">
      <c r="A2021" t="s">
        <v>40</v>
      </c>
      <c r="B2021" t="s">
        <v>1078</v>
      </c>
      <c r="C2021">
        <v>130</v>
      </c>
      <c r="D2021" t="s">
        <v>987</v>
      </c>
      <c r="E2021" t="s">
        <v>80</v>
      </c>
      <c r="F2021" t="s">
        <v>725</v>
      </c>
      <c r="G2021" t="s">
        <v>291</v>
      </c>
      <c r="H2021" t="s">
        <v>433</v>
      </c>
      <c r="I2021" t="s">
        <v>633</v>
      </c>
      <c r="J2021" t="s">
        <v>67</v>
      </c>
      <c r="K2021" t="s">
        <v>1109</v>
      </c>
      <c r="L2021" t="s">
        <v>987</v>
      </c>
      <c r="M2021" t="s">
        <v>738</v>
      </c>
      <c r="N2021" t="s">
        <v>246</v>
      </c>
      <c r="O2021" t="s">
        <v>800</v>
      </c>
      <c r="P2021" t="s">
        <v>334</v>
      </c>
      <c r="Q2021" t="s">
        <v>246</v>
      </c>
    </row>
    <row r="2023" spans="1:17" x14ac:dyDescent="0.35">
      <c r="A2023" t="s">
        <v>1228</v>
      </c>
    </row>
    <row r="2024" spans="1:17" x14ac:dyDescent="0.35">
      <c r="A2024" t="s">
        <v>29</v>
      </c>
      <c r="B2024" t="s">
        <v>899</v>
      </c>
      <c r="C2024" t="s">
        <v>30</v>
      </c>
      <c r="D2024" t="s">
        <v>1186</v>
      </c>
      <c r="E2024" t="s">
        <v>1187</v>
      </c>
      <c r="F2024" t="s">
        <v>1188</v>
      </c>
      <c r="G2024" t="s">
        <v>1047</v>
      </c>
      <c r="H2024" t="s">
        <v>1189</v>
      </c>
      <c r="I2024" t="s">
        <v>1190</v>
      </c>
      <c r="J2024" t="s">
        <v>1191</v>
      </c>
      <c r="K2024" t="s">
        <v>702</v>
      </c>
      <c r="L2024" t="s">
        <v>1192</v>
      </c>
      <c r="M2024" t="s">
        <v>1193</v>
      </c>
      <c r="N2024" t="s">
        <v>1194</v>
      </c>
      <c r="O2024" t="s">
        <v>1195</v>
      </c>
      <c r="P2024" t="s">
        <v>1196</v>
      </c>
      <c r="Q2024" t="s">
        <v>1197</v>
      </c>
    </row>
    <row r="2025" spans="1:17" x14ac:dyDescent="0.35">
      <c r="A2025" t="s">
        <v>35</v>
      </c>
      <c r="B2025" t="s">
        <v>900</v>
      </c>
      <c r="C2025">
        <v>29</v>
      </c>
      <c r="D2025" t="s">
        <v>78</v>
      </c>
      <c r="E2025" t="s">
        <v>528</v>
      </c>
      <c r="F2025" t="s">
        <v>78</v>
      </c>
      <c r="G2025" t="s">
        <v>422</v>
      </c>
      <c r="H2025" t="s">
        <v>654</v>
      </c>
      <c r="I2025" t="s">
        <v>1209</v>
      </c>
      <c r="J2025" t="s">
        <v>78</v>
      </c>
      <c r="K2025" t="s">
        <v>78</v>
      </c>
      <c r="L2025" t="s">
        <v>503</v>
      </c>
      <c r="M2025" t="s">
        <v>78</v>
      </c>
      <c r="N2025" t="s">
        <v>78</v>
      </c>
      <c r="O2025" t="s">
        <v>78</v>
      </c>
      <c r="P2025" t="s">
        <v>78</v>
      </c>
      <c r="Q2025" t="s">
        <v>78</v>
      </c>
    </row>
    <row r="2026" spans="1:17" x14ac:dyDescent="0.35">
      <c r="A2026" t="s">
        <v>35</v>
      </c>
      <c r="B2026" t="s">
        <v>901</v>
      </c>
      <c r="C2026">
        <v>5</v>
      </c>
      <c r="D2026" t="s">
        <v>78</v>
      </c>
      <c r="E2026" t="s">
        <v>418</v>
      </c>
      <c r="F2026" t="s">
        <v>78</v>
      </c>
      <c r="G2026" t="s">
        <v>506</v>
      </c>
      <c r="H2026" t="s">
        <v>78</v>
      </c>
      <c r="I2026" t="s">
        <v>1151</v>
      </c>
      <c r="J2026" t="s">
        <v>78</v>
      </c>
      <c r="K2026" t="s">
        <v>78</v>
      </c>
      <c r="L2026" t="s">
        <v>78</v>
      </c>
      <c r="M2026" t="s">
        <v>78</v>
      </c>
      <c r="N2026" t="s">
        <v>78</v>
      </c>
      <c r="O2026" t="s">
        <v>78</v>
      </c>
      <c r="P2026" t="s">
        <v>78</v>
      </c>
      <c r="Q2026" t="s">
        <v>78</v>
      </c>
    </row>
    <row r="2027" spans="1:17" x14ac:dyDescent="0.35">
      <c r="A2027" t="s">
        <v>36</v>
      </c>
      <c r="B2027" t="s">
        <v>900</v>
      </c>
      <c r="C2027">
        <v>50</v>
      </c>
      <c r="D2027" t="s">
        <v>78</v>
      </c>
      <c r="E2027" t="s">
        <v>739</v>
      </c>
      <c r="F2027" t="s">
        <v>341</v>
      </c>
      <c r="G2027" t="s">
        <v>943</v>
      </c>
      <c r="H2027" t="s">
        <v>783</v>
      </c>
      <c r="I2027" t="s">
        <v>78</v>
      </c>
      <c r="J2027" t="s">
        <v>212</v>
      </c>
      <c r="K2027" t="s">
        <v>633</v>
      </c>
      <c r="L2027" t="s">
        <v>736</v>
      </c>
      <c r="M2027" t="s">
        <v>406</v>
      </c>
      <c r="N2027" t="s">
        <v>78</v>
      </c>
      <c r="O2027" t="s">
        <v>246</v>
      </c>
      <c r="P2027" t="s">
        <v>490</v>
      </c>
      <c r="Q2027" t="s">
        <v>85</v>
      </c>
    </row>
    <row r="2028" spans="1:17" x14ac:dyDescent="0.35">
      <c r="A2028" t="s">
        <v>37</v>
      </c>
      <c r="B2028" t="s">
        <v>900</v>
      </c>
      <c r="C2028">
        <v>22</v>
      </c>
      <c r="D2028" t="s">
        <v>633</v>
      </c>
      <c r="E2028" t="s">
        <v>736</v>
      </c>
      <c r="F2028" t="s">
        <v>355</v>
      </c>
      <c r="G2028" t="s">
        <v>425</v>
      </c>
      <c r="H2028" t="s">
        <v>1003</v>
      </c>
      <c r="I2028" t="s">
        <v>250</v>
      </c>
      <c r="J2028" t="s">
        <v>987</v>
      </c>
      <c r="K2028" t="s">
        <v>78</v>
      </c>
      <c r="L2028" t="s">
        <v>78</v>
      </c>
      <c r="M2028" t="s">
        <v>78</v>
      </c>
      <c r="N2028" t="s">
        <v>78</v>
      </c>
      <c r="O2028" t="s">
        <v>78</v>
      </c>
      <c r="P2028" t="s">
        <v>78</v>
      </c>
      <c r="Q2028" t="s">
        <v>78</v>
      </c>
    </row>
    <row r="2029" spans="1:17" x14ac:dyDescent="0.35">
      <c r="A2029" t="s">
        <v>38</v>
      </c>
      <c r="B2029" t="s">
        <v>900</v>
      </c>
      <c r="C2029">
        <v>4</v>
      </c>
      <c r="D2029" t="s">
        <v>78</v>
      </c>
      <c r="E2029" t="s">
        <v>78</v>
      </c>
      <c r="F2029" t="s">
        <v>78</v>
      </c>
      <c r="G2029" t="s">
        <v>968</v>
      </c>
      <c r="H2029" t="s">
        <v>47</v>
      </c>
      <c r="I2029" t="s">
        <v>78</v>
      </c>
      <c r="J2029" t="s">
        <v>626</v>
      </c>
      <c r="K2029" t="s">
        <v>78</v>
      </c>
      <c r="L2029" t="s">
        <v>78</v>
      </c>
      <c r="M2029" t="s">
        <v>78</v>
      </c>
      <c r="N2029" t="s">
        <v>78</v>
      </c>
      <c r="O2029" t="s">
        <v>78</v>
      </c>
      <c r="P2029" t="s">
        <v>78</v>
      </c>
      <c r="Q2029" t="s">
        <v>78</v>
      </c>
    </row>
    <row r="2030" spans="1:17" x14ac:dyDescent="0.35">
      <c r="A2030" t="s">
        <v>38</v>
      </c>
      <c r="B2030" t="s">
        <v>901</v>
      </c>
      <c r="C2030">
        <v>40</v>
      </c>
      <c r="D2030" t="s">
        <v>78</v>
      </c>
      <c r="E2030" t="s">
        <v>834</v>
      </c>
      <c r="F2030" t="s">
        <v>743</v>
      </c>
      <c r="G2030" t="s">
        <v>533</v>
      </c>
      <c r="H2030" t="s">
        <v>724</v>
      </c>
      <c r="I2030" t="s">
        <v>307</v>
      </c>
      <c r="J2030" t="s">
        <v>675</v>
      </c>
      <c r="K2030" t="s">
        <v>1030</v>
      </c>
      <c r="L2030" t="s">
        <v>743</v>
      </c>
      <c r="M2030" t="s">
        <v>320</v>
      </c>
      <c r="N2030" t="s">
        <v>490</v>
      </c>
      <c r="O2030" t="s">
        <v>633</v>
      </c>
      <c r="P2030" t="s">
        <v>78</v>
      </c>
      <c r="Q2030" t="s">
        <v>78</v>
      </c>
    </row>
    <row r="2031" spans="1:17" x14ac:dyDescent="0.35">
      <c r="A2031" t="s">
        <v>39</v>
      </c>
      <c r="B2031" t="s">
        <v>900</v>
      </c>
      <c r="C2031">
        <v>34</v>
      </c>
      <c r="D2031" t="s">
        <v>78</v>
      </c>
      <c r="E2031" t="s">
        <v>355</v>
      </c>
      <c r="F2031" t="s">
        <v>78</v>
      </c>
      <c r="G2031" t="s">
        <v>513</v>
      </c>
      <c r="H2031" t="s">
        <v>1096</v>
      </c>
      <c r="I2031" t="s">
        <v>78</v>
      </c>
      <c r="J2031" t="s">
        <v>1216</v>
      </c>
      <c r="K2031" t="s">
        <v>78</v>
      </c>
      <c r="L2031" t="s">
        <v>78</v>
      </c>
      <c r="M2031" t="s">
        <v>78</v>
      </c>
      <c r="N2031" t="s">
        <v>78</v>
      </c>
      <c r="O2031" t="s">
        <v>78</v>
      </c>
      <c r="P2031" t="s">
        <v>490</v>
      </c>
      <c r="Q2031" t="s">
        <v>78</v>
      </c>
    </row>
    <row r="2032" spans="1:17" x14ac:dyDescent="0.35">
      <c r="A2032" t="s">
        <v>39</v>
      </c>
      <c r="B2032" t="s">
        <v>901</v>
      </c>
      <c r="C2032">
        <v>10</v>
      </c>
      <c r="D2032" t="s">
        <v>78</v>
      </c>
      <c r="E2032" t="s">
        <v>78</v>
      </c>
      <c r="F2032" t="s">
        <v>78</v>
      </c>
      <c r="G2032" t="s">
        <v>376</v>
      </c>
      <c r="H2032" t="s">
        <v>1209</v>
      </c>
      <c r="I2032" t="s">
        <v>78</v>
      </c>
      <c r="J2032" t="s">
        <v>78</v>
      </c>
      <c r="K2032" t="s">
        <v>78</v>
      </c>
      <c r="L2032" t="s">
        <v>78</v>
      </c>
      <c r="M2032" t="s">
        <v>331</v>
      </c>
      <c r="N2032" t="s">
        <v>78</v>
      </c>
      <c r="O2032" t="s">
        <v>78</v>
      </c>
      <c r="P2032" t="s">
        <v>78</v>
      </c>
      <c r="Q2032" t="s">
        <v>78</v>
      </c>
    </row>
    <row r="2033" spans="1:17" x14ac:dyDescent="0.35">
      <c r="A2033" t="s">
        <v>40</v>
      </c>
      <c r="B2033" t="s">
        <v>900</v>
      </c>
      <c r="C2033">
        <v>139</v>
      </c>
      <c r="D2033" t="s">
        <v>246</v>
      </c>
      <c r="E2033" t="s">
        <v>631</v>
      </c>
      <c r="F2033" t="s">
        <v>387</v>
      </c>
      <c r="G2033" t="s">
        <v>942</v>
      </c>
      <c r="H2033" t="s">
        <v>285</v>
      </c>
      <c r="I2033" t="s">
        <v>732</v>
      </c>
      <c r="J2033" t="s">
        <v>883</v>
      </c>
      <c r="K2033" t="s">
        <v>800</v>
      </c>
      <c r="L2033" t="s">
        <v>738</v>
      </c>
      <c r="M2033" t="s">
        <v>433</v>
      </c>
      <c r="N2033" t="s">
        <v>78</v>
      </c>
      <c r="O2033" t="s">
        <v>170</v>
      </c>
      <c r="P2033" t="s">
        <v>414</v>
      </c>
      <c r="Q2033" t="s">
        <v>246</v>
      </c>
    </row>
    <row r="2034" spans="1:17" x14ac:dyDescent="0.35">
      <c r="A2034" t="s">
        <v>40</v>
      </c>
      <c r="B2034" t="s">
        <v>901</v>
      </c>
      <c r="C2034">
        <v>55</v>
      </c>
      <c r="D2034" t="s">
        <v>78</v>
      </c>
      <c r="E2034" t="s">
        <v>854</v>
      </c>
      <c r="F2034" t="s">
        <v>624</v>
      </c>
      <c r="G2034" t="s">
        <v>524</v>
      </c>
      <c r="H2034" t="s">
        <v>793</v>
      </c>
      <c r="I2034" t="s">
        <v>61</v>
      </c>
      <c r="J2034" t="s">
        <v>387</v>
      </c>
      <c r="K2034" t="s">
        <v>745</v>
      </c>
      <c r="L2034" t="s">
        <v>624</v>
      </c>
      <c r="M2034" t="s">
        <v>518</v>
      </c>
      <c r="N2034" t="s">
        <v>623</v>
      </c>
      <c r="O2034" t="s">
        <v>736</v>
      </c>
      <c r="P2034" t="s">
        <v>78</v>
      </c>
      <c r="Q2034" t="s">
        <v>78</v>
      </c>
    </row>
    <row r="2036" spans="1:17" x14ac:dyDescent="0.35">
      <c r="A2036" t="s">
        <v>1229</v>
      </c>
    </row>
    <row r="2037" spans="1:17" x14ac:dyDescent="0.35">
      <c r="A2037" t="s">
        <v>29</v>
      </c>
      <c r="B2037" t="s">
        <v>30</v>
      </c>
      <c r="C2037" t="s">
        <v>842</v>
      </c>
      <c r="D2037" t="s">
        <v>57</v>
      </c>
      <c r="E2037" t="s">
        <v>58</v>
      </c>
      <c r="F2037" t="s">
        <v>74</v>
      </c>
    </row>
    <row r="2038" spans="1:17" x14ac:dyDescent="0.35">
      <c r="A2038" t="s">
        <v>35</v>
      </c>
      <c r="B2038">
        <v>148</v>
      </c>
      <c r="C2038" t="s">
        <v>78</v>
      </c>
      <c r="D2038" t="s">
        <v>718</v>
      </c>
      <c r="E2038" t="s">
        <v>1000</v>
      </c>
      <c r="F2038" t="s">
        <v>78</v>
      </c>
    </row>
    <row r="2039" spans="1:17" x14ac:dyDescent="0.35">
      <c r="A2039" t="s">
        <v>36</v>
      </c>
      <c r="B2039">
        <v>1126</v>
      </c>
      <c r="C2039" t="s">
        <v>170</v>
      </c>
      <c r="D2039" t="s">
        <v>624</v>
      </c>
      <c r="E2039" t="s">
        <v>1069</v>
      </c>
      <c r="F2039" t="s">
        <v>170</v>
      </c>
    </row>
    <row r="2040" spans="1:17" x14ac:dyDescent="0.35">
      <c r="A2040" t="s">
        <v>37</v>
      </c>
      <c r="B2040">
        <v>367</v>
      </c>
      <c r="C2040" t="s">
        <v>406</v>
      </c>
      <c r="D2040" t="s">
        <v>1118</v>
      </c>
      <c r="E2040" t="s">
        <v>851</v>
      </c>
      <c r="F2040" t="s">
        <v>78</v>
      </c>
    </row>
    <row r="2041" spans="1:17" x14ac:dyDescent="0.35">
      <c r="A2041" t="s">
        <v>38</v>
      </c>
      <c r="B2041">
        <v>70</v>
      </c>
      <c r="C2041" t="s">
        <v>78</v>
      </c>
      <c r="D2041" t="s">
        <v>740</v>
      </c>
      <c r="E2041" t="s">
        <v>963</v>
      </c>
      <c r="F2041" t="s">
        <v>78</v>
      </c>
    </row>
    <row r="2042" spans="1:17" x14ac:dyDescent="0.35">
      <c r="A2042" t="s">
        <v>39</v>
      </c>
      <c r="B2042">
        <v>396</v>
      </c>
      <c r="C2042" t="s">
        <v>800</v>
      </c>
      <c r="D2042" t="s">
        <v>503</v>
      </c>
      <c r="E2042" t="s">
        <v>1146</v>
      </c>
      <c r="F2042" t="s">
        <v>170</v>
      </c>
    </row>
    <row r="2043" spans="1:17" x14ac:dyDescent="0.35">
      <c r="A2043" t="s">
        <v>40</v>
      </c>
      <c r="B2043">
        <v>2107</v>
      </c>
      <c r="C2043" t="s">
        <v>433</v>
      </c>
      <c r="D2043" t="s">
        <v>868</v>
      </c>
      <c r="E2043" t="s">
        <v>815</v>
      </c>
      <c r="F2043" t="s">
        <v>170</v>
      </c>
    </row>
    <row r="2045" spans="1:17" x14ac:dyDescent="0.35">
      <c r="A2045" t="s">
        <v>1230</v>
      </c>
    </row>
    <row r="2046" spans="1:17" x14ac:dyDescent="0.35">
      <c r="A2046" t="s">
        <v>29</v>
      </c>
      <c r="B2046" t="s">
        <v>1059</v>
      </c>
      <c r="C2046" t="s">
        <v>30</v>
      </c>
      <c r="D2046" t="s">
        <v>58</v>
      </c>
      <c r="E2046" t="s">
        <v>57</v>
      </c>
      <c r="F2046" t="s">
        <v>842</v>
      </c>
      <c r="G2046" t="s">
        <v>74</v>
      </c>
    </row>
    <row r="2047" spans="1:17" x14ac:dyDescent="0.35">
      <c r="A2047" t="s">
        <v>35</v>
      </c>
      <c r="B2047" t="s">
        <v>1060</v>
      </c>
      <c r="C2047">
        <v>2</v>
      </c>
      <c r="D2047" t="s">
        <v>294</v>
      </c>
      <c r="E2047" t="s">
        <v>78</v>
      </c>
      <c r="F2047" t="s">
        <v>78</v>
      </c>
      <c r="G2047" t="s">
        <v>78</v>
      </c>
    </row>
    <row r="2048" spans="1:17" x14ac:dyDescent="0.35">
      <c r="A2048" t="s">
        <v>35</v>
      </c>
      <c r="B2048" t="s">
        <v>1061</v>
      </c>
      <c r="C2048">
        <v>1</v>
      </c>
      <c r="D2048" t="s">
        <v>294</v>
      </c>
      <c r="E2048" t="s">
        <v>78</v>
      </c>
      <c r="F2048" t="s">
        <v>78</v>
      </c>
      <c r="G2048" t="s">
        <v>78</v>
      </c>
    </row>
    <row r="2049" spans="1:7" x14ac:dyDescent="0.35">
      <c r="A2049" t="s">
        <v>35</v>
      </c>
      <c r="B2049" t="s">
        <v>1062</v>
      </c>
      <c r="C2049">
        <v>2</v>
      </c>
      <c r="D2049" t="s">
        <v>294</v>
      </c>
      <c r="E2049" t="s">
        <v>78</v>
      </c>
      <c r="F2049" t="s">
        <v>78</v>
      </c>
      <c r="G2049" t="s">
        <v>78</v>
      </c>
    </row>
    <row r="2050" spans="1:7" x14ac:dyDescent="0.35">
      <c r="A2050" t="s">
        <v>35</v>
      </c>
      <c r="B2050" t="s">
        <v>1063</v>
      </c>
      <c r="C2050">
        <v>1</v>
      </c>
      <c r="D2050" t="s">
        <v>294</v>
      </c>
      <c r="E2050" t="s">
        <v>78</v>
      </c>
      <c r="F2050" t="s">
        <v>78</v>
      </c>
      <c r="G2050" t="s">
        <v>78</v>
      </c>
    </row>
    <row r="2051" spans="1:7" x14ac:dyDescent="0.35">
      <c r="A2051" t="s">
        <v>35</v>
      </c>
      <c r="B2051" t="s">
        <v>318</v>
      </c>
      <c r="C2051">
        <v>142</v>
      </c>
      <c r="D2051" t="s">
        <v>1144</v>
      </c>
      <c r="E2051" t="s">
        <v>676</v>
      </c>
      <c r="F2051" t="s">
        <v>78</v>
      </c>
      <c r="G2051" t="s">
        <v>78</v>
      </c>
    </row>
    <row r="2052" spans="1:7" x14ac:dyDescent="0.35">
      <c r="A2052" t="s">
        <v>36</v>
      </c>
      <c r="B2052" t="s">
        <v>1060</v>
      </c>
      <c r="C2052">
        <v>17</v>
      </c>
      <c r="D2052" t="s">
        <v>294</v>
      </c>
      <c r="E2052" t="s">
        <v>78</v>
      </c>
      <c r="F2052" t="s">
        <v>78</v>
      </c>
      <c r="G2052" t="s">
        <v>78</v>
      </c>
    </row>
    <row r="2053" spans="1:7" x14ac:dyDescent="0.35">
      <c r="A2053" t="s">
        <v>36</v>
      </c>
      <c r="B2053" t="s">
        <v>1061</v>
      </c>
      <c r="C2053">
        <v>19</v>
      </c>
      <c r="D2053" t="s">
        <v>294</v>
      </c>
      <c r="E2053" t="s">
        <v>78</v>
      </c>
      <c r="F2053" t="s">
        <v>78</v>
      </c>
      <c r="G2053" t="s">
        <v>78</v>
      </c>
    </row>
    <row r="2054" spans="1:7" x14ac:dyDescent="0.35">
      <c r="A2054" t="s">
        <v>36</v>
      </c>
      <c r="B2054" t="s">
        <v>1062</v>
      </c>
      <c r="C2054">
        <v>15</v>
      </c>
      <c r="D2054" t="s">
        <v>294</v>
      </c>
      <c r="E2054" t="s">
        <v>78</v>
      </c>
      <c r="F2054" t="s">
        <v>78</v>
      </c>
      <c r="G2054" t="s">
        <v>78</v>
      </c>
    </row>
    <row r="2055" spans="1:7" x14ac:dyDescent="0.35">
      <c r="A2055" t="s">
        <v>36</v>
      </c>
      <c r="B2055" t="s">
        <v>1063</v>
      </c>
      <c r="C2055">
        <v>4</v>
      </c>
      <c r="D2055" t="s">
        <v>294</v>
      </c>
      <c r="E2055" t="s">
        <v>78</v>
      </c>
      <c r="F2055" t="s">
        <v>78</v>
      </c>
      <c r="G2055" t="s">
        <v>78</v>
      </c>
    </row>
    <row r="2056" spans="1:7" x14ac:dyDescent="0.35">
      <c r="A2056" t="s">
        <v>36</v>
      </c>
      <c r="B2056" t="s">
        <v>318</v>
      </c>
      <c r="C2056">
        <v>1071</v>
      </c>
      <c r="D2056" t="s">
        <v>1050</v>
      </c>
      <c r="E2056" t="s">
        <v>341</v>
      </c>
      <c r="F2056" t="s">
        <v>170</v>
      </c>
      <c r="G2056" t="s">
        <v>668</v>
      </c>
    </row>
    <row r="2057" spans="1:7" x14ac:dyDescent="0.35">
      <c r="A2057" t="s">
        <v>37</v>
      </c>
      <c r="B2057" t="s">
        <v>1060</v>
      </c>
      <c r="C2057">
        <v>2</v>
      </c>
      <c r="D2057" t="s">
        <v>294</v>
      </c>
      <c r="E2057" t="s">
        <v>78</v>
      </c>
      <c r="F2057" t="s">
        <v>78</v>
      </c>
      <c r="G2057" t="s">
        <v>78</v>
      </c>
    </row>
    <row r="2058" spans="1:7" x14ac:dyDescent="0.35">
      <c r="A2058" t="s">
        <v>37</v>
      </c>
      <c r="B2058" t="s">
        <v>1061</v>
      </c>
      <c r="C2058">
        <v>9</v>
      </c>
      <c r="D2058" t="s">
        <v>822</v>
      </c>
      <c r="E2058" t="s">
        <v>724</v>
      </c>
      <c r="F2058" t="s">
        <v>78</v>
      </c>
      <c r="G2058" t="s">
        <v>78</v>
      </c>
    </row>
    <row r="2059" spans="1:7" x14ac:dyDescent="0.35">
      <c r="A2059" t="s">
        <v>37</v>
      </c>
      <c r="B2059" t="s">
        <v>1062</v>
      </c>
      <c r="C2059">
        <v>3</v>
      </c>
      <c r="D2059" t="s">
        <v>294</v>
      </c>
      <c r="E2059" t="s">
        <v>78</v>
      </c>
      <c r="F2059" t="s">
        <v>78</v>
      </c>
      <c r="G2059" t="s">
        <v>78</v>
      </c>
    </row>
    <row r="2060" spans="1:7" x14ac:dyDescent="0.35">
      <c r="A2060" t="s">
        <v>37</v>
      </c>
      <c r="B2060" t="s">
        <v>1063</v>
      </c>
      <c r="C2060">
        <v>2</v>
      </c>
      <c r="D2060" t="s">
        <v>294</v>
      </c>
      <c r="E2060" t="s">
        <v>78</v>
      </c>
      <c r="F2060" t="s">
        <v>78</v>
      </c>
      <c r="G2060" t="s">
        <v>78</v>
      </c>
    </row>
    <row r="2061" spans="1:7" x14ac:dyDescent="0.35">
      <c r="A2061" t="s">
        <v>37</v>
      </c>
      <c r="B2061" t="s">
        <v>318</v>
      </c>
      <c r="C2061">
        <v>351</v>
      </c>
      <c r="D2061" t="s">
        <v>1166</v>
      </c>
      <c r="E2061" t="s">
        <v>1180</v>
      </c>
      <c r="F2061" t="s">
        <v>406</v>
      </c>
      <c r="G2061" t="s">
        <v>78</v>
      </c>
    </row>
    <row r="2062" spans="1:7" x14ac:dyDescent="0.35">
      <c r="A2062" t="s">
        <v>38</v>
      </c>
      <c r="B2062" t="s">
        <v>1060</v>
      </c>
      <c r="C2062">
        <v>1</v>
      </c>
      <c r="D2062" t="s">
        <v>294</v>
      </c>
      <c r="E2062" t="s">
        <v>78</v>
      </c>
      <c r="F2062" t="s">
        <v>78</v>
      </c>
      <c r="G2062" t="s">
        <v>78</v>
      </c>
    </row>
    <row r="2063" spans="1:7" x14ac:dyDescent="0.35">
      <c r="A2063" t="s">
        <v>38</v>
      </c>
      <c r="B2063" t="s">
        <v>1061</v>
      </c>
      <c r="C2063">
        <v>1</v>
      </c>
      <c r="D2063" t="s">
        <v>294</v>
      </c>
      <c r="E2063" t="s">
        <v>78</v>
      </c>
      <c r="F2063" t="s">
        <v>78</v>
      </c>
      <c r="G2063" t="s">
        <v>78</v>
      </c>
    </row>
    <row r="2064" spans="1:7" x14ac:dyDescent="0.35">
      <c r="A2064" t="s">
        <v>38</v>
      </c>
      <c r="B2064" t="s">
        <v>1062</v>
      </c>
      <c r="C2064">
        <v>2</v>
      </c>
      <c r="D2064" t="s">
        <v>294</v>
      </c>
      <c r="E2064" t="s">
        <v>78</v>
      </c>
      <c r="F2064" t="s">
        <v>78</v>
      </c>
      <c r="G2064" t="s">
        <v>78</v>
      </c>
    </row>
    <row r="2065" spans="1:7" x14ac:dyDescent="0.35">
      <c r="A2065" t="s">
        <v>38</v>
      </c>
      <c r="B2065" t="s">
        <v>1063</v>
      </c>
      <c r="C2065">
        <v>2</v>
      </c>
      <c r="D2065" t="s">
        <v>294</v>
      </c>
      <c r="E2065" t="s">
        <v>78</v>
      </c>
      <c r="F2065" t="s">
        <v>78</v>
      </c>
      <c r="G2065" t="s">
        <v>78</v>
      </c>
    </row>
    <row r="2066" spans="1:7" x14ac:dyDescent="0.35">
      <c r="A2066" t="s">
        <v>38</v>
      </c>
      <c r="B2066" t="s">
        <v>318</v>
      </c>
      <c r="C2066">
        <v>64</v>
      </c>
      <c r="D2066" t="s">
        <v>1135</v>
      </c>
      <c r="E2066" t="s">
        <v>1136</v>
      </c>
      <c r="F2066" t="s">
        <v>78</v>
      </c>
      <c r="G2066" t="s">
        <v>78</v>
      </c>
    </row>
    <row r="2067" spans="1:7" x14ac:dyDescent="0.35">
      <c r="A2067" t="s">
        <v>39</v>
      </c>
      <c r="B2067" t="s">
        <v>1060</v>
      </c>
      <c r="C2067">
        <v>9</v>
      </c>
      <c r="D2067" t="s">
        <v>1163</v>
      </c>
      <c r="E2067" t="s">
        <v>78</v>
      </c>
      <c r="F2067" t="s">
        <v>78</v>
      </c>
      <c r="G2067" t="s">
        <v>1167</v>
      </c>
    </row>
    <row r="2068" spans="1:7" x14ac:dyDescent="0.35">
      <c r="A2068" t="s">
        <v>39</v>
      </c>
      <c r="B2068" t="s">
        <v>1061</v>
      </c>
      <c r="C2068">
        <v>4</v>
      </c>
      <c r="D2068" t="s">
        <v>294</v>
      </c>
      <c r="E2068" t="s">
        <v>78</v>
      </c>
      <c r="F2068" t="s">
        <v>78</v>
      </c>
      <c r="G2068" t="s">
        <v>78</v>
      </c>
    </row>
    <row r="2069" spans="1:7" x14ac:dyDescent="0.35">
      <c r="A2069" t="s">
        <v>39</v>
      </c>
      <c r="B2069" t="s">
        <v>1062</v>
      </c>
      <c r="C2069">
        <v>6</v>
      </c>
      <c r="D2069" t="s">
        <v>181</v>
      </c>
      <c r="E2069" t="s">
        <v>182</v>
      </c>
      <c r="F2069" t="s">
        <v>78</v>
      </c>
      <c r="G2069" t="s">
        <v>78</v>
      </c>
    </row>
    <row r="2070" spans="1:7" x14ac:dyDescent="0.35">
      <c r="A2070" t="s">
        <v>39</v>
      </c>
      <c r="B2070" t="s">
        <v>1063</v>
      </c>
      <c r="C2070">
        <v>6</v>
      </c>
      <c r="D2070" t="s">
        <v>650</v>
      </c>
      <c r="E2070" t="s">
        <v>630</v>
      </c>
      <c r="F2070" t="s">
        <v>78</v>
      </c>
      <c r="G2070" t="s">
        <v>78</v>
      </c>
    </row>
    <row r="2071" spans="1:7" x14ac:dyDescent="0.35">
      <c r="A2071" t="s">
        <v>39</v>
      </c>
      <c r="B2071" t="s">
        <v>318</v>
      </c>
      <c r="C2071">
        <v>371</v>
      </c>
      <c r="D2071" t="s">
        <v>1010</v>
      </c>
      <c r="E2071" t="s">
        <v>1008</v>
      </c>
      <c r="F2071" t="s">
        <v>800</v>
      </c>
      <c r="G2071" t="s">
        <v>78</v>
      </c>
    </row>
    <row r="2072" spans="1:7" x14ac:dyDescent="0.35">
      <c r="A2072" t="s">
        <v>40</v>
      </c>
      <c r="B2072" t="s">
        <v>1060</v>
      </c>
      <c r="C2072">
        <v>31</v>
      </c>
      <c r="D2072" t="s">
        <v>1000</v>
      </c>
      <c r="E2072" t="s">
        <v>78</v>
      </c>
      <c r="F2072" t="s">
        <v>78</v>
      </c>
      <c r="G2072" t="s">
        <v>718</v>
      </c>
    </row>
    <row r="2073" spans="1:7" x14ac:dyDescent="0.35">
      <c r="A2073" t="s">
        <v>40</v>
      </c>
      <c r="B2073" t="s">
        <v>1061</v>
      </c>
      <c r="C2073">
        <v>34</v>
      </c>
      <c r="D2073" t="s">
        <v>1049</v>
      </c>
      <c r="E2073" t="s">
        <v>675</v>
      </c>
      <c r="F2073" t="s">
        <v>78</v>
      </c>
      <c r="G2073" t="s">
        <v>78</v>
      </c>
    </row>
    <row r="2074" spans="1:7" x14ac:dyDescent="0.35">
      <c r="A2074" t="s">
        <v>40</v>
      </c>
      <c r="B2074" t="s">
        <v>1062</v>
      </c>
      <c r="C2074">
        <v>28</v>
      </c>
      <c r="D2074" t="s">
        <v>1006</v>
      </c>
      <c r="E2074" t="s">
        <v>743</v>
      </c>
      <c r="F2074" t="s">
        <v>78</v>
      </c>
      <c r="G2074" t="s">
        <v>78</v>
      </c>
    </row>
    <row r="2075" spans="1:7" x14ac:dyDescent="0.35">
      <c r="A2075" t="s">
        <v>40</v>
      </c>
      <c r="B2075" t="s">
        <v>1063</v>
      </c>
      <c r="C2075">
        <v>15</v>
      </c>
      <c r="D2075" t="s">
        <v>973</v>
      </c>
      <c r="E2075" t="s">
        <v>839</v>
      </c>
      <c r="F2075" t="s">
        <v>78</v>
      </c>
      <c r="G2075" t="s">
        <v>78</v>
      </c>
    </row>
    <row r="2076" spans="1:7" x14ac:dyDescent="0.35">
      <c r="A2076" t="s">
        <v>40</v>
      </c>
      <c r="B2076" t="s">
        <v>318</v>
      </c>
      <c r="C2076">
        <v>1999</v>
      </c>
      <c r="D2076" t="s">
        <v>815</v>
      </c>
      <c r="E2076" t="s">
        <v>868</v>
      </c>
      <c r="F2076" t="s">
        <v>433</v>
      </c>
      <c r="G2076" t="s">
        <v>679</v>
      </c>
    </row>
    <row r="2078" spans="1:7" x14ac:dyDescent="0.35">
      <c r="A2078" t="s">
        <v>1231</v>
      </c>
    </row>
    <row r="2079" spans="1:7" x14ac:dyDescent="0.35">
      <c r="A2079" t="s">
        <v>29</v>
      </c>
      <c r="B2079" t="s">
        <v>887</v>
      </c>
      <c r="C2079" t="s">
        <v>30</v>
      </c>
      <c r="D2079" t="s">
        <v>842</v>
      </c>
      <c r="E2079" t="s">
        <v>57</v>
      </c>
      <c r="F2079" t="s">
        <v>58</v>
      </c>
      <c r="G2079" t="s">
        <v>74</v>
      </c>
    </row>
    <row r="2080" spans="1:7" x14ac:dyDescent="0.35">
      <c r="A2080" t="s">
        <v>35</v>
      </c>
      <c r="B2080" t="s">
        <v>888</v>
      </c>
      <c r="C2080">
        <v>101</v>
      </c>
      <c r="D2080" t="s">
        <v>78</v>
      </c>
      <c r="E2080" t="s">
        <v>688</v>
      </c>
      <c r="F2080" t="s">
        <v>997</v>
      </c>
      <c r="G2080" t="s">
        <v>78</v>
      </c>
    </row>
    <row r="2081" spans="1:7" x14ac:dyDescent="0.35">
      <c r="A2081" t="s">
        <v>35</v>
      </c>
      <c r="B2081" t="s">
        <v>889</v>
      </c>
      <c r="C2081">
        <v>47</v>
      </c>
      <c r="D2081" t="s">
        <v>78</v>
      </c>
      <c r="E2081" t="s">
        <v>490</v>
      </c>
      <c r="F2081" t="s">
        <v>1020</v>
      </c>
      <c r="G2081" t="s">
        <v>78</v>
      </c>
    </row>
    <row r="2082" spans="1:7" x14ac:dyDescent="0.35">
      <c r="A2082" t="s">
        <v>36</v>
      </c>
      <c r="B2082" t="s">
        <v>888</v>
      </c>
      <c r="C2082">
        <v>574</v>
      </c>
      <c r="D2082" t="s">
        <v>170</v>
      </c>
      <c r="E2082" t="s">
        <v>387</v>
      </c>
      <c r="F2082" t="s">
        <v>1001</v>
      </c>
      <c r="G2082" t="s">
        <v>78</v>
      </c>
    </row>
    <row r="2083" spans="1:7" x14ac:dyDescent="0.35">
      <c r="A2083" t="s">
        <v>36</v>
      </c>
      <c r="B2083" t="s">
        <v>889</v>
      </c>
      <c r="C2083">
        <v>552</v>
      </c>
      <c r="D2083" t="s">
        <v>668</v>
      </c>
      <c r="E2083" t="s">
        <v>250</v>
      </c>
      <c r="F2083" t="s">
        <v>1005</v>
      </c>
      <c r="G2083" t="s">
        <v>334</v>
      </c>
    </row>
    <row r="2084" spans="1:7" x14ac:dyDescent="0.35">
      <c r="A2084" t="s">
        <v>37</v>
      </c>
      <c r="B2084" t="s">
        <v>888</v>
      </c>
      <c r="C2084">
        <v>191</v>
      </c>
      <c r="D2084" t="s">
        <v>490</v>
      </c>
      <c r="E2084" t="s">
        <v>1200</v>
      </c>
      <c r="F2084" t="s">
        <v>754</v>
      </c>
      <c r="G2084" t="s">
        <v>78</v>
      </c>
    </row>
    <row r="2085" spans="1:7" x14ac:dyDescent="0.35">
      <c r="A2085" t="s">
        <v>37</v>
      </c>
      <c r="B2085" t="s">
        <v>889</v>
      </c>
      <c r="C2085">
        <v>176</v>
      </c>
      <c r="D2085" t="s">
        <v>622</v>
      </c>
      <c r="E2085" t="s">
        <v>793</v>
      </c>
      <c r="F2085" t="s">
        <v>1162</v>
      </c>
      <c r="G2085" t="s">
        <v>78</v>
      </c>
    </row>
    <row r="2086" spans="1:7" x14ac:dyDescent="0.35">
      <c r="A2086" t="s">
        <v>38</v>
      </c>
      <c r="B2086" t="s">
        <v>888</v>
      </c>
      <c r="C2086">
        <v>13</v>
      </c>
      <c r="D2086" t="s">
        <v>78</v>
      </c>
      <c r="E2086" t="s">
        <v>78</v>
      </c>
      <c r="F2086" t="s">
        <v>294</v>
      </c>
      <c r="G2086" t="s">
        <v>78</v>
      </c>
    </row>
    <row r="2087" spans="1:7" x14ac:dyDescent="0.35">
      <c r="A2087" t="s">
        <v>38</v>
      </c>
      <c r="B2087" t="s">
        <v>889</v>
      </c>
      <c r="C2087">
        <v>57</v>
      </c>
      <c r="D2087" t="s">
        <v>78</v>
      </c>
      <c r="E2087" t="s">
        <v>285</v>
      </c>
      <c r="F2087" t="s">
        <v>284</v>
      </c>
      <c r="G2087" t="s">
        <v>78</v>
      </c>
    </row>
    <row r="2088" spans="1:7" x14ac:dyDescent="0.35">
      <c r="A2088" t="s">
        <v>39</v>
      </c>
      <c r="B2088" t="s">
        <v>888</v>
      </c>
      <c r="C2088">
        <v>151</v>
      </c>
      <c r="D2088" t="s">
        <v>78</v>
      </c>
      <c r="E2088" t="s">
        <v>260</v>
      </c>
      <c r="F2088" t="s">
        <v>1163</v>
      </c>
      <c r="G2088" t="s">
        <v>246</v>
      </c>
    </row>
    <row r="2089" spans="1:7" x14ac:dyDescent="0.35">
      <c r="A2089" t="s">
        <v>39</v>
      </c>
      <c r="B2089" t="s">
        <v>889</v>
      </c>
      <c r="C2089">
        <v>245</v>
      </c>
      <c r="D2089" t="s">
        <v>406</v>
      </c>
      <c r="E2089" t="s">
        <v>723</v>
      </c>
      <c r="F2089" t="s">
        <v>1232</v>
      </c>
      <c r="G2089" t="s">
        <v>78</v>
      </c>
    </row>
    <row r="2090" spans="1:7" x14ac:dyDescent="0.35">
      <c r="A2090" t="s">
        <v>40</v>
      </c>
      <c r="B2090" t="s">
        <v>888</v>
      </c>
      <c r="C2090">
        <v>1030</v>
      </c>
      <c r="D2090" t="s">
        <v>673</v>
      </c>
      <c r="E2090" t="s">
        <v>456</v>
      </c>
      <c r="F2090" t="s">
        <v>1012</v>
      </c>
      <c r="G2090" t="s">
        <v>679</v>
      </c>
    </row>
    <row r="2091" spans="1:7" x14ac:dyDescent="0.35">
      <c r="A2091" t="s">
        <v>40</v>
      </c>
      <c r="B2091" t="s">
        <v>889</v>
      </c>
      <c r="C2091">
        <v>1077</v>
      </c>
      <c r="D2091" t="s">
        <v>377</v>
      </c>
      <c r="E2091" t="s">
        <v>739</v>
      </c>
      <c r="F2091" t="s">
        <v>817</v>
      </c>
      <c r="G2091" t="s">
        <v>170</v>
      </c>
    </row>
    <row r="2093" spans="1:7" x14ac:dyDescent="0.35">
      <c r="A2093" t="s">
        <v>1233</v>
      </c>
    </row>
    <row r="2094" spans="1:7" x14ac:dyDescent="0.35">
      <c r="A2094" t="s">
        <v>29</v>
      </c>
      <c r="B2094" t="s">
        <v>1041</v>
      </c>
      <c r="C2094" t="s">
        <v>30</v>
      </c>
      <c r="D2094" t="s">
        <v>842</v>
      </c>
      <c r="E2094" t="s">
        <v>57</v>
      </c>
      <c r="F2094" t="s">
        <v>58</v>
      </c>
      <c r="G2094" t="s">
        <v>74</v>
      </c>
    </row>
    <row r="2095" spans="1:7" x14ac:dyDescent="0.35">
      <c r="A2095" t="s">
        <v>35</v>
      </c>
      <c r="B2095" t="s">
        <v>1042</v>
      </c>
      <c r="C2095">
        <v>40</v>
      </c>
      <c r="D2095" t="s">
        <v>78</v>
      </c>
      <c r="E2095" t="s">
        <v>508</v>
      </c>
      <c r="F2095" t="s">
        <v>992</v>
      </c>
      <c r="G2095" t="s">
        <v>78</v>
      </c>
    </row>
    <row r="2096" spans="1:7" x14ac:dyDescent="0.35">
      <c r="A2096" t="s">
        <v>35</v>
      </c>
      <c r="B2096" t="s">
        <v>1043</v>
      </c>
      <c r="C2096">
        <v>37</v>
      </c>
      <c r="D2096" t="s">
        <v>78</v>
      </c>
      <c r="E2096" t="s">
        <v>78</v>
      </c>
      <c r="F2096" t="s">
        <v>294</v>
      </c>
      <c r="G2096" t="s">
        <v>78</v>
      </c>
    </row>
    <row r="2097" spans="1:7" x14ac:dyDescent="0.35">
      <c r="A2097" t="s">
        <v>35</v>
      </c>
      <c r="B2097" t="s">
        <v>1044</v>
      </c>
      <c r="C2097">
        <v>38</v>
      </c>
      <c r="D2097" t="s">
        <v>78</v>
      </c>
      <c r="E2097" t="s">
        <v>998</v>
      </c>
      <c r="F2097" t="s">
        <v>1028</v>
      </c>
      <c r="G2097" t="s">
        <v>78</v>
      </c>
    </row>
    <row r="2098" spans="1:7" x14ac:dyDescent="0.35">
      <c r="A2098" t="s">
        <v>35</v>
      </c>
      <c r="B2098" t="s">
        <v>1045</v>
      </c>
      <c r="C2098">
        <v>33</v>
      </c>
      <c r="D2098" t="s">
        <v>78</v>
      </c>
      <c r="E2098" t="s">
        <v>85</v>
      </c>
      <c r="F2098" t="s">
        <v>1055</v>
      </c>
      <c r="G2098" t="s">
        <v>78</v>
      </c>
    </row>
    <row r="2099" spans="1:7" x14ac:dyDescent="0.35">
      <c r="A2099" t="s">
        <v>36</v>
      </c>
      <c r="B2099" t="s">
        <v>1042</v>
      </c>
      <c r="C2099">
        <v>324</v>
      </c>
      <c r="D2099" t="s">
        <v>334</v>
      </c>
      <c r="E2099" t="s">
        <v>389</v>
      </c>
      <c r="F2099" t="s">
        <v>1054</v>
      </c>
      <c r="G2099" t="s">
        <v>78</v>
      </c>
    </row>
    <row r="2100" spans="1:7" x14ac:dyDescent="0.35">
      <c r="A2100" t="s">
        <v>36</v>
      </c>
      <c r="B2100" t="s">
        <v>1043</v>
      </c>
      <c r="C2100">
        <v>282</v>
      </c>
      <c r="D2100" t="s">
        <v>673</v>
      </c>
      <c r="E2100" t="s">
        <v>341</v>
      </c>
      <c r="F2100" t="s">
        <v>1006</v>
      </c>
      <c r="G2100" t="s">
        <v>78</v>
      </c>
    </row>
    <row r="2101" spans="1:7" x14ac:dyDescent="0.35">
      <c r="A2101" t="s">
        <v>36</v>
      </c>
      <c r="B2101" t="s">
        <v>1044</v>
      </c>
      <c r="C2101">
        <v>265</v>
      </c>
      <c r="D2101" t="s">
        <v>78</v>
      </c>
      <c r="E2101" t="s">
        <v>728</v>
      </c>
      <c r="F2101" t="s">
        <v>1005</v>
      </c>
      <c r="G2101" t="s">
        <v>78</v>
      </c>
    </row>
    <row r="2102" spans="1:7" x14ac:dyDescent="0.35">
      <c r="A2102" t="s">
        <v>36</v>
      </c>
      <c r="B2102" t="s">
        <v>1045</v>
      </c>
      <c r="C2102">
        <v>250</v>
      </c>
      <c r="D2102" t="s">
        <v>78</v>
      </c>
      <c r="E2102" t="s">
        <v>85</v>
      </c>
      <c r="F2102" t="s">
        <v>876</v>
      </c>
      <c r="G2102" t="s">
        <v>414</v>
      </c>
    </row>
    <row r="2103" spans="1:7" x14ac:dyDescent="0.35">
      <c r="A2103" t="s">
        <v>36</v>
      </c>
      <c r="B2103" t="s">
        <v>1047</v>
      </c>
      <c r="C2103">
        <v>5</v>
      </c>
      <c r="D2103" t="s">
        <v>78</v>
      </c>
      <c r="E2103" t="s">
        <v>78</v>
      </c>
      <c r="F2103" t="s">
        <v>294</v>
      </c>
      <c r="G2103" t="s">
        <v>78</v>
      </c>
    </row>
    <row r="2104" spans="1:7" x14ac:dyDescent="0.35">
      <c r="A2104" t="s">
        <v>37</v>
      </c>
      <c r="B2104" t="s">
        <v>1042</v>
      </c>
      <c r="C2104">
        <v>89</v>
      </c>
      <c r="D2104" t="s">
        <v>745</v>
      </c>
      <c r="E2104" t="s">
        <v>721</v>
      </c>
      <c r="F2104" t="s">
        <v>1234</v>
      </c>
      <c r="G2104" t="s">
        <v>78</v>
      </c>
    </row>
    <row r="2105" spans="1:7" x14ac:dyDescent="0.35">
      <c r="A2105" t="s">
        <v>37</v>
      </c>
      <c r="B2105" t="s">
        <v>1043</v>
      </c>
      <c r="C2105">
        <v>95</v>
      </c>
      <c r="D2105" t="s">
        <v>736</v>
      </c>
      <c r="E2105" t="s">
        <v>1064</v>
      </c>
      <c r="F2105" t="s">
        <v>1224</v>
      </c>
      <c r="G2105" t="s">
        <v>78</v>
      </c>
    </row>
    <row r="2106" spans="1:7" x14ac:dyDescent="0.35">
      <c r="A2106" t="s">
        <v>37</v>
      </c>
      <c r="B2106" t="s">
        <v>1044</v>
      </c>
      <c r="C2106">
        <v>88</v>
      </c>
      <c r="D2106" t="s">
        <v>78</v>
      </c>
      <c r="E2106" t="s">
        <v>1023</v>
      </c>
      <c r="F2106" t="s">
        <v>1022</v>
      </c>
      <c r="G2106" t="s">
        <v>78</v>
      </c>
    </row>
    <row r="2107" spans="1:7" x14ac:dyDescent="0.35">
      <c r="A2107" t="s">
        <v>37</v>
      </c>
      <c r="B2107" t="s">
        <v>1045</v>
      </c>
      <c r="C2107">
        <v>90</v>
      </c>
      <c r="D2107" t="s">
        <v>78</v>
      </c>
      <c r="E2107" t="s">
        <v>772</v>
      </c>
      <c r="F2107" t="s">
        <v>773</v>
      </c>
      <c r="G2107" t="s">
        <v>78</v>
      </c>
    </row>
    <row r="2108" spans="1:7" x14ac:dyDescent="0.35">
      <c r="A2108" t="s">
        <v>37</v>
      </c>
      <c r="B2108" t="s">
        <v>1047</v>
      </c>
      <c r="C2108">
        <v>5</v>
      </c>
      <c r="D2108" t="s">
        <v>78</v>
      </c>
      <c r="E2108" t="s">
        <v>78</v>
      </c>
      <c r="F2108" t="s">
        <v>294</v>
      </c>
      <c r="G2108" t="s">
        <v>78</v>
      </c>
    </row>
    <row r="2109" spans="1:7" x14ac:dyDescent="0.35">
      <c r="A2109" t="s">
        <v>38</v>
      </c>
      <c r="B2109" t="s">
        <v>1042</v>
      </c>
      <c r="C2109">
        <v>25</v>
      </c>
      <c r="D2109" t="s">
        <v>78</v>
      </c>
      <c r="E2109" t="s">
        <v>801</v>
      </c>
      <c r="F2109" t="s">
        <v>1235</v>
      </c>
      <c r="G2109" t="s">
        <v>78</v>
      </c>
    </row>
    <row r="2110" spans="1:7" x14ac:dyDescent="0.35">
      <c r="A2110" t="s">
        <v>38</v>
      </c>
      <c r="B2110" t="s">
        <v>1043</v>
      </c>
      <c r="C2110">
        <v>16</v>
      </c>
      <c r="D2110" t="s">
        <v>78</v>
      </c>
      <c r="E2110" t="s">
        <v>673</v>
      </c>
      <c r="F2110" t="s">
        <v>1236</v>
      </c>
      <c r="G2110" t="s">
        <v>78</v>
      </c>
    </row>
    <row r="2111" spans="1:7" x14ac:dyDescent="0.35">
      <c r="A2111" t="s">
        <v>38</v>
      </c>
      <c r="B2111" t="s">
        <v>1044</v>
      </c>
      <c r="C2111">
        <v>18</v>
      </c>
      <c r="D2111" t="s">
        <v>78</v>
      </c>
      <c r="E2111" t="s">
        <v>881</v>
      </c>
      <c r="F2111" t="s">
        <v>882</v>
      </c>
      <c r="G2111" t="s">
        <v>78</v>
      </c>
    </row>
    <row r="2112" spans="1:7" x14ac:dyDescent="0.35">
      <c r="A2112" t="s">
        <v>38</v>
      </c>
      <c r="B2112" t="s">
        <v>1045</v>
      </c>
      <c r="C2112">
        <v>11</v>
      </c>
      <c r="D2112" t="s">
        <v>78</v>
      </c>
      <c r="E2112" t="s">
        <v>673</v>
      </c>
      <c r="F2112" t="s">
        <v>1236</v>
      </c>
      <c r="G2112" t="s">
        <v>78</v>
      </c>
    </row>
    <row r="2113" spans="1:7" x14ac:dyDescent="0.35">
      <c r="A2113" t="s">
        <v>39</v>
      </c>
      <c r="B2113" t="s">
        <v>1042</v>
      </c>
      <c r="C2113">
        <v>105</v>
      </c>
      <c r="D2113" t="s">
        <v>987</v>
      </c>
      <c r="E2113" t="s">
        <v>1171</v>
      </c>
      <c r="F2113" t="s">
        <v>752</v>
      </c>
      <c r="G2113" t="s">
        <v>374</v>
      </c>
    </row>
    <row r="2114" spans="1:7" x14ac:dyDescent="0.35">
      <c r="A2114" t="s">
        <v>39</v>
      </c>
      <c r="B2114" t="s">
        <v>1043</v>
      </c>
      <c r="C2114">
        <v>105</v>
      </c>
      <c r="D2114" t="s">
        <v>387</v>
      </c>
      <c r="E2114" t="s">
        <v>793</v>
      </c>
      <c r="F2114" t="s">
        <v>60</v>
      </c>
      <c r="G2114" t="s">
        <v>78</v>
      </c>
    </row>
    <row r="2115" spans="1:7" x14ac:dyDescent="0.35">
      <c r="A2115" t="s">
        <v>39</v>
      </c>
      <c r="B2115" t="s">
        <v>1044</v>
      </c>
      <c r="C2115">
        <v>93</v>
      </c>
      <c r="D2115" t="s">
        <v>78</v>
      </c>
      <c r="E2115" t="s">
        <v>288</v>
      </c>
      <c r="F2115" t="s">
        <v>287</v>
      </c>
      <c r="G2115" t="s">
        <v>78</v>
      </c>
    </row>
    <row r="2116" spans="1:7" x14ac:dyDescent="0.35">
      <c r="A2116" t="s">
        <v>39</v>
      </c>
      <c r="B2116" t="s">
        <v>1045</v>
      </c>
      <c r="C2116">
        <v>91</v>
      </c>
      <c r="D2116" t="s">
        <v>490</v>
      </c>
      <c r="E2116" t="s">
        <v>270</v>
      </c>
      <c r="F2116" t="s">
        <v>1146</v>
      </c>
      <c r="G2116" t="s">
        <v>78</v>
      </c>
    </row>
    <row r="2117" spans="1:7" x14ac:dyDescent="0.35">
      <c r="A2117" t="s">
        <v>39</v>
      </c>
      <c r="B2117" t="s">
        <v>1047</v>
      </c>
      <c r="C2117">
        <v>2</v>
      </c>
      <c r="D2117" t="s">
        <v>78</v>
      </c>
      <c r="E2117" t="s">
        <v>78</v>
      </c>
      <c r="F2117" t="s">
        <v>294</v>
      </c>
      <c r="G2117" t="s">
        <v>78</v>
      </c>
    </row>
    <row r="2118" spans="1:7" x14ac:dyDescent="0.35">
      <c r="A2118" t="s">
        <v>40</v>
      </c>
      <c r="B2118" t="s">
        <v>1042</v>
      </c>
      <c r="C2118">
        <v>583</v>
      </c>
      <c r="D2118" t="s">
        <v>800</v>
      </c>
      <c r="E2118" t="s">
        <v>690</v>
      </c>
      <c r="F2118" t="s">
        <v>815</v>
      </c>
      <c r="G2118" t="s">
        <v>170</v>
      </c>
    </row>
    <row r="2119" spans="1:7" x14ac:dyDescent="0.35">
      <c r="A2119" t="s">
        <v>40</v>
      </c>
      <c r="B2119" t="s">
        <v>1043</v>
      </c>
      <c r="C2119">
        <v>535</v>
      </c>
      <c r="D2119" t="s">
        <v>377</v>
      </c>
      <c r="E2119" t="s">
        <v>688</v>
      </c>
      <c r="F2119" t="s">
        <v>662</v>
      </c>
      <c r="G2119" t="s">
        <v>78</v>
      </c>
    </row>
    <row r="2120" spans="1:7" x14ac:dyDescent="0.35">
      <c r="A2120" t="s">
        <v>40</v>
      </c>
      <c r="B2120" t="s">
        <v>1044</v>
      </c>
      <c r="C2120">
        <v>502</v>
      </c>
      <c r="D2120" t="s">
        <v>78</v>
      </c>
      <c r="E2120" t="s">
        <v>723</v>
      </c>
      <c r="F2120" t="s">
        <v>990</v>
      </c>
      <c r="G2120" t="s">
        <v>78</v>
      </c>
    </row>
    <row r="2121" spans="1:7" x14ac:dyDescent="0.35">
      <c r="A2121" t="s">
        <v>40</v>
      </c>
      <c r="B2121" t="s">
        <v>1045</v>
      </c>
      <c r="C2121">
        <v>475</v>
      </c>
      <c r="D2121" t="s">
        <v>673</v>
      </c>
      <c r="E2121" t="s">
        <v>739</v>
      </c>
      <c r="F2121" t="s">
        <v>1031</v>
      </c>
      <c r="G2121" t="s">
        <v>334</v>
      </c>
    </row>
    <row r="2122" spans="1:7" x14ac:dyDescent="0.35">
      <c r="A2122" t="s">
        <v>40</v>
      </c>
      <c r="B2122" t="s">
        <v>1047</v>
      </c>
      <c r="C2122">
        <v>12</v>
      </c>
      <c r="D2122" t="s">
        <v>78</v>
      </c>
      <c r="E2122" t="s">
        <v>78</v>
      </c>
      <c r="F2122" t="s">
        <v>294</v>
      </c>
      <c r="G2122" t="s">
        <v>78</v>
      </c>
    </row>
    <row r="2124" spans="1:7" x14ac:dyDescent="0.35">
      <c r="A2124" t="s">
        <v>1237</v>
      </c>
    </row>
    <row r="2125" spans="1:7" x14ac:dyDescent="0.35">
      <c r="A2125" t="s">
        <v>29</v>
      </c>
      <c r="B2125" t="s">
        <v>864</v>
      </c>
      <c r="C2125" t="s">
        <v>30</v>
      </c>
      <c r="D2125" t="s">
        <v>57</v>
      </c>
      <c r="E2125" t="s">
        <v>58</v>
      </c>
      <c r="F2125" t="s">
        <v>842</v>
      </c>
      <c r="G2125" t="s">
        <v>74</v>
      </c>
    </row>
    <row r="2126" spans="1:7" x14ac:dyDescent="0.35">
      <c r="A2126" t="s">
        <v>35</v>
      </c>
      <c r="B2126" t="s">
        <v>831</v>
      </c>
      <c r="C2126">
        <v>18</v>
      </c>
      <c r="D2126" t="s">
        <v>78</v>
      </c>
      <c r="E2126" t="s">
        <v>294</v>
      </c>
      <c r="F2126" t="s">
        <v>78</v>
      </c>
      <c r="G2126" t="s">
        <v>78</v>
      </c>
    </row>
    <row r="2127" spans="1:7" x14ac:dyDescent="0.35">
      <c r="A2127" t="s">
        <v>35</v>
      </c>
      <c r="B2127" t="s">
        <v>832</v>
      </c>
      <c r="C2127">
        <v>99</v>
      </c>
      <c r="D2127" t="s">
        <v>688</v>
      </c>
      <c r="E2127" t="s">
        <v>997</v>
      </c>
      <c r="F2127" t="s">
        <v>78</v>
      </c>
      <c r="G2127" t="s">
        <v>78</v>
      </c>
    </row>
    <row r="2128" spans="1:7" x14ac:dyDescent="0.35">
      <c r="A2128" t="s">
        <v>35</v>
      </c>
      <c r="B2128" t="s">
        <v>833</v>
      </c>
      <c r="C2128">
        <v>31</v>
      </c>
      <c r="D2128" t="s">
        <v>807</v>
      </c>
      <c r="E2128" t="s">
        <v>1069</v>
      </c>
      <c r="F2128" t="s">
        <v>78</v>
      </c>
      <c r="G2128" t="s">
        <v>78</v>
      </c>
    </row>
    <row r="2129" spans="1:7" x14ac:dyDescent="0.35">
      <c r="A2129" t="s">
        <v>36</v>
      </c>
      <c r="B2129" t="s">
        <v>831</v>
      </c>
      <c r="C2129">
        <v>79</v>
      </c>
      <c r="D2129" t="s">
        <v>718</v>
      </c>
      <c r="E2129" t="s">
        <v>1000</v>
      </c>
      <c r="F2129" t="s">
        <v>78</v>
      </c>
      <c r="G2129" t="s">
        <v>78</v>
      </c>
    </row>
    <row r="2130" spans="1:7" x14ac:dyDescent="0.35">
      <c r="A2130" t="s">
        <v>36</v>
      </c>
      <c r="B2130" t="s">
        <v>832</v>
      </c>
      <c r="C2130">
        <v>868</v>
      </c>
      <c r="D2130" t="s">
        <v>987</v>
      </c>
      <c r="E2130" t="s">
        <v>1032</v>
      </c>
      <c r="F2130" t="s">
        <v>668</v>
      </c>
      <c r="G2130" t="s">
        <v>668</v>
      </c>
    </row>
    <row r="2131" spans="1:7" x14ac:dyDescent="0.35">
      <c r="A2131" t="s">
        <v>36</v>
      </c>
      <c r="B2131" t="s">
        <v>833</v>
      </c>
      <c r="C2131">
        <v>179</v>
      </c>
      <c r="D2131" t="s">
        <v>721</v>
      </c>
      <c r="E2131" t="s">
        <v>1065</v>
      </c>
      <c r="F2131" t="s">
        <v>78</v>
      </c>
      <c r="G2131" t="s">
        <v>78</v>
      </c>
    </row>
    <row r="2132" spans="1:7" x14ac:dyDescent="0.35">
      <c r="A2132" t="s">
        <v>37</v>
      </c>
      <c r="B2132" t="s">
        <v>831</v>
      </c>
      <c r="C2132">
        <v>48</v>
      </c>
      <c r="D2132" t="s">
        <v>494</v>
      </c>
      <c r="E2132" t="s">
        <v>493</v>
      </c>
      <c r="F2132" t="s">
        <v>78</v>
      </c>
      <c r="G2132" t="s">
        <v>78</v>
      </c>
    </row>
    <row r="2133" spans="1:7" x14ac:dyDescent="0.35">
      <c r="A2133" t="s">
        <v>37</v>
      </c>
      <c r="B2133" t="s">
        <v>832</v>
      </c>
      <c r="C2133">
        <v>269</v>
      </c>
      <c r="D2133" t="s">
        <v>728</v>
      </c>
      <c r="E2133" t="s">
        <v>1141</v>
      </c>
      <c r="F2133" t="s">
        <v>644</v>
      </c>
      <c r="G2133" t="s">
        <v>78</v>
      </c>
    </row>
    <row r="2134" spans="1:7" x14ac:dyDescent="0.35">
      <c r="A2134" t="s">
        <v>37</v>
      </c>
      <c r="B2134" t="s">
        <v>833</v>
      </c>
      <c r="C2134">
        <v>50</v>
      </c>
      <c r="D2134" t="s">
        <v>1064</v>
      </c>
      <c r="E2134" t="s">
        <v>1010</v>
      </c>
      <c r="F2134" t="s">
        <v>78</v>
      </c>
      <c r="G2134" t="s">
        <v>78</v>
      </c>
    </row>
    <row r="2135" spans="1:7" x14ac:dyDescent="0.35">
      <c r="A2135" t="s">
        <v>38</v>
      </c>
      <c r="B2135" t="s">
        <v>831</v>
      </c>
      <c r="C2135">
        <v>14</v>
      </c>
      <c r="D2135" t="s">
        <v>1121</v>
      </c>
      <c r="E2135" t="s">
        <v>1122</v>
      </c>
      <c r="F2135" t="s">
        <v>78</v>
      </c>
      <c r="G2135" t="s">
        <v>78</v>
      </c>
    </row>
    <row r="2136" spans="1:7" x14ac:dyDescent="0.35">
      <c r="A2136" t="s">
        <v>38</v>
      </c>
      <c r="B2136" t="s">
        <v>832</v>
      </c>
      <c r="C2136">
        <v>42</v>
      </c>
      <c r="D2136" t="s">
        <v>285</v>
      </c>
      <c r="E2136" t="s">
        <v>284</v>
      </c>
      <c r="F2136" t="s">
        <v>78</v>
      </c>
      <c r="G2136" t="s">
        <v>78</v>
      </c>
    </row>
    <row r="2137" spans="1:7" x14ac:dyDescent="0.35">
      <c r="A2137" t="s">
        <v>38</v>
      </c>
      <c r="B2137" t="s">
        <v>833</v>
      </c>
      <c r="C2137">
        <v>14</v>
      </c>
      <c r="D2137" t="s">
        <v>78</v>
      </c>
      <c r="E2137" t="s">
        <v>294</v>
      </c>
      <c r="F2137" t="s">
        <v>78</v>
      </c>
      <c r="G2137" t="s">
        <v>78</v>
      </c>
    </row>
    <row r="2138" spans="1:7" x14ac:dyDescent="0.35">
      <c r="A2138" t="s">
        <v>39</v>
      </c>
      <c r="B2138" t="s">
        <v>831</v>
      </c>
      <c r="C2138">
        <v>40</v>
      </c>
      <c r="D2138" t="s">
        <v>996</v>
      </c>
      <c r="E2138" t="s">
        <v>790</v>
      </c>
      <c r="F2138" t="s">
        <v>78</v>
      </c>
      <c r="G2138" t="s">
        <v>78</v>
      </c>
    </row>
    <row r="2139" spans="1:7" x14ac:dyDescent="0.35">
      <c r="A2139" t="s">
        <v>39</v>
      </c>
      <c r="B2139" t="s">
        <v>832</v>
      </c>
      <c r="C2139">
        <v>194</v>
      </c>
      <c r="D2139" t="s">
        <v>288</v>
      </c>
      <c r="E2139" t="s">
        <v>967</v>
      </c>
      <c r="F2139" t="s">
        <v>377</v>
      </c>
      <c r="G2139" t="s">
        <v>78</v>
      </c>
    </row>
    <row r="2140" spans="1:7" x14ac:dyDescent="0.35">
      <c r="A2140" t="s">
        <v>39</v>
      </c>
      <c r="B2140" t="s">
        <v>833</v>
      </c>
      <c r="C2140">
        <v>162</v>
      </c>
      <c r="D2140" t="s">
        <v>503</v>
      </c>
      <c r="E2140" t="s">
        <v>1156</v>
      </c>
      <c r="F2140" t="s">
        <v>987</v>
      </c>
      <c r="G2140" t="s">
        <v>334</v>
      </c>
    </row>
    <row r="2141" spans="1:7" x14ac:dyDescent="0.35">
      <c r="A2141" t="s">
        <v>40</v>
      </c>
      <c r="B2141" t="s">
        <v>831</v>
      </c>
      <c r="C2141">
        <v>199</v>
      </c>
      <c r="D2141" t="s">
        <v>1130</v>
      </c>
      <c r="E2141" t="s">
        <v>843</v>
      </c>
      <c r="F2141" t="s">
        <v>78</v>
      </c>
      <c r="G2141" t="s">
        <v>78</v>
      </c>
    </row>
    <row r="2142" spans="1:7" x14ac:dyDescent="0.35">
      <c r="A2142" t="s">
        <v>40</v>
      </c>
      <c r="B2142" t="s">
        <v>832</v>
      </c>
      <c r="C2142">
        <v>1472</v>
      </c>
      <c r="D2142" t="s">
        <v>529</v>
      </c>
      <c r="E2142" t="s">
        <v>1034</v>
      </c>
      <c r="F2142" t="s">
        <v>374</v>
      </c>
      <c r="G2142" t="s">
        <v>170</v>
      </c>
    </row>
    <row r="2143" spans="1:7" x14ac:dyDescent="0.35">
      <c r="A2143" t="s">
        <v>40</v>
      </c>
      <c r="B2143" t="s">
        <v>833</v>
      </c>
      <c r="C2143">
        <v>436</v>
      </c>
      <c r="D2143" t="s">
        <v>742</v>
      </c>
      <c r="E2143" t="s">
        <v>967</v>
      </c>
      <c r="F2143" t="s">
        <v>374</v>
      </c>
      <c r="G2143" t="s">
        <v>170</v>
      </c>
    </row>
    <row r="2145" spans="1:7" x14ac:dyDescent="0.35">
      <c r="A2145" t="s">
        <v>1238</v>
      </c>
    </row>
    <row r="2146" spans="1:7" x14ac:dyDescent="0.35">
      <c r="A2146" t="s">
        <v>29</v>
      </c>
      <c r="B2146" t="s">
        <v>872</v>
      </c>
      <c r="C2146" t="s">
        <v>30</v>
      </c>
      <c r="D2146" t="s">
        <v>842</v>
      </c>
      <c r="E2146" t="s">
        <v>57</v>
      </c>
      <c r="F2146" t="s">
        <v>58</v>
      </c>
      <c r="G2146" t="s">
        <v>74</v>
      </c>
    </row>
    <row r="2147" spans="1:7" x14ac:dyDescent="0.35">
      <c r="A2147" t="s">
        <v>35</v>
      </c>
      <c r="B2147" t="s">
        <v>873</v>
      </c>
      <c r="C2147">
        <v>110</v>
      </c>
      <c r="D2147" t="s">
        <v>78</v>
      </c>
      <c r="E2147" t="s">
        <v>250</v>
      </c>
      <c r="F2147" t="s">
        <v>1073</v>
      </c>
      <c r="G2147" t="s">
        <v>78</v>
      </c>
    </row>
    <row r="2148" spans="1:7" x14ac:dyDescent="0.35">
      <c r="A2148" t="s">
        <v>35</v>
      </c>
      <c r="B2148" t="s">
        <v>874</v>
      </c>
      <c r="C2148">
        <v>33</v>
      </c>
      <c r="D2148" t="s">
        <v>78</v>
      </c>
      <c r="E2148" t="s">
        <v>85</v>
      </c>
      <c r="F2148" t="s">
        <v>1055</v>
      </c>
      <c r="G2148" t="s">
        <v>78</v>
      </c>
    </row>
    <row r="2149" spans="1:7" x14ac:dyDescent="0.35">
      <c r="A2149" t="s">
        <v>35</v>
      </c>
      <c r="B2149" t="s">
        <v>318</v>
      </c>
      <c r="C2149">
        <v>5</v>
      </c>
      <c r="D2149" t="s">
        <v>78</v>
      </c>
      <c r="E2149" t="s">
        <v>78</v>
      </c>
      <c r="F2149" t="s">
        <v>294</v>
      </c>
      <c r="G2149" t="s">
        <v>78</v>
      </c>
    </row>
    <row r="2150" spans="1:7" x14ac:dyDescent="0.35">
      <c r="A2150" t="s">
        <v>36</v>
      </c>
      <c r="B2150" t="s">
        <v>873</v>
      </c>
      <c r="C2150">
        <v>691</v>
      </c>
      <c r="D2150" t="s">
        <v>170</v>
      </c>
      <c r="E2150" t="s">
        <v>383</v>
      </c>
      <c r="F2150" t="s">
        <v>1144</v>
      </c>
      <c r="G2150" t="s">
        <v>673</v>
      </c>
    </row>
    <row r="2151" spans="1:7" x14ac:dyDescent="0.35">
      <c r="A2151" t="s">
        <v>36</v>
      </c>
      <c r="B2151" t="s">
        <v>874</v>
      </c>
      <c r="C2151">
        <v>354</v>
      </c>
      <c r="D2151" t="s">
        <v>673</v>
      </c>
      <c r="E2151" t="s">
        <v>807</v>
      </c>
      <c r="F2151" t="s">
        <v>1144</v>
      </c>
      <c r="G2151" t="s">
        <v>78</v>
      </c>
    </row>
    <row r="2152" spans="1:7" x14ac:dyDescent="0.35">
      <c r="A2152" t="s">
        <v>36</v>
      </c>
      <c r="B2152" t="s">
        <v>318</v>
      </c>
      <c r="C2152">
        <v>81</v>
      </c>
      <c r="D2152" t="s">
        <v>78</v>
      </c>
      <c r="E2152" t="s">
        <v>78</v>
      </c>
      <c r="F2152" t="s">
        <v>294</v>
      </c>
      <c r="G2152" t="s">
        <v>78</v>
      </c>
    </row>
    <row r="2153" spans="1:7" x14ac:dyDescent="0.35">
      <c r="A2153" t="s">
        <v>37</v>
      </c>
      <c r="B2153" t="s">
        <v>873</v>
      </c>
      <c r="C2153">
        <v>235</v>
      </c>
      <c r="D2153" t="s">
        <v>341</v>
      </c>
      <c r="E2153" t="s">
        <v>637</v>
      </c>
      <c r="F2153" t="s">
        <v>754</v>
      </c>
      <c r="G2153" t="s">
        <v>78</v>
      </c>
    </row>
    <row r="2154" spans="1:7" x14ac:dyDescent="0.35">
      <c r="A2154" t="s">
        <v>37</v>
      </c>
      <c r="B2154" t="s">
        <v>874</v>
      </c>
      <c r="C2154">
        <v>106</v>
      </c>
      <c r="D2154" t="s">
        <v>414</v>
      </c>
      <c r="E2154" t="s">
        <v>735</v>
      </c>
      <c r="F2154" t="s">
        <v>1014</v>
      </c>
      <c r="G2154" t="s">
        <v>78</v>
      </c>
    </row>
    <row r="2155" spans="1:7" x14ac:dyDescent="0.35">
      <c r="A2155" t="s">
        <v>37</v>
      </c>
      <c r="B2155" t="s">
        <v>318</v>
      </c>
      <c r="C2155">
        <v>26</v>
      </c>
      <c r="D2155" t="s">
        <v>78</v>
      </c>
      <c r="E2155" t="s">
        <v>78</v>
      </c>
      <c r="F2155" t="s">
        <v>294</v>
      </c>
      <c r="G2155" t="s">
        <v>78</v>
      </c>
    </row>
    <row r="2156" spans="1:7" x14ac:dyDescent="0.35">
      <c r="A2156" t="s">
        <v>38</v>
      </c>
      <c r="B2156" t="s">
        <v>873</v>
      </c>
      <c r="C2156">
        <v>47</v>
      </c>
      <c r="D2156" t="s">
        <v>78</v>
      </c>
      <c r="E2156" t="s">
        <v>951</v>
      </c>
      <c r="F2156" t="s">
        <v>950</v>
      </c>
      <c r="G2156" t="s">
        <v>78</v>
      </c>
    </row>
    <row r="2157" spans="1:7" x14ac:dyDescent="0.35">
      <c r="A2157" t="s">
        <v>38</v>
      </c>
      <c r="B2157" t="s">
        <v>874</v>
      </c>
      <c r="C2157">
        <v>19</v>
      </c>
      <c r="D2157" t="s">
        <v>78</v>
      </c>
      <c r="E2157" t="s">
        <v>1008</v>
      </c>
      <c r="F2157" t="s">
        <v>1016</v>
      </c>
      <c r="G2157" t="s">
        <v>78</v>
      </c>
    </row>
    <row r="2158" spans="1:7" x14ac:dyDescent="0.35">
      <c r="A2158" t="s">
        <v>38</v>
      </c>
      <c r="B2158" t="s">
        <v>318</v>
      </c>
      <c r="C2158">
        <v>4</v>
      </c>
      <c r="D2158" t="s">
        <v>78</v>
      </c>
      <c r="E2158" t="s">
        <v>78</v>
      </c>
      <c r="F2158" t="s">
        <v>294</v>
      </c>
      <c r="G2158" t="s">
        <v>78</v>
      </c>
    </row>
    <row r="2159" spans="1:7" x14ac:dyDescent="0.35">
      <c r="A2159" t="s">
        <v>39</v>
      </c>
      <c r="B2159" t="s">
        <v>873</v>
      </c>
      <c r="C2159">
        <v>247</v>
      </c>
      <c r="D2159" t="s">
        <v>987</v>
      </c>
      <c r="E2159" t="s">
        <v>938</v>
      </c>
      <c r="F2159" t="s">
        <v>920</v>
      </c>
      <c r="G2159" t="s">
        <v>673</v>
      </c>
    </row>
    <row r="2160" spans="1:7" x14ac:dyDescent="0.35">
      <c r="A2160" t="s">
        <v>39</v>
      </c>
      <c r="B2160" t="s">
        <v>874</v>
      </c>
      <c r="C2160">
        <v>116</v>
      </c>
      <c r="D2160" t="s">
        <v>673</v>
      </c>
      <c r="E2160" t="s">
        <v>508</v>
      </c>
      <c r="F2160" t="s">
        <v>662</v>
      </c>
      <c r="G2160" t="s">
        <v>78</v>
      </c>
    </row>
    <row r="2161" spans="1:7" x14ac:dyDescent="0.35">
      <c r="A2161" t="s">
        <v>39</v>
      </c>
      <c r="B2161" t="s">
        <v>318</v>
      </c>
      <c r="C2161">
        <v>33</v>
      </c>
      <c r="D2161" t="s">
        <v>78</v>
      </c>
      <c r="E2161" t="s">
        <v>78</v>
      </c>
      <c r="F2161" t="s">
        <v>294</v>
      </c>
      <c r="G2161" t="s">
        <v>78</v>
      </c>
    </row>
    <row r="2162" spans="1:7" x14ac:dyDescent="0.35">
      <c r="A2162" t="s">
        <v>40</v>
      </c>
      <c r="B2162" t="s">
        <v>873</v>
      </c>
      <c r="C2162">
        <v>1330</v>
      </c>
      <c r="D2162" t="s">
        <v>377</v>
      </c>
      <c r="E2162" t="s">
        <v>998</v>
      </c>
      <c r="F2162" t="s">
        <v>816</v>
      </c>
      <c r="G2162" t="s">
        <v>668</v>
      </c>
    </row>
    <row r="2163" spans="1:7" x14ac:dyDescent="0.35">
      <c r="A2163" t="s">
        <v>40</v>
      </c>
      <c r="B2163" t="s">
        <v>874</v>
      </c>
      <c r="C2163">
        <v>628</v>
      </c>
      <c r="D2163" t="s">
        <v>334</v>
      </c>
      <c r="E2163" t="s">
        <v>456</v>
      </c>
      <c r="F2163" t="s">
        <v>992</v>
      </c>
      <c r="G2163" t="s">
        <v>78</v>
      </c>
    </row>
    <row r="2164" spans="1:7" x14ac:dyDescent="0.35">
      <c r="A2164" t="s">
        <v>40</v>
      </c>
      <c r="B2164" t="s">
        <v>318</v>
      </c>
      <c r="C2164">
        <v>149</v>
      </c>
      <c r="D2164" t="s">
        <v>78</v>
      </c>
      <c r="E2164" t="s">
        <v>78</v>
      </c>
      <c r="F2164" t="s">
        <v>294</v>
      </c>
      <c r="G2164" t="s">
        <v>78</v>
      </c>
    </row>
    <row r="2166" spans="1:7" x14ac:dyDescent="0.35">
      <c r="A2166" t="s">
        <v>1239</v>
      </c>
    </row>
    <row r="2167" spans="1:7" x14ac:dyDescent="0.35">
      <c r="A2167" t="s">
        <v>29</v>
      </c>
      <c r="B2167" t="s">
        <v>1075</v>
      </c>
      <c r="C2167" t="s">
        <v>30</v>
      </c>
      <c r="D2167" t="s">
        <v>57</v>
      </c>
      <c r="E2167" t="s">
        <v>58</v>
      </c>
      <c r="F2167" t="s">
        <v>842</v>
      </c>
      <c r="G2167" t="s">
        <v>74</v>
      </c>
    </row>
    <row r="2168" spans="1:7" x14ac:dyDescent="0.35">
      <c r="A2168" t="s">
        <v>35</v>
      </c>
      <c r="B2168" t="s">
        <v>1076</v>
      </c>
      <c r="C2168">
        <v>38</v>
      </c>
      <c r="D2168" t="s">
        <v>170</v>
      </c>
      <c r="E2168" t="s">
        <v>928</v>
      </c>
      <c r="F2168" t="s">
        <v>78</v>
      </c>
      <c r="G2168" t="s">
        <v>78</v>
      </c>
    </row>
    <row r="2169" spans="1:7" x14ac:dyDescent="0.35">
      <c r="A2169" t="s">
        <v>35</v>
      </c>
      <c r="B2169" t="s">
        <v>1078</v>
      </c>
      <c r="C2169">
        <v>110</v>
      </c>
      <c r="D2169" t="s">
        <v>250</v>
      </c>
      <c r="E2169" t="s">
        <v>1073</v>
      </c>
      <c r="F2169" t="s">
        <v>78</v>
      </c>
      <c r="G2169" t="s">
        <v>78</v>
      </c>
    </row>
    <row r="2170" spans="1:7" x14ac:dyDescent="0.35">
      <c r="A2170" t="s">
        <v>36</v>
      </c>
      <c r="B2170" t="s">
        <v>1076</v>
      </c>
      <c r="C2170">
        <v>228</v>
      </c>
      <c r="D2170" t="s">
        <v>633</v>
      </c>
      <c r="E2170" t="s">
        <v>867</v>
      </c>
      <c r="F2170" t="s">
        <v>78</v>
      </c>
      <c r="G2170" t="s">
        <v>78</v>
      </c>
    </row>
    <row r="2171" spans="1:7" x14ac:dyDescent="0.35">
      <c r="A2171" t="s">
        <v>36</v>
      </c>
      <c r="B2171" t="s">
        <v>1078</v>
      </c>
      <c r="C2171">
        <v>898</v>
      </c>
      <c r="D2171" t="s">
        <v>738</v>
      </c>
      <c r="E2171" t="s">
        <v>995</v>
      </c>
      <c r="F2171" t="s">
        <v>668</v>
      </c>
      <c r="G2171" t="s">
        <v>668</v>
      </c>
    </row>
    <row r="2172" spans="1:7" x14ac:dyDescent="0.35">
      <c r="A2172" t="s">
        <v>37</v>
      </c>
      <c r="B2172" t="s">
        <v>1076</v>
      </c>
      <c r="C2172">
        <v>85</v>
      </c>
      <c r="D2172" t="s">
        <v>319</v>
      </c>
      <c r="E2172" t="s">
        <v>1240</v>
      </c>
      <c r="F2172" t="s">
        <v>78</v>
      </c>
      <c r="G2172" t="s">
        <v>78</v>
      </c>
    </row>
    <row r="2173" spans="1:7" x14ac:dyDescent="0.35">
      <c r="A2173" t="s">
        <v>37</v>
      </c>
      <c r="B2173" t="s">
        <v>1078</v>
      </c>
      <c r="C2173">
        <v>282</v>
      </c>
      <c r="D2173" t="s">
        <v>270</v>
      </c>
      <c r="E2173" t="s">
        <v>1163</v>
      </c>
      <c r="F2173" t="s">
        <v>383</v>
      </c>
      <c r="G2173" t="s">
        <v>78</v>
      </c>
    </row>
    <row r="2174" spans="1:7" x14ac:dyDescent="0.35">
      <c r="A2174" t="s">
        <v>38</v>
      </c>
      <c r="B2174" t="s">
        <v>1079</v>
      </c>
      <c r="C2174">
        <v>1</v>
      </c>
      <c r="D2174" t="s">
        <v>294</v>
      </c>
      <c r="E2174" t="s">
        <v>78</v>
      </c>
      <c r="F2174" t="s">
        <v>78</v>
      </c>
      <c r="G2174" t="s">
        <v>78</v>
      </c>
    </row>
    <row r="2175" spans="1:7" x14ac:dyDescent="0.35">
      <c r="A2175" t="s">
        <v>38</v>
      </c>
      <c r="B2175" t="s">
        <v>1076</v>
      </c>
      <c r="C2175">
        <v>14</v>
      </c>
      <c r="D2175" t="s">
        <v>753</v>
      </c>
      <c r="E2175" t="s">
        <v>754</v>
      </c>
      <c r="F2175" t="s">
        <v>78</v>
      </c>
      <c r="G2175" t="s">
        <v>78</v>
      </c>
    </row>
    <row r="2176" spans="1:7" x14ac:dyDescent="0.35">
      <c r="A2176" t="s">
        <v>38</v>
      </c>
      <c r="B2176" t="s">
        <v>1078</v>
      </c>
      <c r="C2176">
        <v>55</v>
      </c>
      <c r="D2176" t="s">
        <v>59</v>
      </c>
      <c r="E2176" t="s">
        <v>60</v>
      </c>
      <c r="F2176" t="s">
        <v>78</v>
      </c>
      <c r="G2176" t="s">
        <v>78</v>
      </c>
    </row>
    <row r="2177" spans="1:7" x14ac:dyDescent="0.35">
      <c r="A2177" t="s">
        <v>39</v>
      </c>
      <c r="B2177" t="s">
        <v>1076</v>
      </c>
      <c r="C2177">
        <v>81</v>
      </c>
      <c r="D2177" t="s">
        <v>355</v>
      </c>
      <c r="E2177" t="s">
        <v>1070</v>
      </c>
      <c r="F2177" t="s">
        <v>246</v>
      </c>
      <c r="G2177" t="s">
        <v>78</v>
      </c>
    </row>
    <row r="2178" spans="1:7" x14ac:dyDescent="0.35">
      <c r="A2178" t="s">
        <v>39</v>
      </c>
      <c r="B2178" t="s">
        <v>1078</v>
      </c>
      <c r="C2178">
        <v>315</v>
      </c>
      <c r="D2178" t="s">
        <v>1214</v>
      </c>
      <c r="E2178" t="s">
        <v>1077</v>
      </c>
      <c r="F2178" t="s">
        <v>675</v>
      </c>
      <c r="G2178" t="s">
        <v>668</v>
      </c>
    </row>
    <row r="2179" spans="1:7" x14ac:dyDescent="0.35">
      <c r="A2179" t="s">
        <v>40</v>
      </c>
      <c r="B2179" t="s">
        <v>1079</v>
      </c>
      <c r="C2179">
        <v>1</v>
      </c>
      <c r="D2179" t="s">
        <v>294</v>
      </c>
      <c r="E2179" t="s">
        <v>78</v>
      </c>
      <c r="F2179" t="s">
        <v>78</v>
      </c>
      <c r="G2179" t="s">
        <v>78</v>
      </c>
    </row>
    <row r="2180" spans="1:7" x14ac:dyDescent="0.35">
      <c r="A2180" t="s">
        <v>40</v>
      </c>
      <c r="B2180" t="s">
        <v>1076</v>
      </c>
      <c r="C2180">
        <v>446</v>
      </c>
      <c r="D2180" t="s">
        <v>270</v>
      </c>
      <c r="E2180" t="s">
        <v>1031</v>
      </c>
      <c r="F2180" t="s">
        <v>679</v>
      </c>
      <c r="G2180" t="s">
        <v>78</v>
      </c>
    </row>
    <row r="2181" spans="1:7" x14ac:dyDescent="0.35">
      <c r="A2181" t="s">
        <v>40</v>
      </c>
      <c r="B2181" t="s">
        <v>1078</v>
      </c>
      <c r="C2181">
        <v>1660</v>
      </c>
      <c r="D2181" t="s">
        <v>737</v>
      </c>
      <c r="E2181" t="s">
        <v>975</v>
      </c>
      <c r="F2181" t="s">
        <v>374</v>
      </c>
      <c r="G2181" t="s">
        <v>170</v>
      </c>
    </row>
    <row r="2183" spans="1:7" x14ac:dyDescent="0.35">
      <c r="A2183" t="s">
        <v>1241</v>
      </c>
    </row>
    <row r="2184" spans="1:7" x14ac:dyDescent="0.35">
      <c r="A2184" t="s">
        <v>29</v>
      </c>
      <c r="B2184" t="s">
        <v>899</v>
      </c>
      <c r="C2184" t="s">
        <v>30</v>
      </c>
      <c r="D2184" t="s">
        <v>842</v>
      </c>
      <c r="E2184" t="s">
        <v>57</v>
      </c>
      <c r="F2184" t="s">
        <v>58</v>
      </c>
      <c r="G2184" t="s">
        <v>74</v>
      </c>
    </row>
    <row r="2185" spans="1:7" x14ac:dyDescent="0.35">
      <c r="A2185" t="s">
        <v>35</v>
      </c>
      <c r="B2185" t="s">
        <v>900</v>
      </c>
      <c r="C2185">
        <v>142</v>
      </c>
      <c r="D2185" t="s">
        <v>78</v>
      </c>
      <c r="E2185" t="s">
        <v>718</v>
      </c>
      <c r="F2185" t="s">
        <v>1000</v>
      </c>
      <c r="G2185" t="s">
        <v>78</v>
      </c>
    </row>
    <row r="2186" spans="1:7" x14ac:dyDescent="0.35">
      <c r="A2186" t="s">
        <v>35</v>
      </c>
      <c r="B2186" t="s">
        <v>901</v>
      </c>
      <c r="C2186">
        <v>6</v>
      </c>
      <c r="D2186" t="s">
        <v>78</v>
      </c>
      <c r="E2186" t="s">
        <v>503</v>
      </c>
      <c r="F2186" t="s">
        <v>817</v>
      </c>
      <c r="G2186" t="s">
        <v>78</v>
      </c>
    </row>
    <row r="2187" spans="1:7" x14ac:dyDescent="0.35">
      <c r="A2187" t="s">
        <v>36</v>
      </c>
      <c r="B2187" t="s">
        <v>900</v>
      </c>
      <c r="C2187">
        <v>1126</v>
      </c>
      <c r="D2187" t="s">
        <v>170</v>
      </c>
      <c r="E2187" t="s">
        <v>624</v>
      </c>
      <c r="F2187" t="s">
        <v>1069</v>
      </c>
      <c r="G2187" t="s">
        <v>170</v>
      </c>
    </row>
    <row r="2188" spans="1:7" x14ac:dyDescent="0.35">
      <c r="A2188" t="s">
        <v>37</v>
      </c>
      <c r="B2188" t="s">
        <v>900</v>
      </c>
      <c r="C2188">
        <v>367</v>
      </c>
      <c r="D2188" t="s">
        <v>406</v>
      </c>
      <c r="E2188" t="s">
        <v>1118</v>
      </c>
      <c r="F2188" t="s">
        <v>851</v>
      </c>
      <c r="G2188" t="s">
        <v>78</v>
      </c>
    </row>
    <row r="2189" spans="1:7" x14ac:dyDescent="0.35">
      <c r="A2189" t="s">
        <v>38</v>
      </c>
      <c r="B2189" t="s">
        <v>900</v>
      </c>
      <c r="C2189">
        <v>36</v>
      </c>
      <c r="D2189" t="s">
        <v>78</v>
      </c>
      <c r="E2189" t="s">
        <v>755</v>
      </c>
      <c r="F2189" t="s">
        <v>756</v>
      </c>
      <c r="G2189" t="s">
        <v>78</v>
      </c>
    </row>
    <row r="2190" spans="1:7" x14ac:dyDescent="0.35">
      <c r="A2190" t="s">
        <v>38</v>
      </c>
      <c r="B2190" t="s">
        <v>901</v>
      </c>
      <c r="C2190">
        <v>34</v>
      </c>
      <c r="D2190" t="s">
        <v>78</v>
      </c>
      <c r="E2190" t="s">
        <v>725</v>
      </c>
      <c r="F2190" t="s">
        <v>816</v>
      </c>
      <c r="G2190" t="s">
        <v>78</v>
      </c>
    </row>
    <row r="2191" spans="1:7" x14ac:dyDescent="0.35">
      <c r="A2191" t="s">
        <v>39</v>
      </c>
      <c r="B2191" t="s">
        <v>900</v>
      </c>
      <c r="C2191">
        <v>341</v>
      </c>
      <c r="D2191" t="s">
        <v>800</v>
      </c>
      <c r="E2191" t="s">
        <v>725</v>
      </c>
      <c r="F2191" t="s">
        <v>866</v>
      </c>
      <c r="G2191" t="s">
        <v>170</v>
      </c>
    </row>
    <row r="2192" spans="1:7" x14ac:dyDescent="0.35">
      <c r="A2192" t="s">
        <v>39</v>
      </c>
      <c r="B2192" t="s">
        <v>901</v>
      </c>
      <c r="C2192">
        <v>55</v>
      </c>
      <c r="D2192" t="s">
        <v>387</v>
      </c>
      <c r="E2192" t="s">
        <v>732</v>
      </c>
      <c r="F2192" t="s">
        <v>1005</v>
      </c>
      <c r="G2192" t="s">
        <v>78</v>
      </c>
    </row>
    <row r="2193" spans="1:14" x14ac:dyDescent="0.35">
      <c r="A2193" t="s">
        <v>40</v>
      </c>
      <c r="B2193" t="s">
        <v>900</v>
      </c>
      <c r="C2193">
        <v>2012</v>
      </c>
      <c r="D2193" t="s">
        <v>433</v>
      </c>
      <c r="E2193" t="s">
        <v>868</v>
      </c>
      <c r="F2193" t="s">
        <v>815</v>
      </c>
      <c r="G2193" t="s">
        <v>170</v>
      </c>
    </row>
    <row r="2194" spans="1:14" x14ac:dyDescent="0.35">
      <c r="A2194" t="s">
        <v>40</v>
      </c>
      <c r="B2194" t="s">
        <v>901</v>
      </c>
      <c r="C2194">
        <v>95</v>
      </c>
      <c r="D2194" t="s">
        <v>246</v>
      </c>
      <c r="E2194" t="s">
        <v>742</v>
      </c>
      <c r="F2194" t="s">
        <v>1028</v>
      </c>
      <c r="G2194" t="s">
        <v>78</v>
      </c>
    </row>
    <row r="2196" spans="1:14" x14ac:dyDescent="0.35">
      <c r="A2196" t="s">
        <v>1242</v>
      </c>
    </row>
    <row r="2197" spans="1:14" x14ac:dyDescent="0.35">
      <c r="A2197" t="s">
        <v>29</v>
      </c>
      <c r="B2197" t="s">
        <v>30</v>
      </c>
      <c r="C2197" t="s">
        <v>1195</v>
      </c>
      <c r="D2197" t="s">
        <v>1243</v>
      </c>
      <c r="E2197" t="s">
        <v>1244</v>
      </c>
      <c r="F2197" t="s">
        <v>1245</v>
      </c>
      <c r="G2197" t="s">
        <v>1246</v>
      </c>
      <c r="H2197" t="s">
        <v>1247</v>
      </c>
      <c r="I2197" t="s">
        <v>1248</v>
      </c>
      <c r="J2197" t="s">
        <v>1249</v>
      </c>
      <c r="K2197" t="s">
        <v>1250</v>
      </c>
      <c r="L2197" t="s">
        <v>707</v>
      </c>
      <c r="M2197" t="s">
        <v>1251</v>
      </c>
    </row>
    <row r="2198" spans="1:14" x14ac:dyDescent="0.35">
      <c r="A2198" t="s">
        <v>35</v>
      </c>
      <c r="B2198">
        <v>7</v>
      </c>
      <c r="C2198" t="s">
        <v>143</v>
      </c>
      <c r="D2198" t="s">
        <v>78</v>
      </c>
      <c r="E2198" t="s">
        <v>78</v>
      </c>
      <c r="F2198" t="s">
        <v>78</v>
      </c>
      <c r="G2198" t="s">
        <v>78</v>
      </c>
      <c r="H2198" t="s">
        <v>1143</v>
      </c>
      <c r="I2198" t="s">
        <v>78</v>
      </c>
      <c r="J2198" t="s">
        <v>78</v>
      </c>
      <c r="K2198" t="s">
        <v>78</v>
      </c>
      <c r="L2198" t="s">
        <v>78</v>
      </c>
      <c r="M2198" t="s">
        <v>78</v>
      </c>
    </row>
    <row r="2199" spans="1:14" x14ac:dyDescent="0.35">
      <c r="A2199" t="s">
        <v>36</v>
      </c>
      <c r="B2199">
        <v>32</v>
      </c>
      <c r="C2199" t="s">
        <v>93</v>
      </c>
      <c r="D2199" t="s">
        <v>69</v>
      </c>
      <c r="E2199" t="s">
        <v>78</v>
      </c>
      <c r="F2199" t="s">
        <v>78</v>
      </c>
      <c r="G2199" t="s">
        <v>78</v>
      </c>
      <c r="H2199" t="s">
        <v>365</v>
      </c>
      <c r="I2199" t="s">
        <v>78</v>
      </c>
      <c r="J2199" t="s">
        <v>78</v>
      </c>
      <c r="K2199" t="s">
        <v>78</v>
      </c>
      <c r="L2199" t="s">
        <v>1252</v>
      </c>
      <c r="M2199" t="s">
        <v>793</v>
      </c>
    </row>
    <row r="2200" spans="1:14" x14ac:dyDescent="0.35">
      <c r="A2200" t="s">
        <v>37</v>
      </c>
      <c r="B2200">
        <v>26</v>
      </c>
      <c r="C2200" t="s">
        <v>595</v>
      </c>
      <c r="D2200" t="s">
        <v>737</v>
      </c>
      <c r="E2200" t="s">
        <v>78</v>
      </c>
      <c r="F2200" t="s">
        <v>78</v>
      </c>
      <c r="G2200" t="s">
        <v>78</v>
      </c>
      <c r="H2200" t="s">
        <v>902</v>
      </c>
      <c r="I2200" t="s">
        <v>78</v>
      </c>
      <c r="J2200" t="s">
        <v>78</v>
      </c>
      <c r="K2200" t="s">
        <v>78</v>
      </c>
      <c r="L2200" t="s">
        <v>76</v>
      </c>
      <c r="M2200" t="s">
        <v>78</v>
      </c>
    </row>
    <row r="2201" spans="1:14" x14ac:dyDescent="0.35">
      <c r="A2201" t="s">
        <v>38</v>
      </c>
      <c r="B2201">
        <v>9</v>
      </c>
      <c r="C2201" t="s">
        <v>479</v>
      </c>
      <c r="D2201" t="s">
        <v>862</v>
      </c>
      <c r="E2201" t="s">
        <v>78</v>
      </c>
      <c r="F2201" t="s">
        <v>78</v>
      </c>
      <c r="G2201" t="s">
        <v>78</v>
      </c>
      <c r="H2201" t="s">
        <v>335</v>
      </c>
      <c r="I2201" t="s">
        <v>78</v>
      </c>
      <c r="J2201" t="s">
        <v>78</v>
      </c>
      <c r="K2201" t="s">
        <v>78</v>
      </c>
      <c r="L2201" t="s">
        <v>1030</v>
      </c>
      <c r="M2201" t="s">
        <v>78</v>
      </c>
    </row>
    <row r="2202" spans="1:14" x14ac:dyDescent="0.35">
      <c r="A2202" t="s">
        <v>39</v>
      </c>
      <c r="B2202">
        <v>26</v>
      </c>
      <c r="C2202" t="s">
        <v>133</v>
      </c>
      <c r="D2202" t="s">
        <v>676</v>
      </c>
      <c r="E2202" t="s">
        <v>78</v>
      </c>
      <c r="F2202" t="s">
        <v>78</v>
      </c>
      <c r="G2202" t="s">
        <v>78</v>
      </c>
      <c r="H2202" t="s">
        <v>369</v>
      </c>
      <c r="I2202" t="s">
        <v>78</v>
      </c>
      <c r="J2202" t="s">
        <v>78</v>
      </c>
      <c r="K2202" t="s">
        <v>78</v>
      </c>
      <c r="L2202" t="s">
        <v>45</v>
      </c>
      <c r="M2202" t="s">
        <v>78</v>
      </c>
    </row>
    <row r="2203" spans="1:14" x14ac:dyDescent="0.35">
      <c r="A2203" t="s">
        <v>40</v>
      </c>
      <c r="B2203">
        <v>100</v>
      </c>
      <c r="C2203" t="s">
        <v>446</v>
      </c>
      <c r="D2203" t="s">
        <v>770</v>
      </c>
      <c r="E2203" t="s">
        <v>78</v>
      </c>
      <c r="F2203" t="s">
        <v>78</v>
      </c>
      <c r="G2203" t="s">
        <v>78</v>
      </c>
      <c r="H2203" t="s">
        <v>45</v>
      </c>
      <c r="I2203" t="s">
        <v>78</v>
      </c>
      <c r="J2203" t="s">
        <v>78</v>
      </c>
      <c r="K2203" t="s">
        <v>78</v>
      </c>
      <c r="L2203" t="s">
        <v>897</v>
      </c>
      <c r="M2203" t="s">
        <v>490</v>
      </c>
    </row>
    <row r="2205" spans="1:14" x14ac:dyDescent="0.35">
      <c r="A2205" t="s">
        <v>1253</v>
      </c>
    </row>
    <row r="2206" spans="1:14" x14ac:dyDescent="0.35">
      <c r="A2206" t="s">
        <v>29</v>
      </c>
      <c r="B2206" t="s">
        <v>1059</v>
      </c>
      <c r="C2206" t="s">
        <v>30</v>
      </c>
      <c r="D2206" t="s">
        <v>1195</v>
      </c>
      <c r="E2206" t="s">
        <v>1243</v>
      </c>
      <c r="F2206" t="s">
        <v>1244</v>
      </c>
      <c r="G2206" t="s">
        <v>1245</v>
      </c>
      <c r="H2206" t="s">
        <v>1246</v>
      </c>
      <c r="I2206" t="s">
        <v>1247</v>
      </c>
      <c r="J2206" t="s">
        <v>1248</v>
      </c>
      <c r="K2206" t="s">
        <v>1249</v>
      </c>
      <c r="L2206" t="s">
        <v>1250</v>
      </c>
      <c r="M2206" t="s">
        <v>707</v>
      </c>
      <c r="N2206" t="s">
        <v>1251</v>
      </c>
    </row>
    <row r="2207" spans="1:14" x14ac:dyDescent="0.35">
      <c r="A2207" t="s">
        <v>35</v>
      </c>
      <c r="B2207" t="s">
        <v>318</v>
      </c>
      <c r="C2207">
        <v>7</v>
      </c>
      <c r="D2207" t="s">
        <v>143</v>
      </c>
      <c r="E2207" t="s">
        <v>78</v>
      </c>
      <c r="F2207" t="s">
        <v>78</v>
      </c>
      <c r="G2207" t="s">
        <v>78</v>
      </c>
      <c r="H2207" t="s">
        <v>78</v>
      </c>
      <c r="I2207" t="s">
        <v>1143</v>
      </c>
      <c r="J2207" t="s">
        <v>78</v>
      </c>
      <c r="K2207" t="s">
        <v>78</v>
      </c>
      <c r="L2207" t="s">
        <v>78</v>
      </c>
      <c r="M2207" t="s">
        <v>78</v>
      </c>
      <c r="N2207" t="s">
        <v>78</v>
      </c>
    </row>
    <row r="2208" spans="1:14" x14ac:dyDescent="0.35">
      <c r="A2208" t="s">
        <v>36</v>
      </c>
      <c r="B2208" t="s">
        <v>318</v>
      </c>
      <c r="C2208">
        <v>32</v>
      </c>
      <c r="D2208" t="s">
        <v>93</v>
      </c>
      <c r="E2208" t="s">
        <v>69</v>
      </c>
      <c r="F2208" t="s">
        <v>78</v>
      </c>
      <c r="G2208" t="s">
        <v>78</v>
      </c>
      <c r="H2208" t="s">
        <v>78</v>
      </c>
      <c r="I2208" t="s">
        <v>365</v>
      </c>
      <c r="J2208" t="s">
        <v>78</v>
      </c>
      <c r="K2208" t="s">
        <v>78</v>
      </c>
      <c r="L2208" t="s">
        <v>78</v>
      </c>
      <c r="M2208" t="s">
        <v>1252</v>
      </c>
      <c r="N2208" t="s">
        <v>793</v>
      </c>
    </row>
    <row r="2209" spans="1:14" x14ac:dyDescent="0.35">
      <c r="A2209" t="s">
        <v>37</v>
      </c>
      <c r="B2209" t="s">
        <v>1061</v>
      </c>
      <c r="C2209">
        <v>1</v>
      </c>
      <c r="D2209" t="s">
        <v>78</v>
      </c>
      <c r="E2209" t="s">
        <v>78</v>
      </c>
      <c r="F2209" t="s">
        <v>78</v>
      </c>
      <c r="G2209" t="s">
        <v>78</v>
      </c>
      <c r="H2209" t="s">
        <v>78</v>
      </c>
      <c r="I2209" t="s">
        <v>78</v>
      </c>
      <c r="J2209" t="s">
        <v>78</v>
      </c>
      <c r="K2209" t="s">
        <v>78</v>
      </c>
      <c r="L2209" t="s">
        <v>78</v>
      </c>
      <c r="M2209" t="s">
        <v>294</v>
      </c>
      <c r="N2209" t="s">
        <v>78</v>
      </c>
    </row>
    <row r="2210" spans="1:14" x14ac:dyDescent="0.35">
      <c r="A2210" t="s">
        <v>37</v>
      </c>
      <c r="B2210" t="s">
        <v>318</v>
      </c>
      <c r="C2210">
        <v>25</v>
      </c>
      <c r="D2210" t="s">
        <v>596</v>
      </c>
      <c r="E2210" t="s">
        <v>737</v>
      </c>
      <c r="F2210" t="s">
        <v>78</v>
      </c>
      <c r="G2210" t="s">
        <v>78</v>
      </c>
      <c r="H2210" t="s">
        <v>78</v>
      </c>
      <c r="I2210" t="s">
        <v>1169</v>
      </c>
      <c r="J2210" t="s">
        <v>78</v>
      </c>
      <c r="K2210" t="s">
        <v>78</v>
      </c>
      <c r="L2210" t="s">
        <v>78</v>
      </c>
      <c r="M2210" t="s">
        <v>1252</v>
      </c>
      <c r="N2210" t="s">
        <v>78</v>
      </c>
    </row>
    <row r="2211" spans="1:14" x14ac:dyDescent="0.35">
      <c r="A2211" t="s">
        <v>38</v>
      </c>
      <c r="B2211" t="s">
        <v>318</v>
      </c>
      <c r="C2211">
        <v>9</v>
      </c>
      <c r="D2211" t="s">
        <v>479</v>
      </c>
      <c r="E2211" t="s">
        <v>862</v>
      </c>
      <c r="F2211" t="s">
        <v>78</v>
      </c>
      <c r="G2211" t="s">
        <v>78</v>
      </c>
      <c r="H2211" t="s">
        <v>78</v>
      </c>
      <c r="I2211" t="s">
        <v>335</v>
      </c>
      <c r="J2211" t="s">
        <v>78</v>
      </c>
      <c r="K2211" t="s">
        <v>78</v>
      </c>
      <c r="L2211" t="s">
        <v>78</v>
      </c>
      <c r="M2211" t="s">
        <v>1030</v>
      </c>
      <c r="N2211" t="s">
        <v>78</v>
      </c>
    </row>
    <row r="2212" spans="1:14" x14ac:dyDescent="0.35">
      <c r="A2212" t="s">
        <v>39</v>
      </c>
      <c r="B2212" t="s">
        <v>1062</v>
      </c>
      <c r="C2212">
        <v>1</v>
      </c>
      <c r="D2212" t="s">
        <v>78</v>
      </c>
      <c r="E2212" t="s">
        <v>78</v>
      </c>
      <c r="F2212" t="s">
        <v>78</v>
      </c>
      <c r="G2212" t="s">
        <v>78</v>
      </c>
      <c r="H2212" t="s">
        <v>78</v>
      </c>
      <c r="I2212" t="s">
        <v>78</v>
      </c>
      <c r="J2212" t="s">
        <v>78</v>
      </c>
      <c r="K2212" t="s">
        <v>78</v>
      </c>
      <c r="L2212" t="s">
        <v>78</v>
      </c>
      <c r="M2212" t="s">
        <v>294</v>
      </c>
      <c r="N2212" t="s">
        <v>78</v>
      </c>
    </row>
    <row r="2213" spans="1:14" x14ac:dyDescent="0.35">
      <c r="A2213" t="s">
        <v>39</v>
      </c>
      <c r="B2213" t="s">
        <v>1063</v>
      </c>
      <c r="C2213">
        <v>2</v>
      </c>
      <c r="D2213" t="s">
        <v>485</v>
      </c>
      <c r="E2213" t="s">
        <v>78</v>
      </c>
      <c r="F2213" t="s">
        <v>78</v>
      </c>
      <c r="G2213" t="s">
        <v>78</v>
      </c>
      <c r="H2213" t="s">
        <v>78</v>
      </c>
      <c r="I2213" t="s">
        <v>484</v>
      </c>
      <c r="J2213" t="s">
        <v>78</v>
      </c>
      <c r="K2213" t="s">
        <v>78</v>
      </c>
      <c r="L2213" t="s">
        <v>78</v>
      </c>
      <c r="M2213" t="s">
        <v>485</v>
      </c>
      <c r="N2213" t="s">
        <v>78</v>
      </c>
    </row>
    <row r="2214" spans="1:14" x14ac:dyDescent="0.35">
      <c r="A2214" t="s">
        <v>39</v>
      </c>
      <c r="B2214" t="s">
        <v>318</v>
      </c>
      <c r="C2214">
        <v>23</v>
      </c>
      <c r="D2214" t="s">
        <v>651</v>
      </c>
      <c r="E2214" t="s">
        <v>250</v>
      </c>
      <c r="F2214" t="s">
        <v>78</v>
      </c>
      <c r="G2214" t="s">
        <v>78</v>
      </c>
      <c r="H2214" t="s">
        <v>78</v>
      </c>
      <c r="I2214" t="s">
        <v>518</v>
      </c>
      <c r="J2214" t="s">
        <v>78</v>
      </c>
      <c r="K2214" t="s">
        <v>78</v>
      </c>
      <c r="L2214" t="s">
        <v>78</v>
      </c>
      <c r="M2214" t="s">
        <v>1095</v>
      </c>
      <c r="N2214" t="s">
        <v>78</v>
      </c>
    </row>
    <row r="2215" spans="1:14" x14ac:dyDescent="0.35">
      <c r="A2215" t="s">
        <v>40</v>
      </c>
      <c r="B2215" t="s">
        <v>1061</v>
      </c>
      <c r="C2215">
        <v>1</v>
      </c>
      <c r="D2215" t="s">
        <v>78</v>
      </c>
      <c r="E2215" t="s">
        <v>78</v>
      </c>
      <c r="F2215" t="s">
        <v>78</v>
      </c>
      <c r="G2215" t="s">
        <v>78</v>
      </c>
      <c r="H2215" t="s">
        <v>78</v>
      </c>
      <c r="I2215" t="s">
        <v>78</v>
      </c>
      <c r="J2215" t="s">
        <v>78</v>
      </c>
      <c r="K2215" t="s">
        <v>78</v>
      </c>
      <c r="L2215" t="s">
        <v>78</v>
      </c>
      <c r="M2215" t="s">
        <v>294</v>
      </c>
      <c r="N2215" t="s">
        <v>78</v>
      </c>
    </row>
    <row r="2216" spans="1:14" x14ac:dyDescent="0.35">
      <c r="A2216" t="s">
        <v>40</v>
      </c>
      <c r="B2216" t="s">
        <v>1062</v>
      </c>
      <c r="C2216">
        <v>1</v>
      </c>
      <c r="D2216" t="s">
        <v>78</v>
      </c>
      <c r="E2216" t="s">
        <v>78</v>
      </c>
      <c r="F2216" t="s">
        <v>78</v>
      </c>
      <c r="G2216" t="s">
        <v>78</v>
      </c>
      <c r="H2216" t="s">
        <v>78</v>
      </c>
      <c r="I2216" t="s">
        <v>78</v>
      </c>
      <c r="J2216" t="s">
        <v>78</v>
      </c>
      <c r="K2216" t="s">
        <v>78</v>
      </c>
      <c r="L2216" t="s">
        <v>78</v>
      </c>
      <c r="M2216" t="s">
        <v>294</v>
      </c>
      <c r="N2216" t="s">
        <v>78</v>
      </c>
    </row>
    <row r="2217" spans="1:14" x14ac:dyDescent="0.35">
      <c r="A2217" t="s">
        <v>40</v>
      </c>
      <c r="B2217" t="s">
        <v>1063</v>
      </c>
      <c r="C2217">
        <v>2</v>
      </c>
      <c r="D2217" t="s">
        <v>485</v>
      </c>
      <c r="E2217" t="s">
        <v>78</v>
      </c>
      <c r="F2217" t="s">
        <v>78</v>
      </c>
      <c r="G2217" t="s">
        <v>78</v>
      </c>
      <c r="H2217" t="s">
        <v>78</v>
      </c>
      <c r="I2217" t="s">
        <v>484</v>
      </c>
      <c r="J2217" t="s">
        <v>78</v>
      </c>
      <c r="K2217" t="s">
        <v>78</v>
      </c>
      <c r="L2217" t="s">
        <v>78</v>
      </c>
      <c r="M2217" t="s">
        <v>485</v>
      </c>
      <c r="N2217" t="s">
        <v>78</v>
      </c>
    </row>
    <row r="2218" spans="1:14" x14ac:dyDescent="0.35">
      <c r="A2218" t="s">
        <v>40</v>
      </c>
      <c r="B2218" t="s">
        <v>318</v>
      </c>
      <c r="C2218">
        <v>96</v>
      </c>
      <c r="D2218" t="s">
        <v>133</v>
      </c>
      <c r="E2218" t="s">
        <v>615</v>
      </c>
      <c r="F2218" t="s">
        <v>78</v>
      </c>
      <c r="G2218" t="s">
        <v>78</v>
      </c>
      <c r="H2218" t="s">
        <v>78</v>
      </c>
      <c r="I2218" t="s">
        <v>1254</v>
      </c>
      <c r="J2218" t="s">
        <v>78</v>
      </c>
      <c r="K2218" t="s">
        <v>78</v>
      </c>
      <c r="L2218" t="s">
        <v>78</v>
      </c>
      <c r="M2218" t="s">
        <v>464</v>
      </c>
      <c r="N2218" t="s">
        <v>987</v>
      </c>
    </row>
    <row r="2220" spans="1:14" x14ac:dyDescent="0.35">
      <c r="A2220" t="s">
        <v>1255</v>
      </c>
    </row>
    <row r="2221" spans="1:14" x14ac:dyDescent="0.35">
      <c r="A2221" t="s">
        <v>29</v>
      </c>
      <c r="B2221" t="s">
        <v>1041</v>
      </c>
      <c r="C2221" t="s">
        <v>30</v>
      </c>
      <c r="D2221" t="s">
        <v>1195</v>
      </c>
      <c r="E2221" t="s">
        <v>1243</v>
      </c>
      <c r="F2221" t="s">
        <v>1244</v>
      </c>
      <c r="G2221" t="s">
        <v>1245</v>
      </c>
      <c r="H2221" t="s">
        <v>1246</v>
      </c>
      <c r="I2221" t="s">
        <v>1247</v>
      </c>
      <c r="J2221" t="s">
        <v>1248</v>
      </c>
      <c r="K2221" t="s">
        <v>1249</v>
      </c>
      <c r="L2221" t="s">
        <v>1250</v>
      </c>
      <c r="M2221" t="s">
        <v>707</v>
      </c>
      <c r="N2221" t="s">
        <v>1251</v>
      </c>
    </row>
    <row r="2222" spans="1:14" x14ac:dyDescent="0.35">
      <c r="A2222" t="s">
        <v>35</v>
      </c>
      <c r="B2222" t="s">
        <v>1042</v>
      </c>
      <c r="C2222">
        <v>3</v>
      </c>
      <c r="D2222" t="s">
        <v>743</v>
      </c>
      <c r="E2222" t="s">
        <v>78</v>
      </c>
      <c r="F2222" t="s">
        <v>78</v>
      </c>
      <c r="G2222" t="s">
        <v>78</v>
      </c>
      <c r="H2222" t="s">
        <v>78</v>
      </c>
      <c r="I2222" t="s">
        <v>1006</v>
      </c>
      <c r="J2222" t="s">
        <v>78</v>
      </c>
      <c r="K2222" t="s">
        <v>78</v>
      </c>
      <c r="L2222" t="s">
        <v>78</v>
      </c>
      <c r="M2222" t="s">
        <v>78</v>
      </c>
      <c r="N2222" t="s">
        <v>78</v>
      </c>
    </row>
    <row r="2223" spans="1:14" x14ac:dyDescent="0.35">
      <c r="A2223" t="s">
        <v>35</v>
      </c>
      <c r="B2223" t="s">
        <v>1044</v>
      </c>
      <c r="C2223">
        <v>3</v>
      </c>
      <c r="D2223" t="s">
        <v>1116</v>
      </c>
      <c r="E2223" t="s">
        <v>78</v>
      </c>
      <c r="F2223" t="s">
        <v>78</v>
      </c>
      <c r="G2223" t="s">
        <v>78</v>
      </c>
      <c r="H2223" t="s">
        <v>78</v>
      </c>
      <c r="I2223" t="s">
        <v>294</v>
      </c>
      <c r="J2223" t="s">
        <v>78</v>
      </c>
      <c r="K2223" t="s">
        <v>78</v>
      </c>
      <c r="L2223" t="s">
        <v>78</v>
      </c>
      <c r="M2223" t="s">
        <v>78</v>
      </c>
      <c r="N2223" t="s">
        <v>78</v>
      </c>
    </row>
    <row r="2224" spans="1:14" x14ac:dyDescent="0.35">
      <c r="A2224" t="s">
        <v>35</v>
      </c>
      <c r="B2224" t="s">
        <v>1045</v>
      </c>
      <c r="C2224">
        <v>1</v>
      </c>
      <c r="D2224" t="s">
        <v>294</v>
      </c>
      <c r="E2224" t="s">
        <v>78</v>
      </c>
      <c r="F2224" t="s">
        <v>78</v>
      </c>
      <c r="G2224" t="s">
        <v>78</v>
      </c>
      <c r="H2224" t="s">
        <v>78</v>
      </c>
      <c r="I2224" t="s">
        <v>294</v>
      </c>
      <c r="J2224" t="s">
        <v>78</v>
      </c>
      <c r="K2224" t="s">
        <v>78</v>
      </c>
      <c r="L2224" t="s">
        <v>78</v>
      </c>
      <c r="M2224" t="s">
        <v>78</v>
      </c>
      <c r="N2224" t="s">
        <v>78</v>
      </c>
    </row>
    <row r="2225" spans="1:14" x14ac:dyDescent="0.35">
      <c r="A2225" t="s">
        <v>36</v>
      </c>
      <c r="B2225" t="s">
        <v>1042</v>
      </c>
      <c r="C2225">
        <v>4</v>
      </c>
      <c r="D2225" t="s">
        <v>733</v>
      </c>
      <c r="E2225" t="s">
        <v>78</v>
      </c>
      <c r="F2225" t="s">
        <v>78</v>
      </c>
      <c r="G2225" t="s">
        <v>78</v>
      </c>
      <c r="H2225" t="s">
        <v>78</v>
      </c>
      <c r="I2225" t="s">
        <v>78</v>
      </c>
      <c r="J2225" t="s">
        <v>78</v>
      </c>
      <c r="K2225" t="s">
        <v>78</v>
      </c>
      <c r="L2225" t="s">
        <v>78</v>
      </c>
      <c r="M2225" t="s">
        <v>134</v>
      </c>
      <c r="N2225" t="s">
        <v>440</v>
      </c>
    </row>
    <row r="2226" spans="1:14" x14ac:dyDescent="0.35">
      <c r="A2226" t="s">
        <v>36</v>
      </c>
      <c r="B2226" t="s">
        <v>1043</v>
      </c>
      <c r="C2226">
        <v>7</v>
      </c>
      <c r="D2226" t="s">
        <v>501</v>
      </c>
      <c r="E2226" t="s">
        <v>585</v>
      </c>
      <c r="F2226" t="s">
        <v>78</v>
      </c>
      <c r="G2226" t="s">
        <v>78</v>
      </c>
      <c r="H2226" t="s">
        <v>78</v>
      </c>
      <c r="I2226" t="s">
        <v>76</v>
      </c>
      <c r="J2226" t="s">
        <v>78</v>
      </c>
      <c r="K2226" t="s">
        <v>78</v>
      </c>
      <c r="L2226" t="s">
        <v>78</v>
      </c>
      <c r="M2226" t="s">
        <v>1130</v>
      </c>
      <c r="N2226" t="s">
        <v>78</v>
      </c>
    </row>
    <row r="2227" spans="1:14" x14ac:dyDescent="0.35">
      <c r="A2227" t="s">
        <v>36</v>
      </c>
      <c r="B2227" t="s">
        <v>1044</v>
      </c>
      <c r="C2227">
        <v>15</v>
      </c>
      <c r="D2227" t="s">
        <v>1107</v>
      </c>
      <c r="E2227" t="s">
        <v>78</v>
      </c>
      <c r="F2227" t="s">
        <v>78</v>
      </c>
      <c r="G2227" t="s">
        <v>78</v>
      </c>
      <c r="H2227" t="s">
        <v>78</v>
      </c>
      <c r="I2227" t="s">
        <v>445</v>
      </c>
      <c r="J2227" t="s">
        <v>78</v>
      </c>
      <c r="K2227" t="s">
        <v>78</v>
      </c>
      <c r="L2227" t="s">
        <v>78</v>
      </c>
      <c r="M2227" t="s">
        <v>1110</v>
      </c>
      <c r="N2227" t="s">
        <v>1011</v>
      </c>
    </row>
    <row r="2228" spans="1:14" x14ac:dyDescent="0.35">
      <c r="A2228" t="s">
        <v>36</v>
      </c>
      <c r="B2228" t="s">
        <v>1045</v>
      </c>
      <c r="C2228">
        <v>6</v>
      </c>
      <c r="D2228" t="s">
        <v>519</v>
      </c>
      <c r="E2228" t="s">
        <v>78</v>
      </c>
      <c r="F2228" t="s">
        <v>78</v>
      </c>
      <c r="G2228" t="s">
        <v>78</v>
      </c>
      <c r="H2228" t="s">
        <v>78</v>
      </c>
      <c r="I2228" t="s">
        <v>366</v>
      </c>
      <c r="J2228" t="s">
        <v>78</v>
      </c>
      <c r="K2228" t="s">
        <v>78</v>
      </c>
      <c r="L2228" t="s">
        <v>78</v>
      </c>
      <c r="M2228" t="s">
        <v>748</v>
      </c>
      <c r="N2228" t="s">
        <v>78</v>
      </c>
    </row>
    <row r="2229" spans="1:14" x14ac:dyDescent="0.35">
      <c r="A2229" t="s">
        <v>37</v>
      </c>
      <c r="B2229" t="s">
        <v>1042</v>
      </c>
      <c r="C2229">
        <v>5</v>
      </c>
      <c r="D2229" t="s">
        <v>78</v>
      </c>
      <c r="E2229" t="s">
        <v>656</v>
      </c>
      <c r="F2229" t="s">
        <v>78</v>
      </c>
      <c r="G2229" t="s">
        <v>78</v>
      </c>
      <c r="H2229" t="s">
        <v>78</v>
      </c>
      <c r="I2229" t="s">
        <v>549</v>
      </c>
      <c r="J2229" t="s">
        <v>78</v>
      </c>
      <c r="K2229" t="s">
        <v>78</v>
      </c>
      <c r="L2229" t="s">
        <v>78</v>
      </c>
      <c r="M2229" t="s">
        <v>897</v>
      </c>
      <c r="N2229" t="s">
        <v>78</v>
      </c>
    </row>
    <row r="2230" spans="1:14" x14ac:dyDescent="0.35">
      <c r="A2230" t="s">
        <v>37</v>
      </c>
      <c r="B2230" t="s">
        <v>1043</v>
      </c>
      <c r="C2230">
        <v>6</v>
      </c>
      <c r="D2230" t="s">
        <v>81</v>
      </c>
      <c r="E2230" t="s">
        <v>78</v>
      </c>
      <c r="F2230" t="s">
        <v>78</v>
      </c>
      <c r="G2230" t="s">
        <v>78</v>
      </c>
      <c r="H2230" t="s">
        <v>78</v>
      </c>
      <c r="I2230" t="s">
        <v>1212</v>
      </c>
      <c r="J2230" t="s">
        <v>78</v>
      </c>
      <c r="K2230" t="s">
        <v>78</v>
      </c>
      <c r="L2230" t="s">
        <v>78</v>
      </c>
      <c r="M2230" t="s">
        <v>108</v>
      </c>
      <c r="N2230" t="s">
        <v>78</v>
      </c>
    </row>
    <row r="2231" spans="1:14" x14ac:dyDescent="0.35">
      <c r="A2231" t="s">
        <v>37</v>
      </c>
      <c r="B2231" t="s">
        <v>1044</v>
      </c>
      <c r="C2231">
        <v>5</v>
      </c>
      <c r="D2231" t="s">
        <v>463</v>
      </c>
      <c r="E2231" t="s">
        <v>78</v>
      </c>
      <c r="F2231" t="s">
        <v>78</v>
      </c>
      <c r="G2231" t="s">
        <v>78</v>
      </c>
      <c r="H2231" t="s">
        <v>78</v>
      </c>
      <c r="I2231" t="s">
        <v>1124</v>
      </c>
      <c r="J2231" t="s">
        <v>78</v>
      </c>
      <c r="K2231" t="s">
        <v>78</v>
      </c>
      <c r="L2231" t="s">
        <v>78</v>
      </c>
      <c r="M2231" t="s">
        <v>954</v>
      </c>
      <c r="N2231" t="s">
        <v>78</v>
      </c>
    </row>
    <row r="2232" spans="1:14" x14ac:dyDescent="0.35">
      <c r="A2232" t="s">
        <v>37</v>
      </c>
      <c r="B2232" t="s">
        <v>1045</v>
      </c>
      <c r="C2232">
        <v>10</v>
      </c>
      <c r="D2232" t="s">
        <v>1256</v>
      </c>
      <c r="E2232" t="s">
        <v>78</v>
      </c>
      <c r="F2232" t="s">
        <v>78</v>
      </c>
      <c r="G2232" t="s">
        <v>78</v>
      </c>
      <c r="H2232" t="s">
        <v>78</v>
      </c>
      <c r="I2232" t="s">
        <v>78</v>
      </c>
      <c r="J2232" t="s">
        <v>78</v>
      </c>
      <c r="K2232" t="s">
        <v>78</v>
      </c>
      <c r="L2232" t="s">
        <v>78</v>
      </c>
      <c r="M2232" t="s">
        <v>883</v>
      </c>
      <c r="N2232" t="s">
        <v>78</v>
      </c>
    </row>
    <row r="2233" spans="1:14" x14ac:dyDescent="0.35">
      <c r="A2233" t="s">
        <v>38</v>
      </c>
      <c r="B2233" t="s">
        <v>1042</v>
      </c>
      <c r="C2233">
        <v>4</v>
      </c>
      <c r="D2233" t="s">
        <v>548</v>
      </c>
      <c r="E2233" t="s">
        <v>787</v>
      </c>
      <c r="F2233" t="s">
        <v>78</v>
      </c>
      <c r="G2233" t="s">
        <v>78</v>
      </c>
      <c r="H2233" t="s">
        <v>78</v>
      </c>
      <c r="I2233" t="s">
        <v>1171</v>
      </c>
      <c r="J2233" t="s">
        <v>78</v>
      </c>
      <c r="K2233" t="s">
        <v>78</v>
      </c>
      <c r="L2233" t="s">
        <v>78</v>
      </c>
      <c r="M2233" t="s">
        <v>78</v>
      </c>
      <c r="N2233" t="s">
        <v>78</v>
      </c>
    </row>
    <row r="2234" spans="1:14" x14ac:dyDescent="0.35">
      <c r="A2234" t="s">
        <v>38</v>
      </c>
      <c r="B2234" t="s">
        <v>1043</v>
      </c>
      <c r="C2234">
        <v>1</v>
      </c>
      <c r="D2234" t="s">
        <v>294</v>
      </c>
      <c r="E2234" t="s">
        <v>78</v>
      </c>
      <c r="F2234" t="s">
        <v>78</v>
      </c>
      <c r="G2234" t="s">
        <v>78</v>
      </c>
      <c r="H2234" t="s">
        <v>78</v>
      </c>
      <c r="I2234" t="s">
        <v>78</v>
      </c>
      <c r="J2234" t="s">
        <v>78</v>
      </c>
      <c r="K2234" t="s">
        <v>78</v>
      </c>
      <c r="L2234" t="s">
        <v>78</v>
      </c>
      <c r="M2234" t="s">
        <v>294</v>
      </c>
      <c r="N2234" t="s">
        <v>78</v>
      </c>
    </row>
    <row r="2235" spans="1:14" x14ac:dyDescent="0.35">
      <c r="A2235" t="s">
        <v>38</v>
      </c>
      <c r="B2235" t="s">
        <v>1044</v>
      </c>
      <c r="C2235">
        <v>3</v>
      </c>
      <c r="D2235" t="s">
        <v>272</v>
      </c>
      <c r="E2235" t="s">
        <v>272</v>
      </c>
      <c r="F2235" t="s">
        <v>78</v>
      </c>
      <c r="G2235" t="s">
        <v>78</v>
      </c>
      <c r="H2235" t="s">
        <v>78</v>
      </c>
      <c r="I2235" t="s">
        <v>1129</v>
      </c>
      <c r="J2235" t="s">
        <v>78</v>
      </c>
      <c r="K2235" t="s">
        <v>78</v>
      </c>
      <c r="L2235" t="s">
        <v>78</v>
      </c>
      <c r="M2235" t="s">
        <v>1087</v>
      </c>
      <c r="N2235" t="s">
        <v>78</v>
      </c>
    </row>
    <row r="2236" spans="1:14" x14ac:dyDescent="0.35">
      <c r="A2236" t="s">
        <v>38</v>
      </c>
      <c r="B2236" t="s">
        <v>1045</v>
      </c>
      <c r="C2236">
        <v>1</v>
      </c>
      <c r="D2236" t="s">
        <v>294</v>
      </c>
      <c r="E2236" t="s">
        <v>78</v>
      </c>
      <c r="F2236" t="s">
        <v>78</v>
      </c>
      <c r="G2236" t="s">
        <v>78</v>
      </c>
      <c r="H2236" t="s">
        <v>78</v>
      </c>
      <c r="I2236" t="s">
        <v>78</v>
      </c>
      <c r="J2236" t="s">
        <v>78</v>
      </c>
      <c r="K2236" t="s">
        <v>78</v>
      </c>
      <c r="L2236" t="s">
        <v>78</v>
      </c>
      <c r="M2236" t="s">
        <v>294</v>
      </c>
      <c r="N2236" t="s">
        <v>78</v>
      </c>
    </row>
    <row r="2237" spans="1:14" x14ac:dyDescent="0.35">
      <c r="A2237" t="s">
        <v>39</v>
      </c>
      <c r="B2237" t="s">
        <v>1042</v>
      </c>
      <c r="C2237">
        <v>9</v>
      </c>
      <c r="D2237" t="s">
        <v>445</v>
      </c>
      <c r="E2237" t="s">
        <v>980</v>
      </c>
      <c r="F2237" t="s">
        <v>78</v>
      </c>
      <c r="G2237" t="s">
        <v>78</v>
      </c>
      <c r="H2237" t="s">
        <v>78</v>
      </c>
      <c r="I2237" t="s">
        <v>480</v>
      </c>
      <c r="J2237" t="s">
        <v>78</v>
      </c>
      <c r="K2237" t="s">
        <v>78</v>
      </c>
      <c r="L2237" t="s">
        <v>78</v>
      </c>
      <c r="M2237" t="s">
        <v>1167</v>
      </c>
      <c r="N2237" t="s">
        <v>78</v>
      </c>
    </row>
    <row r="2238" spans="1:14" x14ac:dyDescent="0.35">
      <c r="A2238" t="s">
        <v>39</v>
      </c>
      <c r="B2238" t="s">
        <v>1043</v>
      </c>
      <c r="C2238">
        <v>7</v>
      </c>
      <c r="D2238" t="s">
        <v>1257</v>
      </c>
      <c r="E2238" t="s">
        <v>78</v>
      </c>
      <c r="F2238" t="s">
        <v>78</v>
      </c>
      <c r="G2238" t="s">
        <v>78</v>
      </c>
      <c r="H2238" t="s">
        <v>78</v>
      </c>
      <c r="I2238" t="s">
        <v>891</v>
      </c>
      <c r="J2238" t="s">
        <v>78</v>
      </c>
      <c r="K2238" t="s">
        <v>78</v>
      </c>
      <c r="L2238" t="s">
        <v>78</v>
      </c>
      <c r="M2238" t="s">
        <v>1094</v>
      </c>
      <c r="N2238" t="s">
        <v>78</v>
      </c>
    </row>
    <row r="2239" spans="1:14" x14ac:dyDescent="0.35">
      <c r="A2239" t="s">
        <v>39</v>
      </c>
      <c r="B2239" t="s">
        <v>1044</v>
      </c>
      <c r="C2239">
        <v>6</v>
      </c>
      <c r="D2239" t="s">
        <v>477</v>
      </c>
      <c r="E2239" t="s">
        <v>78</v>
      </c>
      <c r="F2239" t="s">
        <v>78</v>
      </c>
      <c r="G2239" t="s">
        <v>78</v>
      </c>
      <c r="H2239" t="s">
        <v>78</v>
      </c>
      <c r="I2239" t="s">
        <v>1119</v>
      </c>
      <c r="J2239" t="s">
        <v>78</v>
      </c>
      <c r="K2239" t="s">
        <v>78</v>
      </c>
      <c r="L2239" t="s">
        <v>78</v>
      </c>
      <c r="M2239" t="s">
        <v>561</v>
      </c>
      <c r="N2239" t="s">
        <v>78</v>
      </c>
    </row>
    <row r="2240" spans="1:14" x14ac:dyDescent="0.35">
      <c r="A2240" t="s">
        <v>39</v>
      </c>
      <c r="B2240" t="s">
        <v>1045</v>
      </c>
      <c r="C2240">
        <v>4</v>
      </c>
      <c r="D2240" t="s">
        <v>329</v>
      </c>
      <c r="E2240" t="s">
        <v>78</v>
      </c>
      <c r="F2240" t="s">
        <v>78</v>
      </c>
      <c r="G2240" t="s">
        <v>78</v>
      </c>
      <c r="H2240" t="s">
        <v>78</v>
      </c>
      <c r="I2240" t="s">
        <v>604</v>
      </c>
      <c r="J2240" t="s">
        <v>78</v>
      </c>
      <c r="K2240" t="s">
        <v>78</v>
      </c>
      <c r="L2240" t="s">
        <v>78</v>
      </c>
      <c r="M2240" t="s">
        <v>455</v>
      </c>
      <c r="N2240" t="s">
        <v>78</v>
      </c>
    </row>
    <row r="2241" spans="1:14" x14ac:dyDescent="0.35">
      <c r="A2241" t="s">
        <v>40</v>
      </c>
      <c r="B2241" t="s">
        <v>1042</v>
      </c>
      <c r="C2241">
        <v>25</v>
      </c>
      <c r="D2241" t="s">
        <v>360</v>
      </c>
      <c r="E2241" t="s">
        <v>509</v>
      </c>
      <c r="F2241" t="s">
        <v>78</v>
      </c>
      <c r="G2241" t="s">
        <v>78</v>
      </c>
      <c r="H2241" t="s">
        <v>78</v>
      </c>
      <c r="I2241" t="s">
        <v>1092</v>
      </c>
      <c r="J2241" t="s">
        <v>78</v>
      </c>
      <c r="K2241" t="s">
        <v>78</v>
      </c>
      <c r="L2241" t="s">
        <v>78</v>
      </c>
      <c r="M2241" t="s">
        <v>896</v>
      </c>
      <c r="N2241" t="s">
        <v>456</v>
      </c>
    </row>
    <row r="2242" spans="1:14" x14ac:dyDescent="0.35">
      <c r="A2242" t="s">
        <v>40</v>
      </c>
      <c r="B2242" t="s">
        <v>1043</v>
      </c>
      <c r="C2242">
        <v>21</v>
      </c>
      <c r="D2242" t="s">
        <v>343</v>
      </c>
      <c r="E2242" t="s">
        <v>799</v>
      </c>
      <c r="F2242" t="s">
        <v>78</v>
      </c>
      <c r="G2242" t="s">
        <v>78</v>
      </c>
      <c r="H2242" t="s">
        <v>78</v>
      </c>
      <c r="I2242" t="s">
        <v>834</v>
      </c>
      <c r="J2242" t="s">
        <v>78</v>
      </c>
      <c r="K2242" t="s">
        <v>78</v>
      </c>
      <c r="L2242" t="s">
        <v>78</v>
      </c>
      <c r="M2242" t="s">
        <v>279</v>
      </c>
      <c r="N2242" t="s">
        <v>78</v>
      </c>
    </row>
    <row r="2243" spans="1:14" x14ac:dyDescent="0.35">
      <c r="A2243" t="s">
        <v>40</v>
      </c>
      <c r="B2243" t="s">
        <v>1044</v>
      </c>
      <c r="C2243">
        <v>32</v>
      </c>
      <c r="D2243" t="s">
        <v>1105</v>
      </c>
      <c r="E2243" t="s">
        <v>260</v>
      </c>
      <c r="F2243" t="s">
        <v>78</v>
      </c>
      <c r="G2243" t="s">
        <v>78</v>
      </c>
      <c r="H2243" t="s">
        <v>78</v>
      </c>
      <c r="I2243" t="s">
        <v>83</v>
      </c>
      <c r="J2243" t="s">
        <v>78</v>
      </c>
      <c r="K2243" t="s">
        <v>78</v>
      </c>
      <c r="L2243" t="s">
        <v>78</v>
      </c>
      <c r="M2243" t="s">
        <v>571</v>
      </c>
      <c r="N2243" t="s">
        <v>736</v>
      </c>
    </row>
    <row r="2244" spans="1:14" x14ac:dyDescent="0.35">
      <c r="A2244" t="s">
        <v>40</v>
      </c>
      <c r="B2244" t="s">
        <v>1045</v>
      </c>
      <c r="C2244">
        <v>22</v>
      </c>
      <c r="D2244" t="s">
        <v>368</v>
      </c>
      <c r="E2244" t="s">
        <v>78</v>
      </c>
      <c r="F2244" t="s">
        <v>78</v>
      </c>
      <c r="G2244" t="s">
        <v>78</v>
      </c>
      <c r="H2244" t="s">
        <v>78</v>
      </c>
      <c r="I2244" t="s">
        <v>1098</v>
      </c>
      <c r="J2244" t="s">
        <v>78</v>
      </c>
      <c r="K2244" t="s">
        <v>78</v>
      </c>
      <c r="L2244" t="s">
        <v>78</v>
      </c>
      <c r="M2244" t="s">
        <v>464</v>
      </c>
      <c r="N2244" t="s">
        <v>78</v>
      </c>
    </row>
    <row r="2246" spans="1:14" x14ac:dyDescent="0.35">
      <c r="A2246" t="s">
        <v>1258</v>
      </c>
    </row>
    <row r="2247" spans="1:14" x14ac:dyDescent="0.35">
      <c r="A2247" t="s">
        <v>29</v>
      </c>
      <c r="B2247" t="s">
        <v>887</v>
      </c>
      <c r="C2247" t="s">
        <v>30</v>
      </c>
      <c r="D2247" t="s">
        <v>1195</v>
      </c>
      <c r="E2247" t="s">
        <v>1243</v>
      </c>
      <c r="F2247" t="s">
        <v>1244</v>
      </c>
      <c r="G2247" t="s">
        <v>1245</v>
      </c>
      <c r="H2247" t="s">
        <v>1246</v>
      </c>
      <c r="I2247" t="s">
        <v>1247</v>
      </c>
      <c r="J2247" t="s">
        <v>1248</v>
      </c>
      <c r="K2247" t="s">
        <v>1249</v>
      </c>
      <c r="L2247" t="s">
        <v>1250</v>
      </c>
      <c r="M2247" t="s">
        <v>707</v>
      </c>
      <c r="N2247" t="s">
        <v>1251</v>
      </c>
    </row>
    <row r="2248" spans="1:14" x14ac:dyDescent="0.35">
      <c r="A2248" t="s">
        <v>35</v>
      </c>
      <c r="B2248" t="s">
        <v>888</v>
      </c>
      <c r="C2248">
        <v>6</v>
      </c>
      <c r="D2248" t="s">
        <v>629</v>
      </c>
      <c r="E2248" t="s">
        <v>78</v>
      </c>
      <c r="F2248" t="s">
        <v>78</v>
      </c>
      <c r="G2248" t="s">
        <v>78</v>
      </c>
      <c r="H2248" t="s">
        <v>78</v>
      </c>
      <c r="I2248" t="s">
        <v>1055</v>
      </c>
      <c r="J2248" t="s">
        <v>78</v>
      </c>
      <c r="K2248" t="s">
        <v>78</v>
      </c>
      <c r="L2248" t="s">
        <v>78</v>
      </c>
      <c r="M2248" t="s">
        <v>78</v>
      </c>
      <c r="N2248" t="s">
        <v>78</v>
      </c>
    </row>
    <row r="2249" spans="1:14" x14ac:dyDescent="0.35">
      <c r="A2249" t="s">
        <v>35</v>
      </c>
      <c r="B2249" t="s">
        <v>889</v>
      </c>
      <c r="C2249">
        <v>1</v>
      </c>
      <c r="D2249" t="s">
        <v>78</v>
      </c>
      <c r="E2249" t="s">
        <v>78</v>
      </c>
      <c r="F2249" t="s">
        <v>78</v>
      </c>
      <c r="G2249" t="s">
        <v>78</v>
      </c>
      <c r="H2249" t="s">
        <v>78</v>
      </c>
      <c r="I2249" t="s">
        <v>294</v>
      </c>
      <c r="J2249" t="s">
        <v>78</v>
      </c>
      <c r="K2249" t="s">
        <v>78</v>
      </c>
      <c r="L2249" t="s">
        <v>78</v>
      </c>
      <c r="M2249" t="s">
        <v>78</v>
      </c>
      <c r="N2249" t="s">
        <v>78</v>
      </c>
    </row>
    <row r="2250" spans="1:14" x14ac:dyDescent="0.35">
      <c r="A2250" t="s">
        <v>36</v>
      </c>
      <c r="B2250" t="s">
        <v>888</v>
      </c>
      <c r="C2250">
        <v>9</v>
      </c>
      <c r="D2250" t="s">
        <v>632</v>
      </c>
      <c r="E2250" t="s">
        <v>78</v>
      </c>
      <c r="F2250" t="s">
        <v>78</v>
      </c>
      <c r="G2250" t="s">
        <v>78</v>
      </c>
      <c r="H2250" t="s">
        <v>78</v>
      </c>
      <c r="I2250" t="s">
        <v>1220</v>
      </c>
      <c r="J2250" t="s">
        <v>78</v>
      </c>
      <c r="K2250" t="s">
        <v>78</v>
      </c>
      <c r="L2250" t="s">
        <v>78</v>
      </c>
      <c r="M2250" t="s">
        <v>435</v>
      </c>
      <c r="N2250" t="s">
        <v>78</v>
      </c>
    </row>
    <row r="2251" spans="1:14" x14ac:dyDescent="0.35">
      <c r="A2251" t="s">
        <v>36</v>
      </c>
      <c r="B2251" t="s">
        <v>889</v>
      </c>
      <c r="C2251">
        <v>23</v>
      </c>
      <c r="D2251" t="s">
        <v>946</v>
      </c>
      <c r="E2251" t="s">
        <v>1121</v>
      </c>
      <c r="F2251" t="s">
        <v>78</v>
      </c>
      <c r="G2251" t="s">
        <v>78</v>
      </c>
      <c r="H2251" t="s">
        <v>78</v>
      </c>
      <c r="I2251" t="s">
        <v>424</v>
      </c>
      <c r="J2251" t="s">
        <v>78</v>
      </c>
      <c r="K2251" t="s">
        <v>78</v>
      </c>
      <c r="L2251" t="s">
        <v>78</v>
      </c>
      <c r="M2251" t="s">
        <v>692</v>
      </c>
      <c r="N2251" t="s">
        <v>1015</v>
      </c>
    </row>
    <row r="2252" spans="1:14" x14ac:dyDescent="0.35">
      <c r="A2252" t="s">
        <v>37</v>
      </c>
      <c r="B2252" t="s">
        <v>888</v>
      </c>
      <c r="C2252">
        <v>13</v>
      </c>
      <c r="D2252" t="s">
        <v>806</v>
      </c>
      <c r="E2252" t="s">
        <v>78</v>
      </c>
      <c r="F2252" t="s">
        <v>78</v>
      </c>
      <c r="G2252" t="s">
        <v>78</v>
      </c>
      <c r="H2252" t="s">
        <v>78</v>
      </c>
      <c r="I2252" t="s">
        <v>78</v>
      </c>
      <c r="J2252" t="s">
        <v>78</v>
      </c>
      <c r="K2252" t="s">
        <v>78</v>
      </c>
      <c r="L2252" t="s">
        <v>78</v>
      </c>
      <c r="M2252" t="s">
        <v>1259</v>
      </c>
      <c r="N2252" t="s">
        <v>78</v>
      </c>
    </row>
    <row r="2253" spans="1:14" x14ac:dyDescent="0.35">
      <c r="A2253" t="s">
        <v>37</v>
      </c>
      <c r="B2253" t="s">
        <v>889</v>
      </c>
      <c r="C2253">
        <v>13</v>
      </c>
      <c r="D2253" t="s">
        <v>217</v>
      </c>
      <c r="E2253" t="s">
        <v>896</v>
      </c>
      <c r="F2253" t="s">
        <v>78</v>
      </c>
      <c r="G2253" t="s">
        <v>78</v>
      </c>
      <c r="H2253" t="s">
        <v>78</v>
      </c>
      <c r="I2253" t="s">
        <v>514</v>
      </c>
      <c r="J2253" t="s">
        <v>78</v>
      </c>
      <c r="K2253" t="s">
        <v>78</v>
      </c>
      <c r="L2253" t="s">
        <v>78</v>
      </c>
      <c r="M2253" t="s">
        <v>1121</v>
      </c>
      <c r="N2253" t="s">
        <v>78</v>
      </c>
    </row>
    <row r="2254" spans="1:14" x14ac:dyDescent="0.35">
      <c r="A2254" t="s">
        <v>38</v>
      </c>
      <c r="B2254" t="s">
        <v>889</v>
      </c>
      <c r="C2254">
        <v>9</v>
      </c>
      <c r="D2254" t="s">
        <v>479</v>
      </c>
      <c r="E2254" t="s">
        <v>862</v>
      </c>
      <c r="F2254" t="s">
        <v>78</v>
      </c>
      <c r="G2254" t="s">
        <v>78</v>
      </c>
      <c r="H2254" t="s">
        <v>78</v>
      </c>
      <c r="I2254" t="s">
        <v>335</v>
      </c>
      <c r="J2254" t="s">
        <v>78</v>
      </c>
      <c r="K2254" t="s">
        <v>78</v>
      </c>
      <c r="L2254" t="s">
        <v>78</v>
      </c>
      <c r="M2254" t="s">
        <v>1030</v>
      </c>
      <c r="N2254" t="s">
        <v>78</v>
      </c>
    </row>
    <row r="2255" spans="1:14" x14ac:dyDescent="0.35">
      <c r="A2255" t="s">
        <v>39</v>
      </c>
      <c r="B2255" t="s">
        <v>888</v>
      </c>
      <c r="C2255">
        <v>14</v>
      </c>
      <c r="D2255" t="s">
        <v>600</v>
      </c>
      <c r="E2255" t="s">
        <v>793</v>
      </c>
      <c r="F2255" t="s">
        <v>78</v>
      </c>
      <c r="G2255" t="s">
        <v>78</v>
      </c>
      <c r="H2255" t="s">
        <v>78</v>
      </c>
      <c r="I2255" t="s">
        <v>427</v>
      </c>
      <c r="J2255" t="s">
        <v>78</v>
      </c>
      <c r="K2255" t="s">
        <v>78</v>
      </c>
      <c r="L2255" t="s">
        <v>78</v>
      </c>
      <c r="M2255" t="s">
        <v>1214</v>
      </c>
      <c r="N2255" t="s">
        <v>78</v>
      </c>
    </row>
    <row r="2256" spans="1:14" x14ac:dyDescent="0.35">
      <c r="A2256" t="s">
        <v>39</v>
      </c>
      <c r="B2256" t="s">
        <v>889</v>
      </c>
      <c r="C2256">
        <v>12</v>
      </c>
      <c r="D2256" t="s">
        <v>94</v>
      </c>
      <c r="E2256" t="s">
        <v>78</v>
      </c>
      <c r="F2256" t="s">
        <v>78</v>
      </c>
      <c r="G2256" t="s">
        <v>78</v>
      </c>
      <c r="H2256" t="s">
        <v>78</v>
      </c>
      <c r="I2256" t="s">
        <v>291</v>
      </c>
      <c r="J2256" t="s">
        <v>78</v>
      </c>
      <c r="K2256" t="s">
        <v>78</v>
      </c>
      <c r="L2256" t="s">
        <v>78</v>
      </c>
      <c r="M2256" t="s">
        <v>322</v>
      </c>
      <c r="N2256" t="s">
        <v>78</v>
      </c>
    </row>
    <row r="2257" spans="1:14" x14ac:dyDescent="0.35">
      <c r="A2257" t="s">
        <v>40</v>
      </c>
      <c r="B2257" t="s">
        <v>888</v>
      </c>
      <c r="C2257">
        <v>42</v>
      </c>
      <c r="D2257" t="s">
        <v>553</v>
      </c>
      <c r="E2257" t="s">
        <v>406</v>
      </c>
      <c r="F2257" t="s">
        <v>78</v>
      </c>
      <c r="G2257" t="s">
        <v>78</v>
      </c>
      <c r="H2257" t="s">
        <v>78</v>
      </c>
      <c r="I2257" t="s">
        <v>1260</v>
      </c>
      <c r="J2257" t="s">
        <v>78</v>
      </c>
      <c r="K2257" t="s">
        <v>78</v>
      </c>
      <c r="L2257" t="s">
        <v>78</v>
      </c>
      <c r="M2257" t="s">
        <v>146</v>
      </c>
      <c r="N2257" t="s">
        <v>78</v>
      </c>
    </row>
    <row r="2258" spans="1:14" x14ac:dyDescent="0.35">
      <c r="A2258" t="s">
        <v>40</v>
      </c>
      <c r="B2258" t="s">
        <v>889</v>
      </c>
      <c r="C2258">
        <v>58</v>
      </c>
      <c r="D2258" t="s">
        <v>378</v>
      </c>
      <c r="E2258" t="s">
        <v>687</v>
      </c>
      <c r="F2258" t="s">
        <v>78</v>
      </c>
      <c r="G2258" t="s">
        <v>78</v>
      </c>
      <c r="H2258" t="s">
        <v>78</v>
      </c>
      <c r="I2258" t="s">
        <v>53</v>
      </c>
      <c r="J2258" t="s">
        <v>78</v>
      </c>
      <c r="K2258" t="s">
        <v>78</v>
      </c>
      <c r="L2258" t="s">
        <v>78</v>
      </c>
      <c r="M2258" t="s">
        <v>1217</v>
      </c>
      <c r="N2258" t="s">
        <v>676</v>
      </c>
    </row>
    <row r="2260" spans="1:14" x14ac:dyDescent="0.35">
      <c r="A2260" t="s">
        <v>1261</v>
      </c>
    </row>
    <row r="2261" spans="1:14" x14ac:dyDescent="0.35">
      <c r="A2261" t="s">
        <v>29</v>
      </c>
      <c r="B2261" t="s">
        <v>864</v>
      </c>
      <c r="C2261" t="s">
        <v>30</v>
      </c>
      <c r="D2261" t="s">
        <v>1195</v>
      </c>
      <c r="E2261" t="s">
        <v>1243</v>
      </c>
      <c r="F2261" t="s">
        <v>1244</v>
      </c>
      <c r="G2261" t="s">
        <v>1245</v>
      </c>
      <c r="H2261" t="s">
        <v>1246</v>
      </c>
      <c r="I2261" t="s">
        <v>1247</v>
      </c>
      <c r="J2261" t="s">
        <v>1248</v>
      </c>
      <c r="K2261" t="s">
        <v>1249</v>
      </c>
      <c r="L2261" t="s">
        <v>1250</v>
      </c>
      <c r="M2261" t="s">
        <v>707</v>
      </c>
      <c r="N2261" t="s">
        <v>1251</v>
      </c>
    </row>
    <row r="2262" spans="1:14" x14ac:dyDescent="0.35">
      <c r="A2262" t="s">
        <v>35</v>
      </c>
      <c r="B2262" t="s">
        <v>832</v>
      </c>
      <c r="C2262">
        <v>5</v>
      </c>
      <c r="D2262" t="s">
        <v>571</v>
      </c>
      <c r="E2262" t="s">
        <v>78</v>
      </c>
      <c r="F2262" t="s">
        <v>78</v>
      </c>
      <c r="G2262" t="s">
        <v>78</v>
      </c>
      <c r="H2262" t="s">
        <v>78</v>
      </c>
      <c r="I2262" t="s">
        <v>294</v>
      </c>
      <c r="J2262" t="s">
        <v>78</v>
      </c>
      <c r="K2262" t="s">
        <v>78</v>
      </c>
      <c r="L2262" t="s">
        <v>78</v>
      </c>
      <c r="M2262" t="s">
        <v>78</v>
      </c>
      <c r="N2262" t="s">
        <v>78</v>
      </c>
    </row>
    <row r="2263" spans="1:14" x14ac:dyDescent="0.35">
      <c r="A2263" t="s">
        <v>35</v>
      </c>
      <c r="B2263" t="s">
        <v>833</v>
      </c>
      <c r="C2263">
        <v>2</v>
      </c>
      <c r="D2263" t="s">
        <v>742</v>
      </c>
      <c r="E2263" t="s">
        <v>78</v>
      </c>
      <c r="F2263" t="s">
        <v>78</v>
      </c>
      <c r="G2263" t="s">
        <v>78</v>
      </c>
      <c r="H2263" t="s">
        <v>78</v>
      </c>
      <c r="I2263" t="s">
        <v>1007</v>
      </c>
      <c r="J2263" t="s">
        <v>78</v>
      </c>
      <c r="K2263" t="s">
        <v>78</v>
      </c>
      <c r="L2263" t="s">
        <v>78</v>
      </c>
      <c r="M2263" t="s">
        <v>78</v>
      </c>
      <c r="N2263" t="s">
        <v>78</v>
      </c>
    </row>
    <row r="2264" spans="1:14" x14ac:dyDescent="0.35">
      <c r="A2264" t="s">
        <v>36</v>
      </c>
      <c r="B2264" t="s">
        <v>831</v>
      </c>
      <c r="C2264">
        <v>3</v>
      </c>
      <c r="D2264" t="s">
        <v>504</v>
      </c>
      <c r="E2264" t="s">
        <v>78</v>
      </c>
      <c r="F2264" t="s">
        <v>78</v>
      </c>
      <c r="G2264" t="s">
        <v>78</v>
      </c>
      <c r="H2264" t="s">
        <v>78</v>
      </c>
      <c r="I2264" t="s">
        <v>380</v>
      </c>
      <c r="J2264" t="s">
        <v>78</v>
      </c>
      <c r="K2264" t="s">
        <v>78</v>
      </c>
      <c r="L2264" t="s">
        <v>78</v>
      </c>
      <c r="M2264" t="s">
        <v>370</v>
      </c>
      <c r="N2264" t="s">
        <v>78</v>
      </c>
    </row>
    <row r="2265" spans="1:14" x14ac:dyDescent="0.35">
      <c r="A2265" t="s">
        <v>36</v>
      </c>
      <c r="B2265" t="s">
        <v>832</v>
      </c>
      <c r="C2265">
        <v>21</v>
      </c>
      <c r="D2265" t="s">
        <v>504</v>
      </c>
      <c r="E2265" t="s">
        <v>868</v>
      </c>
      <c r="F2265" t="s">
        <v>78</v>
      </c>
      <c r="G2265" t="s">
        <v>78</v>
      </c>
      <c r="H2265" t="s">
        <v>78</v>
      </c>
      <c r="I2265" t="s">
        <v>229</v>
      </c>
      <c r="J2265" t="s">
        <v>78</v>
      </c>
      <c r="K2265" t="s">
        <v>78</v>
      </c>
      <c r="L2265" t="s">
        <v>78</v>
      </c>
      <c r="M2265" t="s">
        <v>755</v>
      </c>
      <c r="N2265" t="s">
        <v>65</v>
      </c>
    </row>
    <row r="2266" spans="1:14" x14ac:dyDescent="0.35">
      <c r="A2266" t="s">
        <v>36</v>
      </c>
      <c r="B2266" t="s">
        <v>833</v>
      </c>
      <c r="C2266">
        <v>8</v>
      </c>
      <c r="D2266" t="s">
        <v>593</v>
      </c>
      <c r="E2266" t="s">
        <v>1227</v>
      </c>
      <c r="F2266" t="s">
        <v>78</v>
      </c>
      <c r="G2266" t="s">
        <v>78</v>
      </c>
      <c r="H2266" t="s">
        <v>78</v>
      </c>
      <c r="I2266" t="s">
        <v>641</v>
      </c>
      <c r="J2266" t="s">
        <v>78</v>
      </c>
      <c r="K2266" t="s">
        <v>78</v>
      </c>
      <c r="L2266" t="s">
        <v>78</v>
      </c>
      <c r="M2266" t="s">
        <v>342</v>
      </c>
      <c r="N2266" t="s">
        <v>78</v>
      </c>
    </row>
    <row r="2267" spans="1:14" x14ac:dyDescent="0.35">
      <c r="A2267" t="s">
        <v>37</v>
      </c>
      <c r="B2267" t="s">
        <v>831</v>
      </c>
      <c r="C2267">
        <v>8</v>
      </c>
      <c r="D2267" t="s">
        <v>1262</v>
      </c>
      <c r="E2267" t="s">
        <v>78</v>
      </c>
      <c r="F2267" t="s">
        <v>78</v>
      </c>
      <c r="G2267" t="s">
        <v>78</v>
      </c>
      <c r="H2267" t="s">
        <v>78</v>
      </c>
      <c r="I2267" t="s">
        <v>1167</v>
      </c>
      <c r="J2267" t="s">
        <v>78</v>
      </c>
      <c r="K2267" t="s">
        <v>78</v>
      </c>
      <c r="L2267" t="s">
        <v>78</v>
      </c>
      <c r="M2267" t="s">
        <v>966</v>
      </c>
      <c r="N2267" t="s">
        <v>78</v>
      </c>
    </row>
    <row r="2268" spans="1:14" x14ac:dyDescent="0.35">
      <c r="A2268" t="s">
        <v>37</v>
      </c>
      <c r="B2268" t="s">
        <v>832</v>
      </c>
      <c r="C2268">
        <v>15</v>
      </c>
      <c r="D2268" t="s">
        <v>415</v>
      </c>
      <c r="E2268" t="s">
        <v>61</v>
      </c>
      <c r="F2268" t="s">
        <v>78</v>
      </c>
      <c r="G2268" t="s">
        <v>78</v>
      </c>
      <c r="H2268" t="s">
        <v>78</v>
      </c>
      <c r="I2268" t="s">
        <v>1023</v>
      </c>
      <c r="J2268" t="s">
        <v>78</v>
      </c>
      <c r="K2268" t="s">
        <v>78</v>
      </c>
      <c r="L2268" t="s">
        <v>78</v>
      </c>
      <c r="M2268" t="s">
        <v>556</v>
      </c>
      <c r="N2268" t="s">
        <v>78</v>
      </c>
    </row>
    <row r="2269" spans="1:14" x14ac:dyDescent="0.35">
      <c r="A2269" t="s">
        <v>37</v>
      </c>
      <c r="B2269" t="s">
        <v>833</v>
      </c>
      <c r="C2269">
        <v>3</v>
      </c>
      <c r="D2269" t="s">
        <v>803</v>
      </c>
      <c r="E2269" t="s">
        <v>78</v>
      </c>
      <c r="F2269" t="s">
        <v>78</v>
      </c>
      <c r="G2269" t="s">
        <v>78</v>
      </c>
      <c r="H2269" t="s">
        <v>78</v>
      </c>
      <c r="I2269" t="s">
        <v>1110</v>
      </c>
      <c r="J2269" t="s">
        <v>78</v>
      </c>
      <c r="K2269" t="s">
        <v>78</v>
      </c>
      <c r="L2269" t="s">
        <v>78</v>
      </c>
      <c r="M2269" t="s">
        <v>78</v>
      </c>
      <c r="N2269" t="s">
        <v>78</v>
      </c>
    </row>
    <row r="2270" spans="1:14" x14ac:dyDescent="0.35">
      <c r="A2270" t="s">
        <v>38</v>
      </c>
      <c r="B2270" t="s">
        <v>831</v>
      </c>
      <c r="C2270">
        <v>2</v>
      </c>
      <c r="D2270" t="s">
        <v>493</v>
      </c>
      <c r="E2270" t="s">
        <v>493</v>
      </c>
      <c r="F2270" t="s">
        <v>78</v>
      </c>
      <c r="G2270" t="s">
        <v>78</v>
      </c>
      <c r="H2270" t="s">
        <v>78</v>
      </c>
      <c r="I2270" t="s">
        <v>494</v>
      </c>
      <c r="J2270" t="s">
        <v>78</v>
      </c>
      <c r="K2270" t="s">
        <v>78</v>
      </c>
      <c r="L2270" t="s">
        <v>78</v>
      </c>
      <c r="M2270" t="s">
        <v>78</v>
      </c>
      <c r="N2270" t="s">
        <v>78</v>
      </c>
    </row>
    <row r="2271" spans="1:14" x14ac:dyDescent="0.35">
      <c r="A2271" t="s">
        <v>38</v>
      </c>
      <c r="B2271" t="s">
        <v>832</v>
      </c>
      <c r="C2271">
        <v>7</v>
      </c>
      <c r="D2271" t="s">
        <v>256</v>
      </c>
      <c r="E2271" t="s">
        <v>894</v>
      </c>
      <c r="F2271" t="s">
        <v>78</v>
      </c>
      <c r="G2271" t="s">
        <v>78</v>
      </c>
      <c r="H2271" t="s">
        <v>78</v>
      </c>
      <c r="I2271" t="s">
        <v>396</v>
      </c>
      <c r="J2271" t="s">
        <v>78</v>
      </c>
      <c r="K2271" t="s">
        <v>78</v>
      </c>
      <c r="L2271" t="s">
        <v>78</v>
      </c>
      <c r="M2271" t="s">
        <v>783</v>
      </c>
      <c r="N2271" t="s">
        <v>78</v>
      </c>
    </row>
    <row r="2272" spans="1:14" x14ac:dyDescent="0.35">
      <c r="A2272" t="s">
        <v>39</v>
      </c>
      <c r="B2272" t="s">
        <v>831</v>
      </c>
      <c r="C2272">
        <v>4</v>
      </c>
      <c r="D2272" t="s">
        <v>948</v>
      </c>
      <c r="E2272" t="s">
        <v>78</v>
      </c>
      <c r="F2272" t="s">
        <v>78</v>
      </c>
      <c r="G2272" t="s">
        <v>78</v>
      </c>
      <c r="H2272" t="s">
        <v>78</v>
      </c>
      <c r="I2272" t="s">
        <v>78</v>
      </c>
      <c r="J2272" t="s">
        <v>78</v>
      </c>
      <c r="K2272" t="s">
        <v>78</v>
      </c>
      <c r="L2272" t="s">
        <v>78</v>
      </c>
      <c r="M2272" t="s">
        <v>980</v>
      </c>
      <c r="N2272" t="s">
        <v>78</v>
      </c>
    </row>
    <row r="2273" spans="1:14" x14ac:dyDescent="0.35">
      <c r="A2273" t="s">
        <v>39</v>
      </c>
      <c r="B2273" t="s">
        <v>832</v>
      </c>
      <c r="C2273">
        <v>9</v>
      </c>
      <c r="D2273" t="s">
        <v>363</v>
      </c>
      <c r="E2273" t="s">
        <v>78</v>
      </c>
      <c r="F2273" t="s">
        <v>78</v>
      </c>
      <c r="G2273" t="s">
        <v>78</v>
      </c>
      <c r="H2273" t="s">
        <v>78</v>
      </c>
      <c r="I2273" t="s">
        <v>427</v>
      </c>
      <c r="J2273" t="s">
        <v>78</v>
      </c>
      <c r="K2273" t="s">
        <v>78</v>
      </c>
      <c r="L2273" t="s">
        <v>78</v>
      </c>
      <c r="M2273" t="s">
        <v>473</v>
      </c>
      <c r="N2273" t="s">
        <v>78</v>
      </c>
    </row>
    <row r="2274" spans="1:14" x14ac:dyDescent="0.35">
      <c r="A2274" t="s">
        <v>39</v>
      </c>
      <c r="B2274" t="s">
        <v>833</v>
      </c>
      <c r="C2274">
        <v>13</v>
      </c>
      <c r="D2274" t="s">
        <v>323</v>
      </c>
      <c r="E2274" t="s">
        <v>717</v>
      </c>
      <c r="F2274" t="s">
        <v>78</v>
      </c>
      <c r="G2274" t="s">
        <v>78</v>
      </c>
      <c r="H2274" t="s">
        <v>78</v>
      </c>
      <c r="I2274" t="s">
        <v>369</v>
      </c>
      <c r="J2274" t="s">
        <v>78</v>
      </c>
      <c r="K2274" t="s">
        <v>78</v>
      </c>
      <c r="L2274" t="s">
        <v>78</v>
      </c>
      <c r="M2274" t="s">
        <v>179</v>
      </c>
      <c r="N2274" t="s">
        <v>78</v>
      </c>
    </row>
    <row r="2275" spans="1:14" x14ac:dyDescent="0.35">
      <c r="A2275" t="s">
        <v>40</v>
      </c>
      <c r="B2275" t="s">
        <v>831</v>
      </c>
      <c r="C2275">
        <v>17</v>
      </c>
      <c r="D2275" t="s">
        <v>981</v>
      </c>
      <c r="E2275" t="s">
        <v>791</v>
      </c>
      <c r="F2275" t="s">
        <v>78</v>
      </c>
      <c r="G2275" t="s">
        <v>78</v>
      </c>
      <c r="H2275" t="s">
        <v>78</v>
      </c>
      <c r="I2275" t="s">
        <v>729</v>
      </c>
      <c r="J2275" t="s">
        <v>78</v>
      </c>
      <c r="K2275" t="s">
        <v>78</v>
      </c>
      <c r="L2275" t="s">
        <v>78</v>
      </c>
      <c r="M2275" t="s">
        <v>320</v>
      </c>
      <c r="N2275" t="s">
        <v>78</v>
      </c>
    </row>
    <row r="2276" spans="1:14" x14ac:dyDescent="0.35">
      <c r="A2276" t="s">
        <v>40</v>
      </c>
      <c r="B2276" t="s">
        <v>832</v>
      </c>
      <c r="C2276">
        <v>57</v>
      </c>
      <c r="D2276" t="s">
        <v>410</v>
      </c>
      <c r="E2276" t="s">
        <v>766</v>
      </c>
      <c r="F2276" t="s">
        <v>78</v>
      </c>
      <c r="G2276" t="s">
        <v>78</v>
      </c>
      <c r="H2276" t="s">
        <v>78</v>
      </c>
      <c r="I2276" t="s">
        <v>680</v>
      </c>
      <c r="J2276" t="s">
        <v>78</v>
      </c>
      <c r="K2276" t="s">
        <v>78</v>
      </c>
      <c r="L2276" t="s">
        <v>78</v>
      </c>
      <c r="M2276" t="s">
        <v>1209</v>
      </c>
      <c r="N2276" t="s">
        <v>250</v>
      </c>
    </row>
    <row r="2277" spans="1:14" x14ac:dyDescent="0.35">
      <c r="A2277" t="s">
        <v>40</v>
      </c>
      <c r="B2277" t="s">
        <v>833</v>
      </c>
      <c r="C2277">
        <v>26</v>
      </c>
      <c r="D2277" t="s">
        <v>223</v>
      </c>
      <c r="E2277" t="s">
        <v>1130</v>
      </c>
      <c r="F2277" t="s">
        <v>78</v>
      </c>
      <c r="G2277" t="s">
        <v>78</v>
      </c>
      <c r="H2277" t="s">
        <v>78</v>
      </c>
      <c r="I2277" t="s">
        <v>53</v>
      </c>
      <c r="J2277" t="s">
        <v>78</v>
      </c>
      <c r="K2277" t="s">
        <v>78</v>
      </c>
      <c r="L2277" t="s">
        <v>78</v>
      </c>
      <c r="M2277" t="s">
        <v>97</v>
      </c>
      <c r="N2277" t="s">
        <v>78</v>
      </c>
    </row>
    <row r="2279" spans="1:14" x14ac:dyDescent="0.35">
      <c r="A2279" t="s">
        <v>1263</v>
      </c>
    </row>
    <row r="2280" spans="1:14" x14ac:dyDescent="0.35">
      <c r="A2280" t="s">
        <v>29</v>
      </c>
      <c r="B2280" t="s">
        <v>872</v>
      </c>
      <c r="C2280" t="s">
        <v>30</v>
      </c>
      <c r="D2280" t="s">
        <v>1195</v>
      </c>
      <c r="E2280" t="s">
        <v>1243</v>
      </c>
      <c r="F2280" t="s">
        <v>1244</v>
      </c>
      <c r="G2280" t="s">
        <v>1245</v>
      </c>
      <c r="H2280" t="s">
        <v>1246</v>
      </c>
      <c r="I2280" t="s">
        <v>1247</v>
      </c>
      <c r="J2280" t="s">
        <v>1248</v>
      </c>
      <c r="K2280" t="s">
        <v>1249</v>
      </c>
      <c r="L2280" t="s">
        <v>1250</v>
      </c>
      <c r="M2280" t="s">
        <v>707</v>
      </c>
      <c r="N2280" t="s">
        <v>1251</v>
      </c>
    </row>
    <row r="2281" spans="1:14" x14ac:dyDescent="0.35">
      <c r="A2281" t="s">
        <v>35</v>
      </c>
      <c r="B2281" t="s">
        <v>873</v>
      </c>
      <c r="C2281">
        <v>6</v>
      </c>
      <c r="D2281" t="s">
        <v>376</v>
      </c>
      <c r="E2281" t="s">
        <v>78</v>
      </c>
      <c r="F2281" t="s">
        <v>78</v>
      </c>
      <c r="G2281" t="s">
        <v>78</v>
      </c>
      <c r="H2281" t="s">
        <v>78</v>
      </c>
      <c r="I2281" t="s">
        <v>1049</v>
      </c>
      <c r="J2281" t="s">
        <v>78</v>
      </c>
      <c r="K2281" t="s">
        <v>78</v>
      </c>
      <c r="L2281" t="s">
        <v>78</v>
      </c>
      <c r="M2281" t="s">
        <v>78</v>
      </c>
      <c r="N2281" t="s">
        <v>78</v>
      </c>
    </row>
    <row r="2282" spans="1:14" x14ac:dyDescent="0.35">
      <c r="A2282" t="s">
        <v>35</v>
      </c>
      <c r="B2282" t="s">
        <v>874</v>
      </c>
      <c r="C2282">
        <v>1</v>
      </c>
      <c r="D2282" t="s">
        <v>78</v>
      </c>
      <c r="E2282" t="s">
        <v>78</v>
      </c>
      <c r="F2282" t="s">
        <v>78</v>
      </c>
      <c r="G2282" t="s">
        <v>78</v>
      </c>
      <c r="H2282" t="s">
        <v>78</v>
      </c>
      <c r="I2282" t="s">
        <v>294</v>
      </c>
      <c r="J2282" t="s">
        <v>78</v>
      </c>
      <c r="K2282" t="s">
        <v>78</v>
      </c>
      <c r="L2282" t="s">
        <v>78</v>
      </c>
      <c r="M2282" t="s">
        <v>78</v>
      </c>
      <c r="N2282" t="s">
        <v>78</v>
      </c>
    </row>
    <row r="2283" spans="1:14" x14ac:dyDescent="0.35">
      <c r="A2283" t="s">
        <v>36</v>
      </c>
      <c r="B2283" t="s">
        <v>873</v>
      </c>
      <c r="C2283">
        <v>21</v>
      </c>
      <c r="D2283" t="s">
        <v>879</v>
      </c>
      <c r="E2283" t="s">
        <v>78</v>
      </c>
      <c r="F2283" t="s">
        <v>78</v>
      </c>
      <c r="G2283" t="s">
        <v>78</v>
      </c>
      <c r="H2283" t="s">
        <v>78</v>
      </c>
      <c r="I2283" t="s">
        <v>373</v>
      </c>
      <c r="J2283" t="s">
        <v>78</v>
      </c>
      <c r="K2283" t="s">
        <v>78</v>
      </c>
      <c r="L2283" t="s">
        <v>78</v>
      </c>
      <c r="M2283" t="s">
        <v>257</v>
      </c>
      <c r="N2283" t="s">
        <v>631</v>
      </c>
    </row>
    <row r="2284" spans="1:14" x14ac:dyDescent="0.35">
      <c r="A2284" t="s">
        <v>36</v>
      </c>
      <c r="B2284" t="s">
        <v>874</v>
      </c>
      <c r="C2284">
        <v>11</v>
      </c>
      <c r="D2284" t="s">
        <v>422</v>
      </c>
      <c r="E2284" t="s">
        <v>531</v>
      </c>
      <c r="F2284" t="s">
        <v>78</v>
      </c>
      <c r="G2284" t="s">
        <v>78</v>
      </c>
      <c r="H2284" t="s">
        <v>78</v>
      </c>
      <c r="I2284" t="s">
        <v>249</v>
      </c>
      <c r="J2284" t="s">
        <v>78</v>
      </c>
      <c r="K2284" t="s">
        <v>78</v>
      </c>
      <c r="L2284" t="s">
        <v>78</v>
      </c>
      <c r="M2284" t="s">
        <v>741</v>
      </c>
      <c r="N2284" t="s">
        <v>1026</v>
      </c>
    </row>
    <row r="2285" spans="1:14" x14ac:dyDescent="0.35">
      <c r="A2285" t="s">
        <v>37</v>
      </c>
      <c r="B2285" t="s">
        <v>873</v>
      </c>
      <c r="C2285">
        <v>15</v>
      </c>
      <c r="D2285" t="s">
        <v>915</v>
      </c>
      <c r="E2285" t="s">
        <v>78</v>
      </c>
      <c r="F2285" t="s">
        <v>78</v>
      </c>
      <c r="G2285" t="s">
        <v>78</v>
      </c>
      <c r="H2285" t="s">
        <v>78</v>
      </c>
      <c r="I2285" t="s">
        <v>1180</v>
      </c>
      <c r="J2285" t="s">
        <v>78</v>
      </c>
      <c r="K2285" t="s">
        <v>78</v>
      </c>
      <c r="L2285" t="s">
        <v>78</v>
      </c>
      <c r="M2285" t="s">
        <v>684</v>
      </c>
      <c r="N2285" t="s">
        <v>78</v>
      </c>
    </row>
    <row r="2286" spans="1:14" x14ac:dyDescent="0.35">
      <c r="A2286" t="s">
        <v>37</v>
      </c>
      <c r="B2286" t="s">
        <v>874</v>
      </c>
      <c r="C2286">
        <v>11</v>
      </c>
      <c r="D2286" t="s">
        <v>349</v>
      </c>
      <c r="E2286" t="s">
        <v>1264</v>
      </c>
      <c r="F2286" t="s">
        <v>78</v>
      </c>
      <c r="G2286" t="s">
        <v>78</v>
      </c>
      <c r="H2286" t="s">
        <v>78</v>
      </c>
      <c r="I2286" t="s">
        <v>61</v>
      </c>
      <c r="J2286" t="s">
        <v>78</v>
      </c>
      <c r="K2286" t="s">
        <v>78</v>
      </c>
      <c r="L2286" t="s">
        <v>78</v>
      </c>
      <c r="M2286" t="s">
        <v>627</v>
      </c>
      <c r="N2286" t="s">
        <v>78</v>
      </c>
    </row>
    <row r="2287" spans="1:14" x14ac:dyDescent="0.35">
      <c r="A2287" t="s">
        <v>38</v>
      </c>
      <c r="B2287" t="s">
        <v>873</v>
      </c>
      <c r="C2287">
        <v>8</v>
      </c>
      <c r="D2287" t="s">
        <v>407</v>
      </c>
      <c r="E2287" t="s">
        <v>945</v>
      </c>
      <c r="F2287" t="s">
        <v>78</v>
      </c>
      <c r="G2287" t="s">
        <v>78</v>
      </c>
      <c r="H2287" t="s">
        <v>78</v>
      </c>
      <c r="I2287" t="s">
        <v>852</v>
      </c>
      <c r="J2287" t="s">
        <v>78</v>
      </c>
      <c r="K2287" t="s">
        <v>78</v>
      </c>
      <c r="L2287" t="s">
        <v>78</v>
      </c>
      <c r="M2287" t="s">
        <v>1171</v>
      </c>
      <c r="N2287" t="s">
        <v>78</v>
      </c>
    </row>
    <row r="2288" spans="1:14" x14ac:dyDescent="0.35">
      <c r="A2288" t="s">
        <v>38</v>
      </c>
      <c r="B2288" t="s">
        <v>874</v>
      </c>
      <c r="C2288">
        <v>1</v>
      </c>
      <c r="D2288" t="s">
        <v>294</v>
      </c>
      <c r="E2288" t="s">
        <v>294</v>
      </c>
      <c r="F2288" t="s">
        <v>78</v>
      </c>
      <c r="G2288" t="s">
        <v>78</v>
      </c>
      <c r="H2288" t="s">
        <v>78</v>
      </c>
      <c r="I2288" t="s">
        <v>294</v>
      </c>
      <c r="J2288" t="s">
        <v>78</v>
      </c>
      <c r="K2288" t="s">
        <v>78</v>
      </c>
      <c r="L2288" t="s">
        <v>78</v>
      </c>
      <c r="M2288" t="s">
        <v>78</v>
      </c>
      <c r="N2288" t="s">
        <v>78</v>
      </c>
    </row>
    <row r="2289" spans="1:14" x14ac:dyDescent="0.35">
      <c r="A2289" t="s">
        <v>39</v>
      </c>
      <c r="B2289" t="s">
        <v>873</v>
      </c>
      <c r="C2289">
        <v>20</v>
      </c>
      <c r="D2289" t="s">
        <v>256</v>
      </c>
      <c r="E2289" t="s">
        <v>456</v>
      </c>
      <c r="F2289" t="s">
        <v>78</v>
      </c>
      <c r="G2289" t="s">
        <v>78</v>
      </c>
      <c r="H2289" t="s">
        <v>78</v>
      </c>
      <c r="I2289" t="s">
        <v>692</v>
      </c>
      <c r="J2289" t="s">
        <v>78</v>
      </c>
      <c r="K2289" t="s">
        <v>78</v>
      </c>
      <c r="L2289" t="s">
        <v>78</v>
      </c>
      <c r="M2289" t="s">
        <v>1265</v>
      </c>
      <c r="N2289" t="s">
        <v>78</v>
      </c>
    </row>
    <row r="2290" spans="1:14" x14ac:dyDescent="0.35">
      <c r="A2290" t="s">
        <v>39</v>
      </c>
      <c r="B2290" t="s">
        <v>874</v>
      </c>
      <c r="C2290">
        <v>6</v>
      </c>
      <c r="D2290" t="s">
        <v>764</v>
      </c>
      <c r="E2290" t="s">
        <v>78</v>
      </c>
      <c r="F2290" t="s">
        <v>78</v>
      </c>
      <c r="G2290" t="s">
        <v>78</v>
      </c>
      <c r="H2290" t="s">
        <v>78</v>
      </c>
      <c r="I2290" t="s">
        <v>172</v>
      </c>
      <c r="J2290" t="s">
        <v>78</v>
      </c>
      <c r="K2290" t="s">
        <v>78</v>
      </c>
      <c r="L2290" t="s">
        <v>78</v>
      </c>
      <c r="M2290" t="s">
        <v>1266</v>
      </c>
      <c r="N2290" t="s">
        <v>78</v>
      </c>
    </row>
    <row r="2291" spans="1:14" x14ac:dyDescent="0.35">
      <c r="A2291" t="s">
        <v>40</v>
      </c>
      <c r="B2291" t="s">
        <v>873</v>
      </c>
      <c r="C2291">
        <v>70</v>
      </c>
      <c r="D2291" t="s">
        <v>392</v>
      </c>
      <c r="E2291" t="s">
        <v>1200</v>
      </c>
      <c r="F2291" t="s">
        <v>78</v>
      </c>
      <c r="G2291" t="s">
        <v>78</v>
      </c>
      <c r="H2291" t="s">
        <v>78</v>
      </c>
      <c r="I2291" t="s">
        <v>468</v>
      </c>
      <c r="J2291" t="s">
        <v>78</v>
      </c>
      <c r="K2291" t="s">
        <v>78</v>
      </c>
      <c r="L2291" t="s">
        <v>78</v>
      </c>
      <c r="M2291" t="s">
        <v>1090</v>
      </c>
      <c r="N2291" t="s">
        <v>414</v>
      </c>
    </row>
    <row r="2292" spans="1:14" x14ac:dyDescent="0.35">
      <c r="A2292" t="s">
        <v>40</v>
      </c>
      <c r="B2292" t="s">
        <v>874</v>
      </c>
      <c r="C2292">
        <v>30</v>
      </c>
      <c r="D2292" t="s">
        <v>399</v>
      </c>
      <c r="E2292" t="s">
        <v>635</v>
      </c>
      <c r="F2292" t="s">
        <v>78</v>
      </c>
      <c r="G2292" t="s">
        <v>78</v>
      </c>
      <c r="H2292" t="s">
        <v>78</v>
      </c>
      <c r="I2292" t="s">
        <v>303</v>
      </c>
      <c r="J2292" t="s">
        <v>78</v>
      </c>
      <c r="K2292" t="s">
        <v>78</v>
      </c>
      <c r="L2292" t="s">
        <v>78</v>
      </c>
      <c r="M2292" t="s">
        <v>121</v>
      </c>
      <c r="N2292" t="s">
        <v>688</v>
      </c>
    </row>
    <row r="2294" spans="1:14" x14ac:dyDescent="0.35">
      <c r="A2294" t="s">
        <v>1267</v>
      </c>
    </row>
    <row r="2295" spans="1:14" x14ac:dyDescent="0.35">
      <c r="A2295" t="s">
        <v>29</v>
      </c>
      <c r="B2295" t="s">
        <v>1075</v>
      </c>
      <c r="C2295" t="s">
        <v>30</v>
      </c>
      <c r="D2295" t="s">
        <v>1195</v>
      </c>
      <c r="E2295" t="s">
        <v>1243</v>
      </c>
      <c r="F2295" t="s">
        <v>1244</v>
      </c>
      <c r="G2295" t="s">
        <v>1245</v>
      </c>
      <c r="H2295" t="s">
        <v>1246</v>
      </c>
      <c r="I2295" t="s">
        <v>1247</v>
      </c>
      <c r="J2295" t="s">
        <v>1248</v>
      </c>
      <c r="K2295" t="s">
        <v>1249</v>
      </c>
      <c r="L2295" t="s">
        <v>1250</v>
      </c>
      <c r="M2295" t="s">
        <v>707</v>
      </c>
      <c r="N2295" t="s">
        <v>1251</v>
      </c>
    </row>
    <row r="2296" spans="1:14" x14ac:dyDescent="0.35">
      <c r="A2296" t="s">
        <v>35</v>
      </c>
      <c r="B2296" t="s">
        <v>1076</v>
      </c>
      <c r="C2296">
        <v>1</v>
      </c>
      <c r="D2296" t="s">
        <v>294</v>
      </c>
      <c r="E2296" t="s">
        <v>78</v>
      </c>
      <c r="F2296" t="s">
        <v>78</v>
      </c>
      <c r="G2296" t="s">
        <v>78</v>
      </c>
      <c r="H2296" t="s">
        <v>78</v>
      </c>
      <c r="I2296" t="s">
        <v>78</v>
      </c>
      <c r="J2296" t="s">
        <v>78</v>
      </c>
      <c r="K2296" t="s">
        <v>78</v>
      </c>
      <c r="L2296" t="s">
        <v>78</v>
      </c>
      <c r="M2296" t="s">
        <v>78</v>
      </c>
      <c r="N2296" t="s">
        <v>78</v>
      </c>
    </row>
    <row r="2297" spans="1:14" x14ac:dyDescent="0.35">
      <c r="A2297" t="s">
        <v>35</v>
      </c>
      <c r="B2297" t="s">
        <v>1078</v>
      </c>
      <c r="C2297">
        <v>6</v>
      </c>
      <c r="D2297" t="s">
        <v>665</v>
      </c>
      <c r="E2297" t="s">
        <v>78</v>
      </c>
      <c r="F2297" t="s">
        <v>78</v>
      </c>
      <c r="G2297" t="s">
        <v>78</v>
      </c>
      <c r="H2297" t="s">
        <v>78</v>
      </c>
      <c r="I2297" t="s">
        <v>294</v>
      </c>
      <c r="J2297" t="s">
        <v>78</v>
      </c>
      <c r="K2297" t="s">
        <v>78</v>
      </c>
      <c r="L2297" t="s">
        <v>78</v>
      </c>
      <c r="M2297" t="s">
        <v>78</v>
      </c>
      <c r="N2297" t="s">
        <v>78</v>
      </c>
    </row>
    <row r="2298" spans="1:14" x14ac:dyDescent="0.35">
      <c r="A2298" t="s">
        <v>36</v>
      </c>
      <c r="B2298" t="s">
        <v>1076</v>
      </c>
      <c r="C2298">
        <v>9</v>
      </c>
      <c r="D2298" t="s">
        <v>410</v>
      </c>
      <c r="E2298" t="s">
        <v>78</v>
      </c>
      <c r="F2298" t="s">
        <v>78</v>
      </c>
      <c r="G2298" t="s">
        <v>78</v>
      </c>
      <c r="H2298" t="s">
        <v>78</v>
      </c>
      <c r="I2298" t="s">
        <v>1030</v>
      </c>
      <c r="J2298" t="s">
        <v>78</v>
      </c>
      <c r="K2298" t="s">
        <v>78</v>
      </c>
      <c r="L2298" t="s">
        <v>78</v>
      </c>
      <c r="M2298" t="s">
        <v>592</v>
      </c>
      <c r="N2298" t="s">
        <v>78</v>
      </c>
    </row>
    <row r="2299" spans="1:14" x14ac:dyDescent="0.35">
      <c r="A2299" t="s">
        <v>36</v>
      </c>
      <c r="B2299" t="s">
        <v>1078</v>
      </c>
      <c r="C2299">
        <v>23</v>
      </c>
      <c r="D2299" t="s">
        <v>435</v>
      </c>
      <c r="E2299" t="s">
        <v>838</v>
      </c>
      <c r="F2299" t="s">
        <v>78</v>
      </c>
      <c r="G2299" t="s">
        <v>78</v>
      </c>
      <c r="H2299" t="s">
        <v>78</v>
      </c>
      <c r="I2299" t="s">
        <v>496</v>
      </c>
      <c r="J2299" t="s">
        <v>78</v>
      </c>
      <c r="K2299" t="s">
        <v>78</v>
      </c>
      <c r="L2299" t="s">
        <v>78</v>
      </c>
      <c r="M2299" t="s">
        <v>1118</v>
      </c>
      <c r="N2299" t="s">
        <v>63</v>
      </c>
    </row>
    <row r="2300" spans="1:14" x14ac:dyDescent="0.35">
      <c r="A2300" t="s">
        <v>37</v>
      </c>
      <c r="B2300" t="s">
        <v>1076</v>
      </c>
      <c r="C2300">
        <v>7</v>
      </c>
      <c r="D2300" t="s">
        <v>822</v>
      </c>
      <c r="E2300" t="s">
        <v>78</v>
      </c>
      <c r="F2300" t="s">
        <v>78</v>
      </c>
      <c r="G2300" t="s">
        <v>78</v>
      </c>
      <c r="H2300" t="s">
        <v>78</v>
      </c>
      <c r="I2300" t="s">
        <v>78</v>
      </c>
      <c r="J2300" t="s">
        <v>78</v>
      </c>
      <c r="K2300" t="s">
        <v>78</v>
      </c>
      <c r="L2300" t="s">
        <v>78</v>
      </c>
      <c r="M2300" t="s">
        <v>946</v>
      </c>
      <c r="N2300" t="s">
        <v>78</v>
      </c>
    </row>
    <row r="2301" spans="1:14" x14ac:dyDescent="0.35">
      <c r="A2301" t="s">
        <v>37</v>
      </c>
      <c r="B2301" t="s">
        <v>1078</v>
      </c>
      <c r="C2301">
        <v>19</v>
      </c>
      <c r="D2301" t="s">
        <v>424</v>
      </c>
      <c r="E2301" t="s">
        <v>788</v>
      </c>
      <c r="F2301" t="s">
        <v>78</v>
      </c>
      <c r="G2301" t="s">
        <v>78</v>
      </c>
      <c r="H2301" t="s">
        <v>78</v>
      </c>
      <c r="I2301" t="s">
        <v>801</v>
      </c>
      <c r="J2301" t="s">
        <v>78</v>
      </c>
      <c r="K2301" t="s">
        <v>78</v>
      </c>
      <c r="L2301" t="s">
        <v>78</v>
      </c>
      <c r="M2301" t="s">
        <v>267</v>
      </c>
      <c r="N2301" t="s">
        <v>78</v>
      </c>
    </row>
    <row r="2302" spans="1:14" x14ac:dyDescent="0.35">
      <c r="A2302" t="s">
        <v>38</v>
      </c>
      <c r="B2302" t="s">
        <v>1079</v>
      </c>
      <c r="C2302">
        <v>1</v>
      </c>
      <c r="D2302" t="s">
        <v>294</v>
      </c>
      <c r="E2302" t="s">
        <v>294</v>
      </c>
      <c r="F2302" t="s">
        <v>78</v>
      </c>
      <c r="G2302" t="s">
        <v>78</v>
      </c>
      <c r="H2302" t="s">
        <v>78</v>
      </c>
      <c r="I2302" t="s">
        <v>78</v>
      </c>
      <c r="J2302" t="s">
        <v>78</v>
      </c>
      <c r="K2302" t="s">
        <v>78</v>
      </c>
      <c r="L2302" t="s">
        <v>78</v>
      </c>
      <c r="M2302" t="s">
        <v>78</v>
      </c>
      <c r="N2302" t="s">
        <v>78</v>
      </c>
    </row>
    <row r="2303" spans="1:14" x14ac:dyDescent="0.35">
      <c r="A2303" t="s">
        <v>38</v>
      </c>
      <c r="B2303" t="s">
        <v>1076</v>
      </c>
      <c r="C2303">
        <v>2</v>
      </c>
      <c r="D2303" t="s">
        <v>402</v>
      </c>
      <c r="E2303" t="s">
        <v>78</v>
      </c>
      <c r="F2303" t="s">
        <v>78</v>
      </c>
      <c r="G2303" t="s">
        <v>78</v>
      </c>
      <c r="H2303" t="s">
        <v>78</v>
      </c>
      <c r="I2303" t="s">
        <v>294</v>
      </c>
      <c r="J2303" t="s">
        <v>78</v>
      </c>
      <c r="K2303" t="s">
        <v>78</v>
      </c>
      <c r="L2303" t="s">
        <v>78</v>
      </c>
      <c r="M2303" t="s">
        <v>78</v>
      </c>
      <c r="N2303" t="s">
        <v>78</v>
      </c>
    </row>
    <row r="2304" spans="1:14" x14ac:dyDescent="0.35">
      <c r="A2304" t="s">
        <v>38</v>
      </c>
      <c r="B2304" t="s">
        <v>1078</v>
      </c>
      <c r="C2304">
        <v>6</v>
      </c>
      <c r="D2304" t="s">
        <v>1207</v>
      </c>
      <c r="E2304" t="s">
        <v>792</v>
      </c>
      <c r="F2304" t="s">
        <v>78</v>
      </c>
      <c r="G2304" t="s">
        <v>78</v>
      </c>
      <c r="H2304" t="s">
        <v>78</v>
      </c>
      <c r="I2304" t="s">
        <v>1227</v>
      </c>
      <c r="J2304" t="s">
        <v>78</v>
      </c>
      <c r="K2304" t="s">
        <v>78</v>
      </c>
      <c r="L2304" t="s">
        <v>78</v>
      </c>
      <c r="M2304" t="s">
        <v>782</v>
      </c>
      <c r="N2304" t="s">
        <v>78</v>
      </c>
    </row>
    <row r="2305" spans="1:14" x14ac:dyDescent="0.35">
      <c r="A2305" t="s">
        <v>39</v>
      </c>
      <c r="B2305" t="s">
        <v>1076</v>
      </c>
      <c r="C2305">
        <v>2</v>
      </c>
      <c r="D2305" t="s">
        <v>78</v>
      </c>
      <c r="E2305" t="s">
        <v>78</v>
      </c>
      <c r="F2305" t="s">
        <v>78</v>
      </c>
      <c r="G2305" t="s">
        <v>78</v>
      </c>
      <c r="H2305" t="s">
        <v>78</v>
      </c>
      <c r="I2305" t="s">
        <v>572</v>
      </c>
      <c r="J2305" t="s">
        <v>78</v>
      </c>
      <c r="K2305" t="s">
        <v>78</v>
      </c>
      <c r="L2305" t="s">
        <v>78</v>
      </c>
      <c r="M2305" t="s">
        <v>573</v>
      </c>
      <c r="N2305" t="s">
        <v>78</v>
      </c>
    </row>
    <row r="2306" spans="1:14" x14ac:dyDescent="0.35">
      <c r="A2306" t="s">
        <v>39</v>
      </c>
      <c r="B2306" t="s">
        <v>1078</v>
      </c>
      <c r="C2306">
        <v>24</v>
      </c>
      <c r="D2306" t="s">
        <v>1268</v>
      </c>
      <c r="E2306" t="s">
        <v>529</v>
      </c>
      <c r="F2306" t="s">
        <v>78</v>
      </c>
      <c r="G2306" t="s">
        <v>78</v>
      </c>
      <c r="H2306" t="s">
        <v>78</v>
      </c>
      <c r="I2306" t="s">
        <v>978</v>
      </c>
      <c r="J2306" t="s">
        <v>78</v>
      </c>
      <c r="K2306" t="s">
        <v>78</v>
      </c>
      <c r="L2306" t="s">
        <v>78</v>
      </c>
      <c r="M2306" t="s">
        <v>1254</v>
      </c>
      <c r="N2306" t="s">
        <v>78</v>
      </c>
    </row>
    <row r="2307" spans="1:14" x14ac:dyDescent="0.35">
      <c r="A2307" t="s">
        <v>40</v>
      </c>
      <c r="B2307" t="s">
        <v>1079</v>
      </c>
      <c r="C2307">
        <v>1</v>
      </c>
      <c r="D2307" t="s">
        <v>294</v>
      </c>
      <c r="E2307" t="s">
        <v>294</v>
      </c>
      <c r="F2307" t="s">
        <v>78</v>
      </c>
      <c r="G2307" t="s">
        <v>78</v>
      </c>
      <c r="H2307" t="s">
        <v>78</v>
      </c>
      <c r="I2307" t="s">
        <v>78</v>
      </c>
      <c r="J2307" t="s">
        <v>78</v>
      </c>
      <c r="K2307" t="s">
        <v>78</v>
      </c>
      <c r="L2307" t="s">
        <v>78</v>
      </c>
      <c r="M2307" t="s">
        <v>78</v>
      </c>
      <c r="N2307" t="s">
        <v>78</v>
      </c>
    </row>
    <row r="2308" spans="1:14" x14ac:dyDescent="0.35">
      <c r="A2308" t="s">
        <v>40</v>
      </c>
      <c r="B2308" t="s">
        <v>1076</v>
      </c>
      <c r="C2308">
        <v>21</v>
      </c>
      <c r="D2308" t="s">
        <v>344</v>
      </c>
      <c r="E2308" t="s">
        <v>78</v>
      </c>
      <c r="F2308" t="s">
        <v>78</v>
      </c>
      <c r="G2308" t="s">
        <v>78</v>
      </c>
      <c r="H2308" t="s">
        <v>78</v>
      </c>
      <c r="I2308" t="s">
        <v>958</v>
      </c>
      <c r="J2308" t="s">
        <v>78</v>
      </c>
      <c r="K2308" t="s">
        <v>78</v>
      </c>
      <c r="L2308" t="s">
        <v>78</v>
      </c>
      <c r="M2308" t="s">
        <v>303</v>
      </c>
      <c r="N2308" t="s">
        <v>78</v>
      </c>
    </row>
    <row r="2309" spans="1:14" x14ac:dyDescent="0.35">
      <c r="A2309" t="s">
        <v>40</v>
      </c>
      <c r="B2309" t="s">
        <v>1078</v>
      </c>
      <c r="C2309">
        <v>78</v>
      </c>
      <c r="D2309" t="s">
        <v>1086</v>
      </c>
      <c r="E2309" t="s">
        <v>439</v>
      </c>
      <c r="F2309" t="s">
        <v>78</v>
      </c>
      <c r="G2309" t="s">
        <v>78</v>
      </c>
      <c r="H2309" t="s">
        <v>78</v>
      </c>
      <c r="I2309" t="s">
        <v>257</v>
      </c>
      <c r="J2309" t="s">
        <v>78</v>
      </c>
      <c r="K2309" t="s">
        <v>78</v>
      </c>
      <c r="L2309" t="s">
        <v>78</v>
      </c>
      <c r="M2309" t="s">
        <v>801</v>
      </c>
      <c r="N2309" t="s">
        <v>383</v>
      </c>
    </row>
    <row r="2311" spans="1:14" x14ac:dyDescent="0.35">
      <c r="A2311" t="s">
        <v>1269</v>
      </c>
    </row>
    <row r="2312" spans="1:14" x14ac:dyDescent="0.35">
      <c r="A2312" t="s">
        <v>29</v>
      </c>
      <c r="B2312" t="s">
        <v>899</v>
      </c>
      <c r="C2312" t="s">
        <v>30</v>
      </c>
      <c r="D2312" t="s">
        <v>1195</v>
      </c>
      <c r="E2312" t="s">
        <v>1243</v>
      </c>
      <c r="F2312" t="s">
        <v>1244</v>
      </c>
      <c r="G2312" t="s">
        <v>1245</v>
      </c>
      <c r="H2312" t="s">
        <v>1246</v>
      </c>
      <c r="I2312" t="s">
        <v>1247</v>
      </c>
      <c r="J2312" t="s">
        <v>1248</v>
      </c>
      <c r="K2312" t="s">
        <v>1249</v>
      </c>
      <c r="L2312" t="s">
        <v>1250</v>
      </c>
      <c r="M2312" t="s">
        <v>707</v>
      </c>
      <c r="N2312" t="s">
        <v>1251</v>
      </c>
    </row>
    <row r="2313" spans="1:14" x14ac:dyDescent="0.35">
      <c r="A2313" t="s">
        <v>35</v>
      </c>
      <c r="B2313" t="s">
        <v>900</v>
      </c>
      <c r="C2313">
        <v>6</v>
      </c>
      <c r="D2313" t="s">
        <v>665</v>
      </c>
      <c r="E2313" t="s">
        <v>78</v>
      </c>
      <c r="F2313" t="s">
        <v>78</v>
      </c>
      <c r="G2313" t="s">
        <v>78</v>
      </c>
      <c r="H2313" t="s">
        <v>78</v>
      </c>
      <c r="I2313" t="s">
        <v>294</v>
      </c>
      <c r="J2313" t="s">
        <v>78</v>
      </c>
      <c r="K2313" t="s">
        <v>78</v>
      </c>
      <c r="L2313" t="s">
        <v>78</v>
      </c>
      <c r="M2313" t="s">
        <v>78</v>
      </c>
      <c r="N2313" t="s">
        <v>78</v>
      </c>
    </row>
    <row r="2314" spans="1:14" x14ac:dyDescent="0.35">
      <c r="A2314" t="s">
        <v>35</v>
      </c>
      <c r="B2314" t="s">
        <v>901</v>
      </c>
      <c r="C2314">
        <v>1</v>
      </c>
      <c r="D2314" t="s">
        <v>294</v>
      </c>
      <c r="E2314" t="s">
        <v>78</v>
      </c>
      <c r="F2314" t="s">
        <v>78</v>
      </c>
      <c r="G2314" t="s">
        <v>78</v>
      </c>
      <c r="H2314" t="s">
        <v>78</v>
      </c>
      <c r="I2314" t="s">
        <v>78</v>
      </c>
      <c r="J2314" t="s">
        <v>78</v>
      </c>
      <c r="K2314" t="s">
        <v>78</v>
      </c>
      <c r="L2314" t="s">
        <v>78</v>
      </c>
      <c r="M2314" t="s">
        <v>78</v>
      </c>
      <c r="N2314" t="s">
        <v>78</v>
      </c>
    </row>
    <row r="2315" spans="1:14" x14ac:dyDescent="0.35">
      <c r="A2315" t="s">
        <v>36</v>
      </c>
      <c r="B2315" t="s">
        <v>900</v>
      </c>
      <c r="C2315">
        <v>32</v>
      </c>
      <c r="D2315" t="s">
        <v>93</v>
      </c>
      <c r="E2315" t="s">
        <v>69</v>
      </c>
      <c r="F2315" t="s">
        <v>78</v>
      </c>
      <c r="G2315" t="s">
        <v>78</v>
      </c>
      <c r="H2315" t="s">
        <v>78</v>
      </c>
      <c r="I2315" t="s">
        <v>365</v>
      </c>
      <c r="J2315" t="s">
        <v>78</v>
      </c>
      <c r="K2315" t="s">
        <v>78</v>
      </c>
      <c r="L2315" t="s">
        <v>78</v>
      </c>
      <c r="M2315" t="s">
        <v>1252</v>
      </c>
      <c r="N2315" t="s">
        <v>793</v>
      </c>
    </row>
    <row r="2316" spans="1:14" x14ac:dyDescent="0.35">
      <c r="A2316" t="s">
        <v>37</v>
      </c>
      <c r="B2316" t="s">
        <v>900</v>
      </c>
      <c r="C2316">
        <v>26</v>
      </c>
      <c r="D2316" t="s">
        <v>595</v>
      </c>
      <c r="E2316" t="s">
        <v>737</v>
      </c>
      <c r="F2316" t="s">
        <v>78</v>
      </c>
      <c r="G2316" t="s">
        <v>78</v>
      </c>
      <c r="H2316" t="s">
        <v>78</v>
      </c>
      <c r="I2316" t="s">
        <v>902</v>
      </c>
      <c r="J2316" t="s">
        <v>78</v>
      </c>
      <c r="K2316" t="s">
        <v>78</v>
      </c>
      <c r="L2316" t="s">
        <v>78</v>
      </c>
      <c r="M2316" t="s">
        <v>76</v>
      </c>
      <c r="N2316" t="s">
        <v>78</v>
      </c>
    </row>
    <row r="2317" spans="1:14" x14ac:dyDescent="0.35">
      <c r="A2317" t="s">
        <v>38</v>
      </c>
      <c r="B2317" t="s">
        <v>900</v>
      </c>
      <c r="C2317">
        <v>4</v>
      </c>
      <c r="D2317" t="s">
        <v>142</v>
      </c>
      <c r="E2317" t="s">
        <v>294</v>
      </c>
      <c r="F2317" t="s">
        <v>78</v>
      </c>
      <c r="G2317" t="s">
        <v>78</v>
      </c>
      <c r="H2317" t="s">
        <v>78</v>
      </c>
      <c r="I2317" t="s">
        <v>780</v>
      </c>
      <c r="J2317" t="s">
        <v>78</v>
      </c>
      <c r="K2317" t="s">
        <v>78</v>
      </c>
      <c r="L2317" t="s">
        <v>78</v>
      </c>
      <c r="M2317" t="s">
        <v>78</v>
      </c>
      <c r="N2317" t="s">
        <v>78</v>
      </c>
    </row>
    <row r="2318" spans="1:14" x14ac:dyDescent="0.35">
      <c r="A2318" t="s">
        <v>38</v>
      </c>
      <c r="B2318" t="s">
        <v>901</v>
      </c>
      <c r="C2318">
        <v>5</v>
      </c>
      <c r="D2318" t="s">
        <v>629</v>
      </c>
      <c r="E2318" t="s">
        <v>78</v>
      </c>
      <c r="F2318" t="s">
        <v>78</v>
      </c>
      <c r="G2318" t="s">
        <v>78</v>
      </c>
      <c r="H2318" t="s">
        <v>78</v>
      </c>
      <c r="I2318" t="s">
        <v>530</v>
      </c>
      <c r="J2318" t="s">
        <v>78</v>
      </c>
      <c r="K2318" t="s">
        <v>78</v>
      </c>
      <c r="L2318" t="s">
        <v>78</v>
      </c>
      <c r="M2318" t="s">
        <v>531</v>
      </c>
      <c r="N2318" t="s">
        <v>78</v>
      </c>
    </row>
    <row r="2319" spans="1:14" x14ac:dyDescent="0.35">
      <c r="A2319" t="s">
        <v>39</v>
      </c>
      <c r="B2319" t="s">
        <v>900</v>
      </c>
      <c r="C2319">
        <v>24</v>
      </c>
      <c r="D2319" t="s">
        <v>492</v>
      </c>
      <c r="E2319" t="s">
        <v>529</v>
      </c>
      <c r="F2319" t="s">
        <v>78</v>
      </c>
      <c r="G2319" t="s">
        <v>78</v>
      </c>
      <c r="H2319" t="s">
        <v>78</v>
      </c>
      <c r="I2319" t="s">
        <v>561</v>
      </c>
      <c r="J2319" t="s">
        <v>78</v>
      </c>
      <c r="K2319" t="s">
        <v>78</v>
      </c>
      <c r="L2319" t="s">
        <v>78</v>
      </c>
      <c r="M2319" t="s">
        <v>212</v>
      </c>
      <c r="N2319" t="s">
        <v>78</v>
      </c>
    </row>
    <row r="2320" spans="1:14" x14ac:dyDescent="0.35">
      <c r="A2320" t="s">
        <v>39</v>
      </c>
      <c r="B2320" t="s">
        <v>901</v>
      </c>
      <c r="C2320">
        <v>2</v>
      </c>
      <c r="D2320" t="s">
        <v>1270</v>
      </c>
      <c r="E2320" t="s">
        <v>78</v>
      </c>
      <c r="F2320" t="s">
        <v>78</v>
      </c>
      <c r="G2320" t="s">
        <v>78</v>
      </c>
      <c r="H2320" t="s">
        <v>78</v>
      </c>
      <c r="I2320" t="s">
        <v>294</v>
      </c>
      <c r="J2320" t="s">
        <v>78</v>
      </c>
      <c r="K2320" t="s">
        <v>78</v>
      </c>
      <c r="L2320" t="s">
        <v>78</v>
      </c>
      <c r="M2320" t="s">
        <v>1270</v>
      </c>
      <c r="N2320" t="s">
        <v>78</v>
      </c>
    </row>
    <row r="2321" spans="1:14" x14ac:dyDescent="0.35">
      <c r="A2321" t="s">
        <v>40</v>
      </c>
      <c r="B2321" t="s">
        <v>900</v>
      </c>
      <c r="C2321">
        <v>92</v>
      </c>
      <c r="D2321" t="s">
        <v>428</v>
      </c>
      <c r="E2321" t="s">
        <v>838</v>
      </c>
      <c r="F2321" t="s">
        <v>78</v>
      </c>
      <c r="G2321" t="s">
        <v>78</v>
      </c>
      <c r="H2321" t="s">
        <v>78</v>
      </c>
      <c r="I2321" t="s">
        <v>518</v>
      </c>
      <c r="J2321" t="s">
        <v>78</v>
      </c>
      <c r="K2321" t="s">
        <v>78</v>
      </c>
      <c r="L2321" t="s">
        <v>78</v>
      </c>
      <c r="M2321" t="s">
        <v>1213</v>
      </c>
      <c r="N2321" t="s">
        <v>987</v>
      </c>
    </row>
    <row r="2322" spans="1:14" x14ac:dyDescent="0.35">
      <c r="A2322" t="s">
        <v>40</v>
      </c>
      <c r="B2322" t="s">
        <v>901</v>
      </c>
      <c r="C2322">
        <v>8</v>
      </c>
      <c r="D2322" t="s">
        <v>417</v>
      </c>
      <c r="E2322" t="s">
        <v>78</v>
      </c>
      <c r="F2322" t="s">
        <v>78</v>
      </c>
      <c r="G2322" t="s">
        <v>78</v>
      </c>
      <c r="H2322" t="s">
        <v>78</v>
      </c>
      <c r="I2322" t="s">
        <v>1133</v>
      </c>
      <c r="J2322" t="s">
        <v>78</v>
      </c>
      <c r="K2322" t="s">
        <v>78</v>
      </c>
      <c r="L2322" t="s">
        <v>78</v>
      </c>
      <c r="M2322" t="s">
        <v>330</v>
      </c>
      <c r="N2322" t="s">
        <v>78</v>
      </c>
    </row>
    <row r="2324" spans="1:14" x14ac:dyDescent="0.35">
      <c r="A2324" t="s">
        <v>1271</v>
      </c>
    </row>
    <row r="2325" spans="1:14" x14ac:dyDescent="0.35">
      <c r="A2325" t="s">
        <v>29</v>
      </c>
      <c r="B2325" t="s">
        <v>30</v>
      </c>
      <c r="C2325" t="s">
        <v>842</v>
      </c>
      <c r="D2325" t="s">
        <v>57</v>
      </c>
      <c r="E2325" t="s">
        <v>58</v>
      </c>
      <c r="F2325" t="s">
        <v>74</v>
      </c>
    </row>
    <row r="2326" spans="1:14" x14ac:dyDescent="0.35">
      <c r="A2326" t="s">
        <v>35</v>
      </c>
      <c r="B2326">
        <v>140</v>
      </c>
      <c r="C2326" t="s">
        <v>675</v>
      </c>
      <c r="D2326" t="s">
        <v>355</v>
      </c>
      <c r="E2326" t="s">
        <v>1050</v>
      </c>
      <c r="F2326" t="s">
        <v>78</v>
      </c>
    </row>
    <row r="2327" spans="1:14" x14ac:dyDescent="0.35">
      <c r="A2327" t="s">
        <v>36</v>
      </c>
      <c r="B2327">
        <v>1104</v>
      </c>
      <c r="C2327" t="s">
        <v>673</v>
      </c>
      <c r="D2327" t="s">
        <v>490</v>
      </c>
      <c r="E2327" t="s">
        <v>1070</v>
      </c>
      <c r="F2327" t="s">
        <v>679</v>
      </c>
    </row>
    <row r="2328" spans="1:14" x14ac:dyDescent="0.35">
      <c r="A2328" t="s">
        <v>37</v>
      </c>
      <c r="B2328">
        <v>357</v>
      </c>
      <c r="C2328" t="s">
        <v>334</v>
      </c>
      <c r="D2328" t="s">
        <v>341</v>
      </c>
      <c r="E2328" t="s">
        <v>1000</v>
      </c>
      <c r="F2328" t="s">
        <v>78</v>
      </c>
    </row>
    <row r="2329" spans="1:14" x14ac:dyDescent="0.35">
      <c r="A2329" t="s">
        <v>38</v>
      </c>
      <c r="B2329">
        <v>68</v>
      </c>
      <c r="C2329" t="s">
        <v>987</v>
      </c>
      <c r="D2329" t="s">
        <v>246</v>
      </c>
      <c r="E2329" t="s">
        <v>1032</v>
      </c>
      <c r="F2329" t="s">
        <v>78</v>
      </c>
    </row>
    <row r="2330" spans="1:14" x14ac:dyDescent="0.35">
      <c r="A2330" t="s">
        <v>39</v>
      </c>
      <c r="B2330">
        <v>377</v>
      </c>
      <c r="C2330" t="s">
        <v>433</v>
      </c>
      <c r="D2330" t="s">
        <v>728</v>
      </c>
      <c r="E2330" t="s">
        <v>815</v>
      </c>
      <c r="F2330" t="s">
        <v>170</v>
      </c>
    </row>
    <row r="2331" spans="1:14" x14ac:dyDescent="0.35">
      <c r="A2331" t="s">
        <v>40</v>
      </c>
      <c r="B2331">
        <v>2046</v>
      </c>
      <c r="C2331" t="s">
        <v>246</v>
      </c>
      <c r="D2331" t="s">
        <v>624</v>
      </c>
      <c r="E2331" t="s">
        <v>1000</v>
      </c>
      <c r="F2331" t="s">
        <v>679</v>
      </c>
    </row>
    <row r="2333" spans="1:14" x14ac:dyDescent="0.35">
      <c r="A2333" t="s">
        <v>1272</v>
      </c>
    </row>
    <row r="2334" spans="1:14" x14ac:dyDescent="0.35">
      <c r="A2334" t="s">
        <v>29</v>
      </c>
      <c r="B2334" t="s">
        <v>1041</v>
      </c>
      <c r="C2334" t="s">
        <v>30</v>
      </c>
      <c r="D2334" t="s">
        <v>842</v>
      </c>
      <c r="E2334" t="s">
        <v>57</v>
      </c>
      <c r="F2334" t="s">
        <v>58</v>
      </c>
      <c r="G2334" t="s">
        <v>74</v>
      </c>
    </row>
    <row r="2335" spans="1:14" x14ac:dyDescent="0.35">
      <c r="A2335" t="s">
        <v>35</v>
      </c>
      <c r="B2335" t="s">
        <v>1042</v>
      </c>
      <c r="C2335">
        <v>39</v>
      </c>
      <c r="D2335" t="s">
        <v>78</v>
      </c>
      <c r="E2335" t="s">
        <v>679</v>
      </c>
      <c r="F2335" t="s">
        <v>929</v>
      </c>
      <c r="G2335" t="s">
        <v>78</v>
      </c>
    </row>
    <row r="2336" spans="1:14" x14ac:dyDescent="0.35">
      <c r="A2336" t="s">
        <v>35</v>
      </c>
      <c r="B2336" t="s">
        <v>1043</v>
      </c>
      <c r="C2336">
        <v>34</v>
      </c>
      <c r="D2336" t="s">
        <v>78</v>
      </c>
      <c r="E2336" t="s">
        <v>78</v>
      </c>
      <c r="F2336" t="s">
        <v>294</v>
      </c>
      <c r="G2336" t="s">
        <v>78</v>
      </c>
    </row>
    <row r="2337" spans="1:7" x14ac:dyDescent="0.35">
      <c r="A2337" t="s">
        <v>35</v>
      </c>
      <c r="B2337" t="s">
        <v>1044</v>
      </c>
      <c r="C2337">
        <v>35</v>
      </c>
      <c r="D2337" t="s">
        <v>78</v>
      </c>
      <c r="E2337" t="s">
        <v>696</v>
      </c>
      <c r="F2337" t="s">
        <v>695</v>
      </c>
      <c r="G2337" t="s">
        <v>78</v>
      </c>
    </row>
    <row r="2338" spans="1:7" x14ac:dyDescent="0.35">
      <c r="A2338" t="s">
        <v>35</v>
      </c>
      <c r="B2338" t="s">
        <v>1045</v>
      </c>
      <c r="C2338">
        <v>32</v>
      </c>
      <c r="D2338" t="s">
        <v>949</v>
      </c>
      <c r="E2338" t="s">
        <v>78</v>
      </c>
      <c r="F2338" t="s">
        <v>815</v>
      </c>
      <c r="G2338" t="s">
        <v>78</v>
      </c>
    </row>
    <row r="2339" spans="1:7" x14ac:dyDescent="0.35">
      <c r="A2339" t="s">
        <v>36</v>
      </c>
      <c r="B2339" t="s">
        <v>1042</v>
      </c>
      <c r="C2339">
        <v>319</v>
      </c>
      <c r="D2339" t="s">
        <v>374</v>
      </c>
      <c r="E2339" t="s">
        <v>644</v>
      </c>
      <c r="F2339" t="s">
        <v>1024</v>
      </c>
      <c r="G2339" t="s">
        <v>78</v>
      </c>
    </row>
    <row r="2340" spans="1:7" x14ac:dyDescent="0.35">
      <c r="A2340" t="s">
        <v>36</v>
      </c>
      <c r="B2340" t="s">
        <v>1043</v>
      </c>
      <c r="C2340">
        <v>277</v>
      </c>
      <c r="D2340" t="s">
        <v>78</v>
      </c>
      <c r="E2340" t="s">
        <v>800</v>
      </c>
      <c r="F2340" t="s">
        <v>1001</v>
      </c>
      <c r="G2340" t="s">
        <v>78</v>
      </c>
    </row>
    <row r="2341" spans="1:7" x14ac:dyDescent="0.35">
      <c r="A2341" t="s">
        <v>36</v>
      </c>
      <c r="B2341" t="s">
        <v>1044</v>
      </c>
      <c r="C2341">
        <v>258</v>
      </c>
      <c r="D2341" t="s">
        <v>433</v>
      </c>
      <c r="E2341" t="s">
        <v>624</v>
      </c>
      <c r="F2341" t="s">
        <v>1048</v>
      </c>
      <c r="G2341" t="s">
        <v>668</v>
      </c>
    </row>
    <row r="2342" spans="1:7" x14ac:dyDescent="0.35">
      <c r="A2342" t="s">
        <v>36</v>
      </c>
      <c r="B2342" t="s">
        <v>1045</v>
      </c>
      <c r="C2342">
        <v>246</v>
      </c>
      <c r="D2342" t="s">
        <v>170</v>
      </c>
      <c r="E2342" t="s">
        <v>246</v>
      </c>
      <c r="F2342" t="s">
        <v>971</v>
      </c>
      <c r="G2342" t="s">
        <v>78</v>
      </c>
    </row>
    <row r="2343" spans="1:7" x14ac:dyDescent="0.35">
      <c r="A2343" t="s">
        <v>36</v>
      </c>
      <c r="B2343" t="s">
        <v>1047</v>
      </c>
      <c r="C2343">
        <v>4</v>
      </c>
      <c r="D2343" t="s">
        <v>78</v>
      </c>
      <c r="E2343" t="s">
        <v>78</v>
      </c>
      <c r="F2343" t="s">
        <v>294</v>
      </c>
      <c r="G2343" t="s">
        <v>78</v>
      </c>
    </row>
    <row r="2344" spans="1:7" x14ac:dyDescent="0.35">
      <c r="A2344" t="s">
        <v>37</v>
      </c>
      <c r="B2344" t="s">
        <v>1042</v>
      </c>
      <c r="C2344">
        <v>88</v>
      </c>
      <c r="D2344" t="s">
        <v>377</v>
      </c>
      <c r="E2344" t="s">
        <v>622</v>
      </c>
      <c r="F2344" t="s">
        <v>1000</v>
      </c>
      <c r="G2344" t="s">
        <v>78</v>
      </c>
    </row>
    <row r="2345" spans="1:7" x14ac:dyDescent="0.35">
      <c r="A2345" t="s">
        <v>37</v>
      </c>
      <c r="B2345" t="s">
        <v>1043</v>
      </c>
      <c r="C2345">
        <v>92</v>
      </c>
      <c r="D2345" t="s">
        <v>673</v>
      </c>
      <c r="E2345" t="s">
        <v>732</v>
      </c>
      <c r="F2345" t="s">
        <v>1065</v>
      </c>
      <c r="G2345" t="s">
        <v>78</v>
      </c>
    </row>
    <row r="2346" spans="1:7" x14ac:dyDescent="0.35">
      <c r="A2346" t="s">
        <v>37</v>
      </c>
      <c r="B2346" t="s">
        <v>1044</v>
      </c>
      <c r="C2346">
        <v>83</v>
      </c>
      <c r="D2346" t="s">
        <v>78</v>
      </c>
      <c r="E2346" t="s">
        <v>78</v>
      </c>
      <c r="F2346" t="s">
        <v>294</v>
      </c>
      <c r="G2346" t="s">
        <v>78</v>
      </c>
    </row>
    <row r="2347" spans="1:7" x14ac:dyDescent="0.35">
      <c r="A2347" t="s">
        <v>37</v>
      </c>
      <c r="B2347" t="s">
        <v>1045</v>
      </c>
      <c r="C2347">
        <v>89</v>
      </c>
      <c r="D2347" t="s">
        <v>433</v>
      </c>
      <c r="E2347" t="s">
        <v>734</v>
      </c>
      <c r="F2347" t="s">
        <v>1051</v>
      </c>
      <c r="G2347" t="s">
        <v>78</v>
      </c>
    </row>
    <row r="2348" spans="1:7" x14ac:dyDescent="0.35">
      <c r="A2348" t="s">
        <v>37</v>
      </c>
      <c r="B2348" t="s">
        <v>1047</v>
      </c>
      <c r="C2348">
        <v>5</v>
      </c>
      <c r="D2348" t="s">
        <v>78</v>
      </c>
      <c r="E2348" t="s">
        <v>968</v>
      </c>
      <c r="F2348" t="s">
        <v>956</v>
      </c>
      <c r="G2348" t="s">
        <v>78</v>
      </c>
    </row>
    <row r="2349" spans="1:7" x14ac:dyDescent="0.35">
      <c r="A2349" t="s">
        <v>38</v>
      </c>
      <c r="B2349" t="s">
        <v>1042</v>
      </c>
      <c r="C2349">
        <v>25</v>
      </c>
      <c r="D2349" t="s">
        <v>78</v>
      </c>
      <c r="E2349" t="s">
        <v>623</v>
      </c>
      <c r="F2349" t="s">
        <v>1054</v>
      </c>
      <c r="G2349" t="s">
        <v>78</v>
      </c>
    </row>
    <row r="2350" spans="1:7" x14ac:dyDescent="0.35">
      <c r="A2350" t="s">
        <v>38</v>
      </c>
      <c r="B2350" t="s">
        <v>1043</v>
      </c>
      <c r="C2350">
        <v>15</v>
      </c>
      <c r="D2350" t="s">
        <v>78</v>
      </c>
      <c r="E2350" t="s">
        <v>78</v>
      </c>
      <c r="F2350" t="s">
        <v>294</v>
      </c>
      <c r="G2350" t="s">
        <v>78</v>
      </c>
    </row>
    <row r="2351" spans="1:7" x14ac:dyDescent="0.35">
      <c r="A2351" t="s">
        <v>38</v>
      </c>
      <c r="B2351" t="s">
        <v>1044</v>
      </c>
      <c r="C2351">
        <v>17</v>
      </c>
      <c r="D2351" t="s">
        <v>260</v>
      </c>
      <c r="E2351" t="s">
        <v>78</v>
      </c>
      <c r="F2351" t="s">
        <v>259</v>
      </c>
      <c r="G2351" t="s">
        <v>78</v>
      </c>
    </row>
    <row r="2352" spans="1:7" x14ac:dyDescent="0.35">
      <c r="A2352" t="s">
        <v>38</v>
      </c>
      <c r="B2352" t="s">
        <v>1045</v>
      </c>
      <c r="C2352">
        <v>11</v>
      </c>
      <c r="D2352" t="s">
        <v>78</v>
      </c>
      <c r="E2352" t="s">
        <v>78</v>
      </c>
      <c r="F2352" t="s">
        <v>294</v>
      </c>
      <c r="G2352" t="s">
        <v>78</v>
      </c>
    </row>
    <row r="2353" spans="1:7" x14ac:dyDescent="0.35">
      <c r="A2353" t="s">
        <v>39</v>
      </c>
      <c r="B2353" t="s">
        <v>1042</v>
      </c>
      <c r="C2353">
        <v>99</v>
      </c>
      <c r="D2353" t="s">
        <v>433</v>
      </c>
      <c r="E2353" t="s">
        <v>949</v>
      </c>
      <c r="F2353" t="s">
        <v>1010</v>
      </c>
      <c r="G2353" t="s">
        <v>377</v>
      </c>
    </row>
    <row r="2354" spans="1:7" x14ac:dyDescent="0.35">
      <c r="A2354" t="s">
        <v>39</v>
      </c>
      <c r="B2354" t="s">
        <v>1043</v>
      </c>
      <c r="C2354">
        <v>99</v>
      </c>
      <c r="D2354" t="s">
        <v>85</v>
      </c>
      <c r="E2354" t="s">
        <v>508</v>
      </c>
      <c r="F2354" t="s">
        <v>819</v>
      </c>
      <c r="G2354" t="s">
        <v>78</v>
      </c>
    </row>
    <row r="2355" spans="1:7" x14ac:dyDescent="0.35">
      <c r="A2355" t="s">
        <v>39</v>
      </c>
      <c r="B2355" t="s">
        <v>1044</v>
      </c>
      <c r="C2355">
        <v>91</v>
      </c>
      <c r="D2355" t="s">
        <v>78</v>
      </c>
      <c r="E2355" t="s">
        <v>730</v>
      </c>
      <c r="F2355" t="s">
        <v>1034</v>
      </c>
      <c r="G2355" t="s">
        <v>78</v>
      </c>
    </row>
    <row r="2356" spans="1:7" x14ac:dyDescent="0.35">
      <c r="A2356" t="s">
        <v>39</v>
      </c>
      <c r="B2356" t="s">
        <v>1045</v>
      </c>
      <c r="C2356">
        <v>86</v>
      </c>
      <c r="D2356" t="s">
        <v>668</v>
      </c>
      <c r="E2356" t="s">
        <v>737</v>
      </c>
      <c r="F2356" t="s">
        <v>1012</v>
      </c>
      <c r="G2356" t="s">
        <v>78</v>
      </c>
    </row>
    <row r="2357" spans="1:7" x14ac:dyDescent="0.35">
      <c r="A2357" t="s">
        <v>39</v>
      </c>
      <c r="B2357" t="s">
        <v>1047</v>
      </c>
      <c r="C2357">
        <v>2</v>
      </c>
      <c r="D2357" t="s">
        <v>78</v>
      </c>
      <c r="E2357" t="s">
        <v>78</v>
      </c>
      <c r="F2357" t="s">
        <v>294</v>
      </c>
      <c r="G2357" t="s">
        <v>78</v>
      </c>
    </row>
    <row r="2358" spans="1:7" x14ac:dyDescent="0.35">
      <c r="A2358" t="s">
        <v>40</v>
      </c>
      <c r="B2358" t="s">
        <v>1042</v>
      </c>
      <c r="C2358">
        <v>570</v>
      </c>
      <c r="D2358" t="s">
        <v>433</v>
      </c>
      <c r="E2358" t="s">
        <v>743</v>
      </c>
      <c r="F2358" t="s">
        <v>1073</v>
      </c>
      <c r="G2358" t="s">
        <v>170</v>
      </c>
    </row>
    <row r="2359" spans="1:7" x14ac:dyDescent="0.35">
      <c r="A2359" t="s">
        <v>40</v>
      </c>
      <c r="B2359" t="s">
        <v>1043</v>
      </c>
      <c r="C2359">
        <v>517</v>
      </c>
      <c r="D2359" t="s">
        <v>673</v>
      </c>
      <c r="E2359" t="s">
        <v>622</v>
      </c>
      <c r="F2359" t="s">
        <v>995</v>
      </c>
      <c r="G2359" t="s">
        <v>78</v>
      </c>
    </row>
    <row r="2360" spans="1:7" x14ac:dyDescent="0.35">
      <c r="A2360" t="s">
        <v>40</v>
      </c>
      <c r="B2360" t="s">
        <v>1044</v>
      </c>
      <c r="C2360">
        <v>484</v>
      </c>
      <c r="D2360" t="s">
        <v>374</v>
      </c>
      <c r="E2360" t="s">
        <v>383</v>
      </c>
      <c r="F2360" t="s">
        <v>1024</v>
      </c>
      <c r="G2360" t="s">
        <v>170</v>
      </c>
    </row>
    <row r="2361" spans="1:7" x14ac:dyDescent="0.35">
      <c r="A2361" t="s">
        <v>40</v>
      </c>
      <c r="B2361" t="s">
        <v>1045</v>
      </c>
      <c r="C2361">
        <v>464</v>
      </c>
      <c r="D2361" t="s">
        <v>433</v>
      </c>
      <c r="E2361" t="s">
        <v>490</v>
      </c>
      <c r="F2361" t="s">
        <v>1032</v>
      </c>
      <c r="G2361" t="s">
        <v>78</v>
      </c>
    </row>
    <row r="2362" spans="1:7" x14ac:dyDescent="0.35">
      <c r="A2362" t="s">
        <v>40</v>
      </c>
      <c r="B2362" t="s">
        <v>1047</v>
      </c>
      <c r="C2362">
        <v>11</v>
      </c>
      <c r="D2362" t="s">
        <v>78</v>
      </c>
      <c r="E2362" t="s">
        <v>1091</v>
      </c>
      <c r="F2362" t="s">
        <v>1155</v>
      </c>
      <c r="G2362" t="s">
        <v>78</v>
      </c>
    </row>
    <row r="2364" spans="1:7" x14ac:dyDescent="0.35">
      <c r="A2364" t="s">
        <v>1273</v>
      </c>
    </row>
    <row r="2365" spans="1:7" x14ac:dyDescent="0.35">
      <c r="A2365" t="s">
        <v>29</v>
      </c>
      <c r="B2365" t="s">
        <v>1059</v>
      </c>
      <c r="C2365" t="s">
        <v>30</v>
      </c>
      <c r="D2365" t="s">
        <v>58</v>
      </c>
      <c r="E2365" t="s">
        <v>842</v>
      </c>
      <c r="F2365" t="s">
        <v>57</v>
      </c>
      <c r="G2365" t="s">
        <v>74</v>
      </c>
    </row>
    <row r="2366" spans="1:7" x14ac:dyDescent="0.35">
      <c r="A2366" t="s">
        <v>35</v>
      </c>
      <c r="B2366" t="s">
        <v>1060</v>
      </c>
      <c r="C2366">
        <v>2</v>
      </c>
      <c r="D2366" t="s">
        <v>294</v>
      </c>
      <c r="E2366" t="s">
        <v>78</v>
      </c>
      <c r="F2366" t="s">
        <v>78</v>
      </c>
      <c r="G2366" t="s">
        <v>78</v>
      </c>
    </row>
    <row r="2367" spans="1:7" x14ac:dyDescent="0.35">
      <c r="A2367" t="s">
        <v>35</v>
      </c>
      <c r="B2367" t="s">
        <v>1061</v>
      </c>
      <c r="C2367">
        <v>1</v>
      </c>
      <c r="D2367" t="s">
        <v>294</v>
      </c>
      <c r="E2367" t="s">
        <v>78</v>
      </c>
      <c r="F2367" t="s">
        <v>78</v>
      </c>
      <c r="G2367" t="s">
        <v>78</v>
      </c>
    </row>
    <row r="2368" spans="1:7" x14ac:dyDescent="0.35">
      <c r="A2368" t="s">
        <v>35</v>
      </c>
      <c r="B2368" t="s">
        <v>1062</v>
      </c>
      <c r="C2368">
        <v>2</v>
      </c>
      <c r="D2368" t="s">
        <v>294</v>
      </c>
      <c r="E2368" t="s">
        <v>78</v>
      </c>
      <c r="F2368" t="s">
        <v>78</v>
      </c>
      <c r="G2368" t="s">
        <v>78</v>
      </c>
    </row>
    <row r="2369" spans="1:7" x14ac:dyDescent="0.35">
      <c r="A2369" t="s">
        <v>35</v>
      </c>
      <c r="B2369" t="s">
        <v>1063</v>
      </c>
      <c r="C2369">
        <v>1</v>
      </c>
      <c r="D2369" t="s">
        <v>294</v>
      </c>
      <c r="E2369" t="s">
        <v>78</v>
      </c>
      <c r="F2369" t="s">
        <v>78</v>
      </c>
      <c r="G2369" t="s">
        <v>78</v>
      </c>
    </row>
    <row r="2370" spans="1:7" x14ac:dyDescent="0.35">
      <c r="A2370" t="s">
        <v>35</v>
      </c>
      <c r="B2370" t="s">
        <v>318</v>
      </c>
      <c r="C2370">
        <v>134</v>
      </c>
      <c r="D2370" t="s">
        <v>1000</v>
      </c>
      <c r="E2370" t="s">
        <v>675</v>
      </c>
      <c r="F2370" t="s">
        <v>355</v>
      </c>
      <c r="G2370" t="s">
        <v>78</v>
      </c>
    </row>
    <row r="2371" spans="1:7" x14ac:dyDescent="0.35">
      <c r="A2371" t="s">
        <v>36</v>
      </c>
      <c r="B2371" t="s">
        <v>1060</v>
      </c>
      <c r="C2371">
        <v>17</v>
      </c>
      <c r="D2371" t="s">
        <v>294</v>
      </c>
      <c r="E2371" t="s">
        <v>78</v>
      </c>
      <c r="F2371" t="s">
        <v>78</v>
      </c>
      <c r="G2371" t="s">
        <v>78</v>
      </c>
    </row>
    <row r="2372" spans="1:7" x14ac:dyDescent="0.35">
      <c r="A2372" t="s">
        <v>36</v>
      </c>
      <c r="B2372" t="s">
        <v>1061</v>
      </c>
      <c r="C2372">
        <v>19</v>
      </c>
      <c r="D2372" t="s">
        <v>948</v>
      </c>
      <c r="E2372" t="s">
        <v>78</v>
      </c>
      <c r="F2372" t="s">
        <v>980</v>
      </c>
      <c r="G2372" t="s">
        <v>78</v>
      </c>
    </row>
    <row r="2373" spans="1:7" x14ac:dyDescent="0.35">
      <c r="A2373" t="s">
        <v>36</v>
      </c>
      <c r="B2373" t="s">
        <v>1062</v>
      </c>
      <c r="C2373">
        <v>12</v>
      </c>
      <c r="D2373" t="s">
        <v>1028</v>
      </c>
      <c r="E2373" t="s">
        <v>78</v>
      </c>
      <c r="F2373" t="s">
        <v>998</v>
      </c>
      <c r="G2373" t="s">
        <v>78</v>
      </c>
    </row>
    <row r="2374" spans="1:7" x14ac:dyDescent="0.35">
      <c r="A2374" t="s">
        <v>36</v>
      </c>
      <c r="B2374" t="s">
        <v>1063</v>
      </c>
      <c r="C2374">
        <v>3</v>
      </c>
      <c r="D2374" t="s">
        <v>294</v>
      </c>
      <c r="E2374" t="s">
        <v>78</v>
      </c>
      <c r="F2374" t="s">
        <v>78</v>
      </c>
      <c r="G2374" t="s">
        <v>78</v>
      </c>
    </row>
    <row r="2375" spans="1:7" x14ac:dyDescent="0.35">
      <c r="A2375" t="s">
        <v>36</v>
      </c>
      <c r="B2375" t="s">
        <v>318</v>
      </c>
      <c r="C2375">
        <v>1053</v>
      </c>
      <c r="D2375" t="s">
        <v>1013</v>
      </c>
      <c r="E2375" t="s">
        <v>334</v>
      </c>
      <c r="F2375" t="s">
        <v>355</v>
      </c>
      <c r="G2375" t="s">
        <v>679</v>
      </c>
    </row>
    <row r="2376" spans="1:7" x14ac:dyDescent="0.35">
      <c r="A2376" t="s">
        <v>37</v>
      </c>
      <c r="B2376" t="s">
        <v>1060</v>
      </c>
      <c r="C2376">
        <v>2</v>
      </c>
      <c r="D2376" t="s">
        <v>294</v>
      </c>
      <c r="E2376" t="s">
        <v>78</v>
      </c>
      <c r="F2376" t="s">
        <v>78</v>
      </c>
      <c r="G2376" t="s">
        <v>78</v>
      </c>
    </row>
    <row r="2377" spans="1:7" x14ac:dyDescent="0.35">
      <c r="A2377" t="s">
        <v>37</v>
      </c>
      <c r="B2377" t="s">
        <v>1061</v>
      </c>
      <c r="C2377">
        <v>9</v>
      </c>
      <c r="D2377" t="s">
        <v>294</v>
      </c>
      <c r="E2377" t="s">
        <v>78</v>
      </c>
      <c r="F2377" t="s">
        <v>78</v>
      </c>
      <c r="G2377" t="s">
        <v>78</v>
      </c>
    </row>
    <row r="2378" spans="1:7" x14ac:dyDescent="0.35">
      <c r="A2378" t="s">
        <v>37</v>
      </c>
      <c r="B2378" t="s">
        <v>1062</v>
      </c>
      <c r="C2378">
        <v>3</v>
      </c>
      <c r="D2378" t="s">
        <v>294</v>
      </c>
      <c r="E2378" t="s">
        <v>78</v>
      </c>
      <c r="F2378" t="s">
        <v>78</v>
      </c>
      <c r="G2378" t="s">
        <v>78</v>
      </c>
    </row>
    <row r="2379" spans="1:7" x14ac:dyDescent="0.35">
      <c r="A2379" t="s">
        <v>37</v>
      </c>
      <c r="B2379" t="s">
        <v>1063</v>
      </c>
      <c r="C2379">
        <v>2</v>
      </c>
      <c r="D2379" t="s">
        <v>294</v>
      </c>
      <c r="E2379" t="s">
        <v>78</v>
      </c>
      <c r="F2379" t="s">
        <v>78</v>
      </c>
      <c r="G2379" t="s">
        <v>78</v>
      </c>
    </row>
    <row r="2380" spans="1:7" x14ac:dyDescent="0.35">
      <c r="A2380" t="s">
        <v>37</v>
      </c>
      <c r="B2380" t="s">
        <v>318</v>
      </c>
      <c r="C2380">
        <v>341</v>
      </c>
      <c r="D2380" t="s">
        <v>1144</v>
      </c>
      <c r="E2380" t="s">
        <v>246</v>
      </c>
      <c r="F2380" t="s">
        <v>644</v>
      </c>
      <c r="G2380" t="s">
        <v>78</v>
      </c>
    </row>
    <row r="2381" spans="1:7" x14ac:dyDescent="0.35">
      <c r="A2381" t="s">
        <v>38</v>
      </c>
      <c r="B2381" t="s">
        <v>1060</v>
      </c>
      <c r="C2381">
        <v>1</v>
      </c>
      <c r="D2381" t="s">
        <v>294</v>
      </c>
      <c r="E2381" t="s">
        <v>78</v>
      </c>
      <c r="F2381" t="s">
        <v>78</v>
      </c>
      <c r="G2381" t="s">
        <v>78</v>
      </c>
    </row>
    <row r="2382" spans="1:7" x14ac:dyDescent="0.35">
      <c r="A2382" t="s">
        <v>38</v>
      </c>
      <c r="B2382" t="s">
        <v>1061</v>
      </c>
      <c r="C2382">
        <v>1</v>
      </c>
      <c r="D2382" t="s">
        <v>294</v>
      </c>
      <c r="E2382" t="s">
        <v>78</v>
      </c>
      <c r="F2382" t="s">
        <v>78</v>
      </c>
      <c r="G2382" t="s">
        <v>78</v>
      </c>
    </row>
    <row r="2383" spans="1:7" x14ac:dyDescent="0.35">
      <c r="A2383" t="s">
        <v>38</v>
      </c>
      <c r="B2383" t="s">
        <v>1062</v>
      </c>
      <c r="C2383">
        <v>2</v>
      </c>
      <c r="D2383" t="s">
        <v>294</v>
      </c>
      <c r="E2383" t="s">
        <v>78</v>
      </c>
      <c r="F2383" t="s">
        <v>78</v>
      </c>
      <c r="G2383" t="s">
        <v>78</v>
      </c>
    </row>
    <row r="2384" spans="1:7" x14ac:dyDescent="0.35">
      <c r="A2384" t="s">
        <v>38</v>
      </c>
      <c r="B2384" t="s">
        <v>1063</v>
      </c>
      <c r="C2384">
        <v>2</v>
      </c>
      <c r="D2384" t="s">
        <v>294</v>
      </c>
      <c r="E2384" t="s">
        <v>78</v>
      </c>
      <c r="F2384" t="s">
        <v>78</v>
      </c>
      <c r="G2384" t="s">
        <v>78</v>
      </c>
    </row>
    <row r="2385" spans="1:7" x14ac:dyDescent="0.35">
      <c r="A2385" t="s">
        <v>38</v>
      </c>
      <c r="B2385" t="s">
        <v>318</v>
      </c>
      <c r="C2385">
        <v>62</v>
      </c>
      <c r="D2385" t="s">
        <v>876</v>
      </c>
      <c r="E2385" t="s">
        <v>738</v>
      </c>
      <c r="F2385" t="s">
        <v>246</v>
      </c>
      <c r="G2385" t="s">
        <v>78</v>
      </c>
    </row>
    <row r="2386" spans="1:7" x14ac:dyDescent="0.35">
      <c r="A2386" t="s">
        <v>39</v>
      </c>
      <c r="B2386" t="s">
        <v>1060</v>
      </c>
      <c r="C2386">
        <v>8</v>
      </c>
      <c r="D2386" t="s">
        <v>1274</v>
      </c>
      <c r="E2386" t="s">
        <v>78</v>
      </c>
      <c r="F2386" t="s">
        <v>1092</v>
      </c>
      <c r="G2386" t="s">
        <v>782</v>
      </c>
    </row>
    <row r="2387" spans="1:7" x14ac:dyDescent="0.35">
      <c r="A2387" t="s">
        <v>39</v>
      </c>
      <c r="B2387" t="s">
        <v>1061</v>
      </c>
      <c r="C2387">
        <v>4</v>
      </c>
      <c r="D2387" t="s">
        <v>294</v>
      </c>
      <c r="E2387" t="s">
        <v>78</v>
      </c>
      <c r="F2387" t="s">
        <v>78</v>
      </c>
      <c r="G2387" t="s">
        <v>78</v>
      </c>
    </row>
    <row r="2388" spans="1:7" x14ac:dyDescent="0.35">
      <c r="A2388" t="s">
        <v>39</v>
      </c>
      <c r="B2388" t="s">
        <v>1062</v>
      </c>
      <c r="C2388">
        <v>5</v>
      </c>
      <c r="D2388" t="s">
        <v>294</v>
      </c>
      <c r="E2388" t="s">
        <v>78</v>
      </c>
      <c r="F2388" t="s">
        <v>78</v>
      </c>
      <c r="G2388" t="s">
        <v>78</v>
      </c>
    </row>
    <row r="2389" spans="1:7" x14ac:dyDescent="0.35">
      <c r="A2389" t="s">
        <v>39</v>
      </c>
      <c r="B2389" t="s">
        <v>1063</v>
      </c>
      <c r="C2389">
        <v>5</v>
      </c>
      <c r="D2389" t="s">
        <v>294</v>
      </c>
      <c r="E2389" t="s">
        <v>78</v>
      </c>
      <c r="F2389" t="s">
        <v>78</v>
      </c>
      <c r="G2389" t="s">
        <v>78</v>
      </c>
    </row>
    <row r="2390" spans="1:7" x14ac:dyDescent="0.35">
      <c r="A2390" t="s">
        <v>39</v>
      </c>
      <c r="B2390" t="s">
        <v>318</v>
      </c>
      <c r="C2390">
        <v>355</v>
      </c>
      <c r="D2390" t="s">
        <v>1007</v>
      </c>
      <c r="E2390" t="s">
        <v>433</v>
      </c>
      <c r="F2390" t="s">
        <v>730</v>
      </c>
      <c r="G2390" t="s">
        <v>78</v>
      </c>
    </row>
    <row r="2391" spans="1:7" x14ac:dyDescent="0.35">
      <c r="A2391" t="s">
        <v>40</v>
      </c>
      <c r="B2391" t="s">
        <v>1060</v>
      </c>
      <c r="C2391">
        <v>30</v>
      </c>
      <c r="D2391" t="s">
        <v>66</v>
      </c>
      <c r="E2391" t="s">
        <v>78</v>
      </c>
      <c r="F2391" t="s">
        <v>59</v>
      </c>
      <c r="G2391" t="s">
        <v>676</v>
      </c>
    </row>
    <row r="2392" spans="1:7" x14ac:dyDescent="0.35">
      <c r="A2392" t="s">
        <v>40</v>
      </c>
      <c r="B2392" t="s">
        <v>1061</v>
      </c>
      <c r="C2392">
        <v>34</v>
      </c>
      <c r="D2392" t="s">
        <v>815</v>
      </c>
      <c r="E2392" t="s">
        <v>78</v>
      </c>
      <c r="F2392" t="s">
        <v>949</v>
      </c>
      <c r="G2392" t="s">
        <v>78</v>
      </c>
    </row>
    <row r="2393" spans="1:7" x14ac:dyDescent="0.35">
      <c r="A2393" t="s">
        <v>40</v>
      </c>
      <c r="B2393" t="s">
        <v>1062</v>
      </c>
      <c r="C2393">
        <v>24</v>
      </c>
      <c r="D2393" t="s">
        <v>1006</v>
      </c>
      <c r="E2393" t="s">
        <v>78</v>
      </c>
      <c r="F2393" t="s">
        <v>743</v>
      </c>
      <c r="G2393" t="s">
        <v>78</v>
      </c>
    </row>
    <row r="2394" spans="1:7" x14ac:dyDescent="0.35">
      <c r="A2394" t="s">
        <v>40</v>
      </c>
      <c r="B2394" t="s">
        <v>1063</v>
      </c>
      <c r="C2394">
        <v>13</v>
      </c>
      <c r="D2394" t="s">
        <v>294</v>
      </c>
      <c r="E2394" t="s">
        <v>78</v>
      </c>
      <c r="F2394" t="s">
        <v>78</v>
      </c>
      <c r="G2394" t="s">
        <v>78</v>
      </c>
    </row>
    <row r="2395" spans="1:7" x14ac:dyDescent="0.35">
      <c r="A2395" t="s">
        <v>40</v>
      </c>
      <c r="B2395" t="s">
        <v>318</v>
      </c>
      <c r="C2395">
        <v>1945</v>
      </c>
      <c r="D2395" t="s">
        <v>1050</v>
      </c>
      <c r="E2395" t="s">
        <v>433</v>
      </c>
      <c r="F2395" t="s">
        <v>458</v>
      </c>
      <c r="G2395" t="s">
        <v>78</v>
      </c>
    </row>
    <row r="2397" spans="1:7" x14ac:dyDescent="0.35">
      <c r="A2397" t="s">
        <v>1275</v>
      </c>
    </row>
    <row r="2398" spans="1:7" x14ac:dyDescent="0.35">
      <c r="A2398" t="s">
        <v>29</v>
      </c>
      <c r="B2398" t="s">
        <v>887</v>
      </c>
      <c r="C2398" t="s">
        <v>30</v>
      </c>
      <c r="D2398" t="s">
        <v>842</v>
      </c>
      <c r="E2398" t="s">
        <v>57</v>
      </c>
      <c r="F2398" t="s">
        <v>58</v>
      </c>
      <c r="G2398" t="s">
        <v>74</v>
      </c>
    </row>
    <row r="2399" spans="1:7" x14ac:dyDescent="0.35">
      <c r="A2399" t="s">
        <v>35</v>
      </c>
      <c r="B2399" t="s">
        <v>888</v>
      </c>
      <c r="C2399">
        <v>96</v>
      </c>
      <c r="D2399" t="s">
        <v>622</v>
      </c>
      <c r="E2399" t="s">
        <v>433</v>
      </c>
      <c r="F2399" t="s">
        <v>1006</v>
      </c>
      <c r="G2399" t="s">
        <v>78</v>
      </c>
    </row>
    <row r="2400" spans="1:7" x14ac:dyDescent="0.35">
      <c r="A2400" t="s">
        <v>35</v>
      </c>
      <c r="B2400" t="s">
        <v>889</v>
      </c>
      <c r="C2400">
        <v>44</v>
      </c>
      <c r="D2400" t="s">
        <v>78</v>
      </c>
      <c r="E2400" t="s">
        <v>718</v>
      </c>
      <c r="F2400" t="s">
        <v>1000</v>
      </c>
      <c r="G2400" t="s">
        <v>78</v>
      </c>
    </row>
    <row r="2401" spans="1:7" x14ac:dyDescent="0.35">
      <c r="A2401" t="s">
        <v>36</v>
      </c>
      <c r="B2401" t="s">
        <v>888</v>
      </c>
      <c r="C2401">
        <v>560</v>
      </c>
      <c r="D2401" t="s">
        <v>78</v>
      </c>
      <c r="E2401" t="s">
        <v>85</v>
      </c>
      <c r="F2401" t="s">
        <v>1055</v>
      </c>
      <c r="G2401" t="s">
        <v>78</v>
      </c>
    </row>
    <row r="2402" spans="1:7" x14ac:dyDescent="0.35">
      <c r="A2402" t="s">
        <v>36</v>
      </c>
      <c r="B2402" t="s">
        <v>889</v>
      </c>
      <c r="C2402">
        <v>544</v>
      </c>
      <c r="D2402" t="s">
        <v>389</v>
      </c>
      <c r="E2402" t="s">
        <v>738</v>
      </c>
      <c r="F2402" t="s">
        <v>1144</v>
      </c>
      <c r="G2402" t="s">
        <v>170</v>
      </c>
    </row>
    <row r="2403" spans="1:7" x14ac:dyDescent="0.35">
      <c r="A2403" t="s">
        <v>37</v>
      </c>
      <c r="B2403" t="s">
        <v>888</v>
      </c>
      <c r="C2403">
        <v>187</v>
      </c>
      <c r="D2403" t="s">
        <v>374</v>
      </c>
      <c r="E2403" t="s">
        <v>622</v>
      </c>
      <c r="F2403" t="s">
        <v>1050</v>
      </c>
      <c r="G2403" t="s">
        <v>78</v>
      </c>
    </row>
    <row r="2404" spans="1:7" x14ac:dyDescent="0.35">
      <c r="A2404" t="s">
        <v>37</v>
      </c>
      <c r="B2404" t="s">
        <v>889</v>
      </c>
      <c r="C2404">
        <v>170</v>
      </c>
      <c r="D2404" t="s">
        <v>170</v>
      </c>
      <c r="E2404" t="s">
        <v>743</v>
      </c>
      <c r="F2404" t="s">
        <v>1000</v>
      </c>
      <c r="G2404" t="s">
        <v>78</v>
      </c>
    </row>
    <row r="2405" spans="1:7" x14ac:dyDescent="0.35">
      <c r="A2405" t="s">
        <v>38</v>
      </c>
      <c r="B2405" t="s">
        <v>888</v>
      </c>
      <c r="C2405">
        <v>12</v>
      </c>
      <c r="D2405" t="s">
        <v>78</v>
      </c>
      <c r="E2405" t="s">
        <v>78</v>
      </c>
      <c r="F2405" t="s">
        <v>294</v>
      </c>
      <c r="G2405" t="s">
        <v>78</v>
      </c>
    </row>
    <row r="2406" spans="1:7" x14ac:dyDescent="0.35">
      <c r="A2406" t="s">
        <v>38</v>
      </c>
      <c r="B2406" t="s">
        <v>889</v>
      </c>
      <c r="C2406">
        <v>56</v>
      </c>
      <c r="D2406" t="s">
        <v>738</v>
      </c>
      <c r="E2406" t="s">
        <v>246</v>
      </c>
      <c r="F2406" t="s">
        <v>876</v>
      </c>
      <c r="G2406" t="s">
        <v>78</v>
      </c>
    </row>
    <row r="2407" spans="1:7" x14ac:dyDescent="0.35">
      <c r="A2407" t="s">
        <v>39</v>
      </c>
      <c r="B2407" t="s">
        <v>888</v>
      </c>
      <c r="C2407">
        <v>146</v>
      </c>
      <c r="D2407" t="s">
        <v>78</v>
      </c>
      <c r="E2407" t="s">
        <v>728</v>
      </c>
      <c r="F2407" t="s">
        <v>975</v>
      </c>
      <c r="G2407" t="s">
        <v>246</v>
      </c>
    </row>
    <row r="2408" spans="1:7" x14ac:dyDescent="0.35">
      <c r="A2408" t="s">
        <v>39</v>
      </c>
      <c r="B2408" t="s">
        <v>889</v>
      </c>
      <c r="C2408">
        <v>231</v>
      </c>
      <c r="D2408" t="s">
        <v>389</v>
      </c>
      <c r="E2408" t="s">
        <v>728</v>
      </c>
      <c r="F2408" t="s">
        <v>1028</v>
      </c>
      <c r="G2408" t="s">
        <v>78</v>
      </c>
    </row>
    <row r="2409" spans="1:7" x14ac:dyDescent="0.35">
      <c r="A2409" t="s">
        <v>40</v>
      </c>
      <c r="B2409" t="s">
        <v>888</v>
      </c>
      <c r="C2409">
        <v>1001</v>
      </c>
      <c r="D2409" t="s">
        <v>668</v>
      </c>
      <c r="E2409" t="s">
        <v>738</v>
      </c>
      <c r="F2409" t="s">
        <v>1032</v>
      </c>
      <c r="G2409" t="s">
        <v>679</v>
      </c>
    </row>
    <row r="2410" spans="1:7" x14ac:dyDescent="0.35">
      <c r="A2410" t="s">
        <v>40</v>
      </c>
      <c r="B2410" t="s">
        <v>889</v>
      </c>
      <c r="C2410">
        <v>1045</v>
      </c>
      <c r="D2410" t="s">
        <v>377</v>
      </c>
      <c r="E2410" t="s">
        <v>644</v>
      </c>
      <c r="F2410" t="s">
        <v>1073</v>
      </c>
      <c r="G2410" t="s">
        <v>679</v>
      </c>
    </row>
    <row r="2412" spans="1:7" x14ac:dyDescent="0.35">
      <c r="A2412" t="s">
        <v>1276</v>
      </c>
    </row>
    <row r="2413" spans="1:7" x14ac:dyDescent="0.35">
      <c r="A2413" t="s">
        <v>29</v>
      </c>
      <c r="B2413" t="s">
        <v>864</v>
      </c>
      <c r="C2413" t="s">
        <v>30</v>
      </c>
      <c r="D2413" t="s">
        <v>57</v>
      </c>
      <c r="E2413" t="s">
        <v>58</v>
      </c>
      <c r="F2413" t="s">
        <v>842</v>
      </c>
      <c r="G2413" t="s">
        <v>74</v>
      </c>
    </row>
    <row r="2414" spans="1:7" x14ac:dyDescent="0.35">
      <c r="A2414" t="s">
        <v>35</v>
      </c>
      <c r="B2414" t="s">
        <v>831</v>
      </c>
      <c r="C2414">
        <v>18</v>
      </c>
      <c r="D2414" t="s">
        <v>865</v>
      </c>
      <c r="E2414" t="s">
        <v>866</v>
      </c>
      <c r="F2414" t="s">
        <v>78</v>
      </c>
      <c r="G2414" t="s">
        <v>78</v>
      </c>
    </row>
    <row r="2415" spans="1:7" x14ac:dyDescent="0.35">
      <c r="A2415" t="s">
        <v>35</v>
      </c>
      <c r="B2415" t="s">
        <v>832</v>
      </c>
      <c r="C2415">
        <v>93</v>
      </c>
      <c r="D2415" t="s">
        <v>433</v>
      </c>
      <c r="E2415" t="s">
        <v>1006</v>
      </c>
      <c r="F2415" t="s">
        <v>458</v>
      </c>
      <c r="G2415" t="s">
        <v>78</v>
      </c>
    </row>
    <row r="2416" spans="1:7" x14ac:dyDescent="0.35">
      <c r="A2416" t="s">
        <v>35</v>
      </c>
      <c r="B2416" t="s">
        <v>833</v>
      </c>
      <c r="C2416">
        <v>29</v>
      </c>
      <c r="D2416" t="s">
        <v>170</v>
      </c>
      <c r="E2416" t="s">
        <v>928</v>
      </c>
      <c r="F2416" t="s">
        <v>78</v>
      </c>
      <c r="G2416" t="s">
        <v>78</v>
      </c>
    </row>
    <row r="2417" spans="1:7" x14ac:dyDescent="0.35">
      <c r="A2417" t="s">
        <v>36</v>
      </c>
      <c r="B2417" t="s">
        <v>831</v>
      </c>
      <c r="C2417">
        <v>79</v>
      </c>
      <c r="D2417" t="s">
        <v>387</v>
      </c>
      <c r="E2417" t="s">
        <v>1070</v>
      </c>
      <c r="F2417" t="s">
        <v>387</v>
      </c>
      <c r="G2417" t="s">
        <v>78</v>
      </c>
    </row>
    <row r="2418" spans="1:7" x14ac:dyDescent="0.35">
      <c r="A2418" t="s">
        <v>36</v>
      </c>
      <c r="B2418" t="s">
        <v>832</v>
      </c>
      <c r="C2418">
        <v>854</v>
      </c>
      <c r="D2418" t="s">
        <v>490</v>
      </c>
      <c r="E2418" t="s">
        <v>1013</v>
      </c>
      <c r="F2418" t="s">
        <v>668</v>
      </c>
      <c r="G2418" t="s">
        <v>679</v>
      </c>
    </row>
    <row r="2419" spans="1:7" x14ac:dyDescent="0.35">
      <c r="A2419" t="s">
        <v>36</v>
      </c>
      <c r="B2419" t="s">
        <v>833</v>
      </c>
      <c r="C2419">
        <v>171</v>
      </c>
      <c r="D2419" t="s">
        <v>624</v>
      </c>
      <c r="E2419" t="s">
        <v>1000</v>
      </c>
      <c r="F2419" t="s">
        <v>433</v>
      </c>
      <c r="G2419" t="s">
        <v>78</v>
      </c>
    </row>
    <row r="2420" spans="1:7" x14ac:dyDescent="0.35">
      <c r="A2420" t="s">
        <v>37</v>
      </c>
      <c r="B2420" t="s">
        <v>831</v>
      </c>
      <c r="C2420">
        <v>48</v>
      </c>
      <c r="D2420" t="s">
        <v>1030</v>
      </c>
      <c r="E2420" t="s">
        <v>823</v>
      </c>
      <c r="F2420" t="s">
        <v>78</v>
      </c>
      <c r="G2420" t="s">
        <v>78</v>
      </c>
    </row>
    <row r="2421" spans="1:7" x14ac:dyDescent="0.35">
      <c r="A2421" t="s">
        <v>37</v>
      </c>
      <c r="B2421" t="s">
        <v>832</v>
      </c>
      <c r="C2421">
        <v>261</v>
      </c>
      <c r="D2421" t="s">
        <v>406</v>
      </c>
      <c r="E2421" t="s">
        <v>876</v>
      </c>
      <c r="F2421" t="s">
        <v>433</v>
      </c>
      <c r="G2421" t="s">
        <v>78</v>
      </c>
    </row>
    <row r="2422" spans="1:7" x14ac:dyDescent="0.35">
      <c r="A2422" t="s">
        <v>37</v>
      </c>
      <c r="B2422" t="s">
        <v>833</v>
      </c>
      <c r="C2422">
        <v>48</v>
      </c>
      <c r="D2422" t="s">
        <v>78</v>
      </c>
      <c r="E2422" t="s">
        <v>294</v>
      </c>
      <c r="F2422" t="s">
        <v>78</v>
      </c>
      <c r="G2422" t="s">
        <v>78</v>
      </c>
    </row>
    <row r="2423" spans="1:7" x14ac:dyDescent="0.35">
      <c r="A2423" t="s">
        <v>38</v>
      </c>
      <c r="B2423" t="s">
        <v>831</v>
      </c>
      <c r="C2423">
        <v>13</v>
      </c>
      <c r="D2423" t="s">
        <v>78</v>
      </c>
      <c r="E2423" t="s">
        <v>294</v>
      </c>
      <c r="F2423" t="s">
        <v>78</v>
      </c>
      <c r="G2423" t="s">
        <v>78</v>
      </c>
    </row>
    <row r="2424" spans="1:7" x14ac:dyDescent="0.35">
      <c r="A2424" t="s">
        <v>38</v>
      </c>
      <c r="B2424" t="s">
        <v>832</v>
      </c>
      <c r="C2424">
        <v>41</v>
      </c>
      <c r="D2424" t="s">
        <v>377</v>
      </c>
      <c r="E2424" t="s">
        <v>1052</v>
      </c>
      <c r="F2424" t="s">
        <v>78</v>
      </c>
      <c r="G2424" t="s">
        <v>78</v>
      </c>
    </row>
    <row r="2425" spans="1:7" x14ac:dyDescent="0.35">
      <c r="A2425" t="s">
        <v>38</v>
      </c>
      <c r="B2425" t="s">
        <v>833</v>
      </c>
      <c r="C2425">
        <v>14</v>
      </c>
      <c r="D2425" t="s">
        <v>78</v>
      </c>
      <c r="E2425" t="s">
        <v>1057</v>
      </c>
      <c r="F2425" t="s">
        <v>1056</v>
      </c>
      <c r="G2425" t="s">
        <v>78</v>
      </c>
    </row>
    <row r="2426" spans="1:7" x14ac:dyDescent="0.35">
      <c r="A2426" t="s">
        <v>39</v>
      </c>
      <c r="B2426" t="s">
        <v>831</v>
      </c>
      <c r="C2426">
        <v>38</v>
      </c>
      <c r="D2426" t="s">
        <v>456</v>
      </c>
      <c r="E2426" t="s">
        <v>1051</v>
      </c>
      <c r="F2426" t="s">
        <v>78</v>
      </c>
      <c r="G2426" t="s">
        <v>78</v>
      </c>
    </row>
    <row r="2427" spans="1:7" x14ac:dyDescent="0.35">
      <c r="A2427" t="s">
        <v>39</v>
      </c>
      <c r="B2427" t="s">
        <v>832</v>
      </c>
      <c r="C2427">
        <v>181</v>
      </c>
      <c r="D2427" t="s">
        <v>406</v>
      </c>
      <c r="E2427" t="s">
        <v>1038</v>
      </c>
      <c r="F2427" t="s">
        <v>673</v>
      </c>
      <c r="G2427" t="s">
        <v>78</v>
      </c>
    </row>
    <row r="2428" spans="1:7" x14ac:dyDescent="0.35">
      <c r="A2428" t="s">
        <v>39</v>
      </c>
      <c r="B2428" t="s">
        <v>833</v>
      </c>
      <c r="C2428">
        <v>158</v>
      </c>
      <c r="D2428" t="s">
        <v>1011</v>
      </c>
      <c r="E2428" t="s">
        <v>890</v>
      </c>
      <c r="F2428" t="s">
        <v>389</v>
      </c>
      <c r="G2428" t="s">
        <v>334</v>
      </c>
    </row>
    <row r="2429" spans="1:7" x14ac:dyDescent="0.35">
      <c r="A2429" t="s">
        <v>40</v>
      </c>
      <c r="B2429" t="s">
        <v>831</v>
      </c>
      <c r="C2429">
        <v>196</v>
      </c>
      <c r="D2429" t="s">
        <v>732</v>
      </c>
      <c r="E2429" t="s">
        <v>997</v>
      </c>
      <c r="F2429" t="s">
        <v>673</v>
      </c>
      <c r="G2429" t="s">
        <v>78</v>
      </c>
    </row>
    <row r="2430" spans="1:7" x14ac:dyDescent="0.35">
      <c r="A2430" t="s">
        <v>40</v>
      </c>
      <c r="B2430" t="s">
        <v>832</v>
      </c>
      <c r="C2430">
        <v>1430</v>
      </c>
      <c r="D2430" t="s">
        <v>355</v>
      </c>
      <c r="E2430" t="s">
        <v>1070</v>
      </c>
      <c r="F2430" t="s">
        <v>334</v>
      </c>
      <c r="G2430" t="s">
        <v>679</v>
      </c>
    </row>
    <row r="2431" spans="1:7" x14ac:dyDescent="0.35">
      <c r="A2431" t="s">
        <v>40</v>
      </c>
      <c r="B2431" t="s">
        <v>833</v>
      </c>
      <c r="C2431">
        <v>420</v>
      </c>
      <c r="D2431" t="s">
        <v>688</v>
      </c>
      <c r="E2431" t="s">
        <v>975</v>
      </c>
      <c r="F2431" t="s">
        <v>387</v>
      </c>
      <c r="G2431" t="s">
        <v>170</v>
      </c>
    </row>
    <row r="2433" spans="1:7" x14ac:dyDescent="0.35">
      <c r="A2433" t="s">
        <v>1277</v>
      </c>
    </row>
    <row r="2434" spans="1:7" x14ac:dyDescent="0.35">
      <c r="A2434" t="s">
        <v>29</v>
      </c>
      <c r="B2434" t="s">
        <v>872</v>
      </c>
      <c r="C2434" t="s">
        <v>30</v>
      </c>
      <c r="D2434" t="s">
        <v>842</v>
      </c>
      <c r="E2434" t="s">
        <v>57</v>
      </c>
      <c r="F2434" t="s">
        <v>58</v>
      </c>
      <c r="G2434" t="s">
        <v>74</v>
      </c>
    </row>
    <row r="2435" spans="1:7" x14ac:dyDescent="0.35">
      <c r="A2435" t="s">
        <v>35</v>
      </c>
      <c r="B2435" t="s">
        <v>873</v>
      </c>
      <c r="C2435">
        <v>102</v>
      </c>
      <c r="D2435" t="s">
        <v>406</v>
      </c>
      <c r="E2435" t="s">
        <v>624</v>
      </c>
      <c r="F2435" t="s">
        <v>1034</v>
      </c>
      <c r="G2435" t="s">
        <v>78</v>
      </c>
    </row>
    <row r="2436" spans="1:7" x14ac:dyDescent="0.35">
      <c r="A2436" t="s">
        <v>35</v>
      </c>
      <c r="B2436" t="s">
        <v>874</v>
      </c>
      <c r="C2436">
        <v>33</v>
      </c>
      <c r="D2436" t="s">
        <v>78</v>
      </c>
      <c r="E2436" t="s">
        <v>78</v>
      </c>
      <c r="F2436" t="s">
        <v>294</v>
      </c>
      <c r="G2436" t="s">
        <v>78</v>
      </c>
    </row>
    <row r="2437" spans="1:7" x14ac:dyDescent="0.35">
      <c r="A2437" t="s">
        <v>35</v>
      </c>
      <c r="B2437" t="s">
        <v>318</v>
      </c>
      <c r="C2437">
        <v>5</v>
      </c>
      <c r="D2437" t="s">
        <v>78</v>
      </c>
      <c r="E2437" t="s">
        <v>78</v>
      </c>
      <c r="F2437" t="s">
        <v>294</v>
      </c>
      <c r="G2437" t="s">
        <v>78</v>
      </c>
    </row>
    <row r="2438" spans="1:7" x14ac:dyDescent="0.35">
      <c r="A2438" t="s">
        <v>36</v>
      </c>
      <c r="B2438" t="s">
        <v>873</v>
      </c>
      <c r="C2438">
        <v>679</v>
      </c>
      <c r="D2438" t="s">
        <v>673</v>
      </c>
      <c r="E2438" t="s">
        <v>355</v>
      </c>
      <c r="F2438" t="s">
        <v>1013</v>
      </c>
      <c r="G2438" t="s">
        <v>679</v>
      </c>
    </row>
    <row r="2439" spans="1:7" x14ac:dyDescent="0.35">
      <c r="A2439" t="s">
        <v>36</v>
      </c>
      <c r="B2439" t="s">
        <v>874</v>
      </c>
      <c r="C2439">
        <v>346</v>
      </c>
      <c r="D2439" t="s">
        <v>246</v>
      </c>
      <c r="E2439" t="s">
        <v>341</v>
      </c>
      <c r="F2439" t="s">
        <v>1000</v>
      </c>
      <c r="G2439" t="s">
        <v>78</v>
      </c>
    </row>
    <row r="2440" spans="1:7" x14ac:dyDescent="0.35">
      <c r="A2440" t="s">
        <v>36</v>
      </c>
      <c r="B2440" t="s">
        <v>318</v>
      </c>
      <c r="C2440">
        <v>79</v>
      </c>
      <c r="D2440" t="s">
        <v>78</v>
      </c>
      <c r="E2440" t="s">
        <v>433</v>
      </c>
      <c r="F2440" t="s">
        <v>1046</v>
      </c>
      <c r="G2440" t="s">
        <v>78</v>
      </c>
    </row>
    <row r="2441" spans="1:7" x14ac:dyDescent="0.35">
      <c r="A2441" t="s">
        <v>37</v>
      </c>
      <c r="B2441" t="s">
        <v>873</v>
      </c>
      <c r="C2441">
        <v>227</v>
      </c>
      <c r="D2441" t="s">
        <v>170</v>
      </c>
      <c r="E2441" t="s">
        <v>341</v>
      </c>
      <c r="F2441" t="s">
        <v>876</v>
      </c>
      <c r="G2441" t="s">
        <v>78</v>
      </c>
    </row>
    <row r="2442" spans="1:7" x14ac:dyDescent="0.35">
      <c r="A2442" t="s">
        <v>37</v>
      </c>
      <c r="B2442" t="s">
        <v>874</v>
      </c>
      <c r="C2442">
        <v>104</v>
      </c>
      <c r="D2442" t="s">
        <v>623</v>
      </c>
      <c r="E2442" t="s">
        <v>734</v>
      </c>
      <c r="F2442" t="s">
        <v>821</v>
      </c>
      <c r="G2442" t="s">
        <v>78</v>
      </c>
    </row>
    <row r="2443" spans="1:7" x14ac:dyDescent="0.35">
      <c r="A2443" t="s">
        <v>37</v>
      </c>
      <c r="B2443" t="s">
        <v>318</v>
      </c>
      <c r="C2443">
        <v>26</v>
      </c>
      <c r="D2443" t="s">
        <v>78</v>
      </c>
      <c r="E2443" t="s">
        <v>78</v>
      </c>
      <c r="F2443" t="s">
        <v>294</v>
      </c>
      <c r="G2443" t="s">
        <v>78</v>
      </c>
    </row>
    <row r="2444" spans="1:7" x14ac:dyDescent="0.35">
      <c r="A2444" t="s">
        <v>38</v>
      </c>
      <c r="B2444" t="s">
        <v>873</v>
      </c>
      <c r="C2444">
        <v>45</v>
      </c>
      <c r="D2444" t="s">
        <v>78</v>
      </c>
      <c r="E2444" t="s">
        <v>377</v>
      </c>
      <c r="F2444" t="s">
        <v>1052</v>
      </c>
      <c r="G2444" t="s">
        <v>78</v>
      </c>
    </row>
    <row r="2445" spans="1:7" x14ac:dyDescent="0.35">
      <c r="A2445" t="s">
        <v>38</v>
      </c>
      <c r="B2445" t="s">
        <v>874</v>
      </c>
      <c r="C2445">
        <v>19</v>
      </c>
      <c r="D2445" t="s">
        <v>993</v>
      </c>
      <c r="E2445" t="s">
        <v>78</v>
      </c>
      <c r="F2445" t="s">
        <v>824</v>
      </c>
      <c r="G2445" t="s">
        <v>78</v>
      </c>
    </row>
    <row r="2446" spans="1:7" x14ac:dyDescent="0.35">
      <c r="A2446" t="s">
        <v>38</v>
      </c>
      <c r="B2446" t="s">
        <v>318</v>
      </c>
      <c r="C2446">
        <v>4</v>
      </c>
      <c r="D2446" t="s">
        <v>78</v>
      </c>
      <c r="E2446" t="s">
        <v>78</v>
      </c>
      <c r="F2446" t="s">
        <v>294</v>
      </c>
      <c r="G2446" t="s">
        <v>78</v>
      </c>
    </row>
    <row r="2447" spans="1:7" x14ac:dyDescent="0.35">
      <c r="A2447" t="s">
        <v>39</v>
      </c>
      <c r="B2447" t="s">
        <v>873</v>
      </c>
      <c r="C2447">
        <v>230</v>
      </c>
      <c r="D2447" t="s">
        <v>246</v>
      </c>
      <c r="E2447" t="s">
        <v>377</v>
      </c>
      <c r="F2447" t="s">
        <v>988</v>
      </c>
      <c r="G2447" t="s">
        <v>673</v>
      </c>
    </row>
    <row r="2448" spans="1:7" x14ac:dyDescent="0.35">
      <c r="A2448" t="s">
        <v>39</v>
      </c>
      <c r="B2448" t="s">
        <v>874</v>
      </c>
      <c r="C2448">
        <v>114</v>
      </c>
      <c r="D2448" t="s">
        <v>377</v>
      </c>
      <c r="E2448" t="s">
        <v>746</v>
      </c>
      <c r="F2448" t="s">
        <v>1135</v>
      </c>
      <c r="G2448" t="s">
        <v>78</v>
      </c>
    </row>
    <row r="2449" spans="1:7" x14ac:dyDescent="0.35">
      <c r="A2449" t="s">
        <v>39</v>
      </c>
      <c r="B2449" t="s">
        <v>318</v>
      </c>
      <c r="C2449">
        <v>33</v>
      </c>
      <c r="D2449" t="s">
        <v>78</v>
      </c>
      <c r="E2449" t="s">
        <v>993</v>
      </c>
      <c r="F2449" t="s">
        <v>824</v>
      </c>
      <c r="G2449" t="s">
        <v>78</v>
      </c>
    </row>
    <row r="2450" spans="1:7" x14ac:dyDescent="0.35">
      <c r="A2450" t="s">
        <v>40</v>
      </c>
      <c r="B2450" t="s">
        <v>873</v>
      </c>
      <c r="C2450">
        <v>1283</v>
      </c>
      <c r="D2450" t="s">
        <v>334</v>
      </c>
      <c r="E2450" t="s">
        <v>355</v>
      </c>
      <c r="F2450" t="s">
        <v>1070</v>
      </c>
      <c r="G2450" t="s">
        <v>679</v>
      </c>
    </row>
    <row r="2451" spans="1:7" x14ac:dyDescent="0.35">
      <c r="A2451" t="s">
        <v>40</v>
      </c>
      <c r="B2451" t="s">
        <v>874</v>
      </c>
      <c r="C2451">
        <v>616</v>
      </c>
      <c r="D2451" t="s">
        <v>414</v>
      </c>
      <c r="E2451" t="s">
        <v>456</v>
      </c>
      <c r="F2451" t="s">
        <v>287</v>
      </c>
      <c r="G2451" t="s">
        <v>78</v>
      </c>
    </row>
    <row r="2452" spans="1:7" x14ac:dyDescent="0.35">
      <c r="A2452" t="s">
        <v>40</v>
      </c>
      <c r="B2452" t="s">
        <v>318</v>
      </c>
      <c r="C2452">
        <v>147</v>
      </c>
      <c r="D2452" t="s">
        <v>78</v>
      </c>
      <c r="E2452" t="s">
        <v>623</v>
      </c>
      <c r="F2452" t="s">
        <v>1054</v>
      </c>
      <c r="G2452" t="s">
        <v>78</v>
      </c>
    </row>
    <row r="2454" spans="1:7" x14ac:dyDescent="0.35">
      <c r="A2454" t="s">
        <v>1278</v>
      </c>
    </row>
    <row r="2455" spans="1:7" x14ac:dyDescent="0.35">
      <c r="A2455" t="s">
        <v>29</v>
      </c>
      <c r="B2455" t="s">
        <v>1075</v>
      </c>
      <c r="C2455" t="s">
        <v>30</v>
      </c>
      <c r="D2455" t="s">
        <v>57</v>
      </c>
      <c r="E2455" t="s">
        <v>58</v>
      </c>
      <c r="F2455" t="s">
        <v>842</v>
      </c>
      <c r="G2455" t="s">
        <v>74</v>
      </c>
    </row>
    <row r="2456" spans="1:7" x14ac:dyDescent="0.35">
      <c r="A2456" t="s">
        <v>35</v>
      </c>
      <c r="B2456" t="s">
        <v>1076</v>
      </c>
      <c r="C2456">
        <v>35</v>
      </c>
      <c r="D2456" t="s">
        <v>170</v>
      </c>
      <c r="E2456" t="s">
        <v>928</v>
      </c>
      <c r="F2456" t="s">
        <v>78</v>
      </c>
      <c r="G2456" t="s">
        <v>78</v>
      </c>
    </row>
    <row r="2457" spans="1:7" x14ac:dyDescent="0.35">
      <c r="A2457" t="s">
        <v>35</v>
      </c>
      <c r="B2457" t="s">
        <v>1078</v>
      </c>
      <c r="C2457">
        <v>105</v>
      </c>
      <c r="D2457" t="s">
        <v>406</v>
      </c>
      <c r="E2457" t="s">
        <v>867</v>
      </c>
      <c r="F2457" t="s">
        <v>355</v>
      </c>
      <c r="G2457" t="s">
        <v>78</v>
      </c>
    </row>
    <row r="2458" spans="1:7" x14ac:dyDescent="0.35">
      <c r="A2458" t="s">
        <v>36</v>
      </c>
      <c r="B2458" t="s">
        <v>1076</v>
      </c>
      <c r="C2458">
        <v>221</v>
      </c>
      <c r="D2458" t="s">
        <v>341</v>
      </c>
      <c r="E2458" t="s">
        <v>1000</v>
      </c>
      <c r="F2458" t="s">
        <v>246</v>
      </c>
      <c r="G2458" t="s">
        <v>78</v>
      </c>
    </row>
    <row r="2459" spans="1:7" x14ac:dyDescent="0.35">
      <c r="A2459" t="s">
        <v>36</v>
      </c>
      <c r="B2459" t="s">
        <v>1078</v>
      </c>
      <c r="C2459">
        <v>883</v>
      </c>
      <c r="D2459" t="s">
        <v>85</v>
      </c>
      <c r="E2459" t="s">
        <v>999</v>
      </c>
      <c r="F2459" t="s">
        <v>673</v>
      </c>
      <c r="G2459" t="s">
        <v>679</v>
      </c>
    </row>
    <row r="2460" spans="1:7" x14ac:dyDescent="0.35">
      <c r="A2460" t="s">
        <v>37</v>
      </c>
      <c r="B2460" t="s">
        <v>1076</v>
      </c>
      <c r="C2460">
        <v>83</v>
      </c>
      <c r="D2460" t="s">
        <v>728</v>
      </c>
      <c r="E2460" t="s">
        <v>1005</v>
      </c>
      <c r="F2460" t="s">
        <v>78</v>
      </c>
      <c r="G2460" t="s">
        <v>78</v>
      </c>
    </row>
    <row r="2461" spans="1:7" x14ac:dyDescent="0.35">
      <c r="A2461" t="s">
        <v>37</v>
      </c>
      <c r="B2461" t="s">
        <v>1078</v>
      </c>
      <c r="C2461">
        <v>274</v>
      </c>
      <c r="D2461" t="s">
        <v>987</v>
      </c>
      <c r="E2461" t="s">
        <v>995</v>
      </c>
      <c r="F2461" t="s">
        <v>433</v>
      </c>
      <c r="G2461" t="s">
        <v>78</v>
      </c>
    </row>
    <row r="2462" spans="1:7" x14ac:dyDescent="0.35">
      <c r="A2462" t="s">
        <v>38</v>
      </c>
      <c r="B2462" t="s">
        <v>1079</v>
      </c>
      <c r="C2462">
        <v>1</v>
      </c>
      <c r="D2462" t="s">
        <v>78</v>
      </c>
      <c r="E2462" t="s">
        <v>294</v>
      </c>
      <c r="F2462" t="s">
        <v>78</v>
      </c>
      <c r="G2462" t="s">
        <v>78</v>
      </c>
    </row>
    <row r="2463" spans="1:7" x14ac:dyDescent="0.35">
      <c r="A2463" t="s">
        <v>38</v>
      </c>
      <c r="B2463" t="s">
        <v>1076</v>
      </c>
      <c r="C2463">
        <v>13</v>
      </c>
      <c r="D2463" t="s">
        <v>745</v>
      </c>
      <c r="E2463" t="s">
        <v>975</v>
      </c>
      <c r="F2463" t="s">
        <v>78</v>
      </c>
      <c r="G2463" t="s">
        <v>78</v>
      </c>
    </row>
    <row r="2464" spans="1:7" x14ac:dyDescent="0.35">
      <c r="A2464" t="s">
        <v>38</v>
      </c>
      <c r="B2464" t="s">
        <v>1078</v>
      </c>
      <c r="C2464">
        <v>54</v>
      </c>
      <c r="D2464" t="s">
        <v>78</v>
      </c>
      <c r="E2464" t="s">
        <v>1013</v>
      </c>
      <c r="F2464" t="s">
        <v>622</v>
      </c>
      <c r="G2464" t="s">
        <v>78</v>
      </c>
    </row>
    <row r="2465" spans="1:7" x14ac:dyDescent="0.35">
      <c r="A2465" t="s">
        <v>39</v>
      </c>
      <c r="B2465" t="s">
        <v>1076</v>
      </c>
      <c r="C2465">
        <v>77</v>
      </c>
      <c r="D2465" t="s">
        <v>433</v>
      </c>
      <c r="E2465" t="s">
        <v>1046</v>
      </c>
      <c r="F2465" t="s">
        <v>78</v>
      </c>
      <c r="G2465" t="s">
        <v>78</v>
      </c>
    </row>
    <row r="2466" spans="1:7" x14ac:dyDescent="0.35">
      <c r="A2466" t="s">
        <v>39</v>
      </c>
      <c r="B2466" t="s">
        <v>1078</v>
      </c>
      <c r="C2466">
        <v>300</v>
      </c>
      <c r="D2466" t="s">
        <v>949</v>
      </c>
      <c r="E2466" t="s">
        <v>1022</v>
      </c>
      <c r="F2466" t="s">
        <v>374</v>
      </c>
      <c r="G2466" t="s">
        <v>668</v>
      </c>
    </row>
    <row r="2467" spans="1:7" x14ac:dyDescent="0.35">
      <c r="A2467" t="s">
        <v>40</v>
      </c>
      <c r="B2467" t="s">
        <v>1079</v>
      </c>
      <c r="C2467">
        <v>1</v>
      </c>
      <c r="D2467" t="s">
        <v>78</v>
      </c>
      <c r="E2467" t="s">
        <v>294</v>
      </c>
      <c r="F2467" t="s">
        <v>78</v>
      </c>
      <c r="G2467" t="s">
        <v>78</v>
      </c>
    </row>
    <row r="2468" spans="1:7" x14ac:dyDescent="0.35">
      <c r="A2468" t="s">
        <v>40</v>
      </c>
      <c r="B2468" t="s">
        <v>1076</v>
      </c>
      <c r="C2468">
        <v>429</v>
      </c>
      <c r="D2468" t="s">
        <v>341</v>
      </c>
      <c r="E2468" t="s">
        <v>1069</v>
      </c>
      <c r="F2468" t="s">
        <v>668</v>
      </c>
      <c r="G2468" t="s">
        <v>78</v>
      </c>
    </row>
    <row r="2469" spans="1:7" x14ac:dyDescent="0.35">
      <c r="A2469" t="s">
        <v>40</v>
      </c>
      <c r="B2469" t="s">
        <v>1078</v>
      </c>
      <c r="C2469">
        <v>1616</v>
      </c>
      <c r="D2469" t="s">
        <v>624</v>
      </c>
      <c r="E2469" t="s">
        <v>1144</v>
      </c>
      <c r="F2469" t="s">
        <v>433</v>
      </c>
      <c r="G2469" t="s">
        <v>679</v>
      </c>
    </row>
    <row r="2471" spans="1:7" x14ac:dyDescent="0.35">
      <c r="A2471" t="s">
        <v>1279</v>
      </c>
    </row>
    <row r="2472" spans="1:7" x14ac:dyDescent="0.35">
      <c r="A2472" t="s">
        <v>29</v>
      </c>
      <c r="B2472" t="s">
        <v>899</v>
      </c>
      <c r="C2472" t="s">
        <v>30</v>
      </c>
      <c r="D2472" t="s">
        <v>842</v>
      </c>
      <c r="E2472" t="s">
        <v>57</v>
      </c>
      <c r="F2472" t="s">
        <v>58</v>
      </c>
      <c r="G2472" t="s">
        <v>74</v>
      </c>
    </row>
    <row r="2473" spans="1:7" x14ac:dyDescent="0.35">
      <c r="A2473" t="s">
        <v>35</v>
      </c>
      <c r="B2473" t="s">
        <v>900</v>
      </c>
      <c r="C2473">
        <v>134</v>
      </c>
      <c r="D2473" t="s">
        <v>675</v>
      </c>
      <c r="E2473" t="s">
        <v>85</v>
      </c>
      <c r="F2473" t="s">
        <v>1050</v>
      </c>
      <c r="G2473" t="s">
        <v>78</v>
      </c>
    </row>
    <row r="2474" spans="1:7" x14ac:dyDescent="0.35">
      <c r="A2474" t="s">
        <v>35</v>
      </c>
      <c r="B2474" t="s">
        <v>901</v>
      </c>
      <c r="C2474">
        <v>6</v>
      </c>
      <c r="D2474" t="s">
        <v>78</v>
      </c>
      <c r="E2474" t="s">
        <v>503</v>
      </c>
      <c r="F2474" t="s">
        <v>817</v>
      </c>
      <c r="G2474" t="s">
        <v>78</v>
      </c>
    </row>
    <row r="2475" spans="1:7" x14ac:dyDescent="0.35">
      <c r="A2475" t="s">
        <v>36</v>
      </c>
      <c r="B2475" t="s">
        <v>900</v>
      </c>
      <c r="C2475">
        <v>1104</v>
      </c>
      <c r="D2475" t="s">
        <v>673</v>
      </c>
      <c r="E2475" t="s">
        <v>490</v>
      </c>
      <c r="F2475" t="s">
        <v>1070</v>
      </c>
      <c r="G2475" t="s">
        <v>679</v>
      </c>
    </row>
    <row r="2476" spans="1:7" x14ac:dyDescent="0.35">
      <c r="A2476" t="s">
        <v>37</v>
      </c>
      <c r="B2476" t="s">
        <v>900</v>
      </c>
      <c r="C2476">
        <v>357</v>
      </c>
      <c r="D2476" t="s">
        <v>334</v>
      </c>
      <c r="E2476" t="s">
        <v>341</v>
      </c>
      <c r="F2476" t="s">
        <v>1000</v>
      </c>
      <c r="G2476" t="s">
        <v>78</v>
      </c>
    </row>
    <row r="2477" spans="1:7" x14ac:dyDescent="0.35">
      <c r="A2477" t="s">
        <v>38</v>
      </c>
      <c r="B2477" t="s">
        <v>900</v>
      </c>
      <c r="C2477">
        <v>36</v>
      </c>
      <c r="D2477" t="s">
        <v>644</v>
      </c>
      <c r="E2477" t="s">
        <v>78</v>
      </c>
      <c r="F2477" t="s">
        <v>876</v>
      </c>
      <c r="G2477" t="s">
        <v>78</v>
      </c>
    </row>
    <row r="2478" spans="1:7" x14ac:dyDescent="0.35">
      <c r="A2478" t="s">
        <v>38</v>
      </c>
      <c r="B2478" t="s">
        <v>901</v>
      </c>
      <c r="C2478">
        <v>32</v>
      </c>
      <c r="D2478" t="s">
        <v>78</v>
      </c>
      <c r="E2478" t="s">
        <v>987</v>
      </c>
      <c r="F2478" t="s">
        <v>988</v>
      </c>
      <c r="G2478" t="s">
        <v>78</v>
      </c>
    </row>
    <row r="2479" spans="1:7" x14ac:dyDescent="0.35">
      <c r="A2479" t="s">
        <v>39</v>
      </c>
      <c r="B2479" t="s">
        <v>900</v>
      </c>
      <c r="C2479">
        <v>324</v>
      </c>
      <c r="D2479" t="s">
        <v>334</v>
      </c>
      <c r="E2479" t="s">
        <v>730</v>
      </c>
      <c r="F2479" t="s">
        <v>287</v>
      </c>
      <c r="G2479" t="s">
        <v>668</v>
      </c>
    </row>
    <row r="2480" spans="1:7" x14ac:dyDescent="0.35">
      <c r="A2480" t="s">
        <v>39</v>
      </c>
      <c r="B2480" t="s">
        <v>901</v>
      </c>
      <c r="C2480">
        <v>53</v>
      </c>
      <c r="D2480" t="s">
        <v>355</v>
      </c>
      <c r="E2480" t="s">
        <v>1011</v>
      </c>
      <c r="F2480" t="s">
        <v>1154</v>
      </c>
      <c r="G2480" t="s">
        <v>78</v>
      </c>
    </row>
    <row r="2481" spans="1:10" x14ac:dyDescent="0.35">
      <c r="A2481" t="s">
        <v>40</v>
      </c>
      <c r="B2481" t="s">
        <v>900</v>
      </c>
      <c r="C2481">
        <v>1955</v>
      </c>
      <c r="D2481" t="s">
        <v>246</v>
      </c>
      <c r="E2481" t="s">
        <v>458</v>
      </c>
      <c r="F2481" t="s">
        <v>1050</v>
      </c>
      <c r="G2481" t="s">
        <v>679</v>
      </c>
    </row>
    <row r="2482" spans="1:10" x14ac:dyDescent="0.35">
      <c r="A2482" t="s">
        <v>40</v>
      </c>
      <c r="B2482" t="s">
        <v>901</v>
      </c>
      <c r="C2482">
        <v>91</v>
      </c>
      <c r="D2482" t="s">
        <v>377</v>
      </c>
      <c r="E2482" t="s">
        <v>337</v>
      </c>
      <c r="F2482" t="s">
        <v>824</v>
      </c>
      <c r="G2482" t="s">
        <v>78</v>
      </c>
    </row>
    <row r="2484" spans="1:10" x14ac:dyDescent="0.35">
      <c r="A2484" t="s">
        <v>1280</v>
      </c>
    </row>
    <row r="2485" spans="1:10" x14ac:dyDescent="0.35">
      <c r="A2485" t="s">
        <v>29</v>
      </c>
      <c r="B2485" t="s">
        <v>30</v>
      </c>
      <c r="C2485" t="s">
        <v>1281</v>
      </c>
      <c r="D2485" t="s">
        <v>1282</v>
      </c>
      <c r="E2485" t="s">
        <v>1283</v>
      </c>
      <c r="F2485" t="s">
        <v>1284</v>
      </c>
      <c r="G2485" t="s">
        <v>1285</v>
      </c>
      <c r="H2485" t="s">
        <v>707</v>
      </c>
      <c r="I2485" t="s">
        <v>1251</v>
      </c>
    </row>
    <row r="2486" spans="1:10" x14ac:dyDescent="0.35">
      <c r="A2486" t="s">
        <v>35</v>
      </c>
      <c r="B2486">
        <v>3</v>
      </c>
      <c r="C2486" t="s">
        <v>78</v>
      </c>
      <c r="D2486" t="s">
        <v>426</v>
      </c>
      <c r="E2486" t="s">
        <v>78</v>
      </c>
      <c r="F2486" t="s">
        <v>78</v>
      </c>
      <c r="G2486" t="s">
        <v>1260</v>
      </c>
      <c r="H2486" t="s">
        <v>1286</v>
      </c>
      <c r="I2486" t="s">
        <v>78</v>
      </c>
    </row>
    <row r="2487" spans="1:10" x14ac:dyDescent="0.35">
      <c r="A2487" t="s">
        <v>36</v>
      </c>
      <c r="B2487">
        <v>23</v>
      </c>
      <c r="C2487" t="s">
        <v>1130</v>
      </c>
      <c r="D2487" t="s">
        <v>722</v>
      </c>
      <c r="E2487" t="s">
        <v>307</v>
      </c>
      <c r="F2487" t="s">
        <v>78</v>
      </c>
      <c r="G2487" t="s">
        <v>78</v>
      </c>
      <c r="H2487" t="s">
        <v>805</v>
      </c>
      <c r="I2487" t="s">
        <v>78</v>
      </c>
    </row>
    <row r="2488" spans="1:10" x14ac:dyDescent="0.35">
      <c r="A2488" t="s">
        <v>37</v>
      </c>
      <c r="B2488">
        <v>7</v>
      </c>
      <c r="C2488" t="s">
        <v>736</v>
      </c>
      <c r="D2488" t="s">
        <v>359</v>
      </c>
      <c r="E2488" t="s">
        <v>49</v>
      </c>
      <c r="F2488" t="s">
        <v>78</v>
      </c>
      <c r="G2488" t="s">
        <v>78</v>
      </c>
      <c r="H2488" t="s">
        <v>238</v>
      </c>
      <c r="I2488" t="s">
        <v>78</v>
      </c>
    </row>
    <row r="2489" spans="1:10" x14ac:dyDescent="0.35">
      <c r="A2489" t="s">
        <v>38</v>
      </c>
      <c r="B2489">
        <v>1</v>
      </c>
      <c r="C2489" t="s">
        <v>78</v>
      </c>
      <c r="D2489" t="s">
        <v>78</v>
      </c>
      <c r="E2489" t="s">
        <v>78</v>
      </c>
      <c r="F2489" t="s">
        <v>78</v>
      </c>
      <c r="G2489" t="s">
        <v>78</v>
      </c>
      <c r="H2489" t="s">
        <v>294</v>
      </c>
      <c r="I2489" t="s">
        <v>78</v>
      </c>
    </row>
    <row r="2490" spans="1:10" x14ac:dyDescent="0.35">
      <c r="A2490" t="s">
        <v>39</v>
      </c>
      <c r="B2490">
        <v>10</v>
      </c>
      <c r="C2490" t="s">
        <v>839</v>
      </c>
      <c r="D2490" t="s">
        <v>1107</v>
      </c>
      <c r="E2490" t="s">
        <v>78</v>
      </c>
      <c r="F2490" t="s">
        <v>78</v>
      </c>
      <c r="G2490" t="s">
        <v>78</v>
      </c>
      <c r="H2490" t="s">
        <v>1287</v>
      </c>
      <c r="I2490" t="s">
        <v>78</v>
      </c>
    </row>
    <row r="2491" spans="1:10" x14ac:dyDescent="0.35">
      <c r="A2491" t="s">
        <v>40</v>
      </c>
      <c r="B2491">
        <v>44</v>
      </c>
      <c r="C2491" t="s">
        <v>996</v>
      </c>
      <c r="D2491" t="s">
        <v>276</v>
      </c>
      <c r="E2491" t="s">
        <v>69</v>
      </c>
      <c r="F2491" t="s">
        <v>78</v>
      </c>
      <c r="G2491" t="s">
        <v>414</v>
      </c>
      <c r="H2491" t="s">
        <v>848</v>
      </c>
      <c r="I2491" t="s">
        <v>78</v>
      </c>
    </row>
    <row r="2493" spans="1:10" x14ac:dyDescent="0.35">
      <c r="A2493" t="s">
        <v>1288</v>
      </c>
    </row>
    <row r="2494" spans="1:10" x14ac:dyDescent="0.35">
      <c r="A2494" t="s">
        <v>29</v>
      </c>
      <c r="B2494" t="s">
        <v>1059</v>
      </c>
      <c r="C2494" t="s">
        <v>30</v>
      </c>
      <c r="D2494" t="s">
        <v>1281</v>
      </c>
      <c r="E2494" t="s">
        <v>1282</v>
      </c>
      <c r="F2494" t="s">
        <v>1283</v>
      </c>
      <c r="G2494" t="s">
        <v>1284</v>
      </c>
      <c r="H2494" t="s">
        <v>1285</v>
      </c>
      <c r="I2494" t="s">
        <v>707</v>
      </c>
      <c r="J2494" t="s">
        <v>1251</v>
      </c>
    </row>
    <row r="2495" spans="1:10" x14ac:dyDescent="0.35">
      <c r="A2495" t="s">
        <v>35</v>
      </c>
      <c r="B2495" t="s">
        <v>318</v>
      </c>
      <c r="C2495">
        <v>3</v>
      </c>
      <c r="D2495" t="s">
        <v>78</v>
      </c>
      <c r="E2495" t="s">
        <v>426</v>
      </c>
      <c r="F2495" t="s">
        <v>78</v>
      </c>
      <c r="G2495" t="s">
        <v>78</v>
      </c>
      <c r="H2495" t="s">
        <v>1260</v>
      </c>
      <c r="I2495" t="s">
        <v>1286</v>
      </c>
      <c r="J2495" t="s">
        <v>78</v>
      </c>
    </row>
    <row r="2496" spans="1:10" x14ac:dyDescent="0.35">
      <c r="A2496" t="s">
        <v>36</v>
      </c>
      <c r="B2496" t="s">
        <v>1061</v>
      </c>
      <c r="C2496">
        <v>2</v>
      </c>
      <c r="D2496" t="s">
        <v>78</v>
      </c>
      <c r="E2496" t="s">
        <v>78</v>
      </c>
      <c r="F2496" t="s">
        <v>78</v>
      </c>
      <c r="G2496" t="s">
        <v>78</v>
      </c>
      <c r="H2496" t="s">
        <v>78</v>
      </c>
      <c r="I2496" t="s">
        <v>294</v>
      </c>
      <c r="J2496" t="s">
        <v>78</v>
      </c>
    </row>
    <row r="2497" spans="1:10" x14ac:dyDescent="0.35">
      <c r="A2497" t="s">
        <v>36</v>
      </c>
      <c r="B2497" t="s">
        <v>1062</v>
      </c>
      <c r="C2497">
        <v>1</v>
      </c>
      <c r="D2497" t="s">
        <v>78</v>
      </c>
      <c r="E2497" t="s">
        <v>78</v>
      </c>
      <c r="F2497" t="s">
        <v>78</v>
      </c>
      <c r="G2497" t="s">
        <v>78</v>
      </c>
      <c r="H2497" t="s">
        <v>78</v>
      </c>
      <c r="I2497" t="s">
        <v>294</v>
      </c>
      <c r="J2497" t="s">
        <v>78</v>
      </c>
    </row>
    <row r="2498" spans="1:10" x14ac:dyDescent="0.35">
      <c r="A2498" t="s">
        <v>36</v>
      </c>
      <c r="B2498" t="s">
        <v>318</v>
      </c>
      <c r="C2498">
        <v>20</v>
      </c>
      <c r="D2498" t="s">
        <v>912</v>
      </c>
      <c r="E2498" t="s">
        <v>1056</v>
      </c>
      <c r="F2498" t="s">
        <v>615</v>
      </c>
      <c r="G2498" t="s">
        <v>78</v>
      </c>
      <c r="H2498" t="s">
        <v>78</v>
      </c>
      <c r="I2498" t="s">
        <v>982</v>
      </c>
      <c r="J2498" t="s">
        <v>78</v>
      </c>
    </row>
    <row r="2499" spans="1:10" x14ac:dyDescent="0.35">
      <c r="A2499" t="s">
        <v>37</v>
      </c>
      <c r="B2499" t="s">
        <v>318</v>
      </c>
      <c r="C2499">
        <v>7</v>
      </c>
      <c r="D2499" t="s">
        <v>736</v>
      </c>
      <c r="E2499" t="s">
        <v>359</v>
      </c>
      <c r="F2499" t="s">
        <v>49</v>
      </c>
      <c r="G2499" t="s">
        <v>78</v>
      </c>
      <c r="H2499" t="s">
        <v>78</v>
      </c>
      <c r="I2499" t="s">
        <v>238</v>
      </c>
      <c r="J2499" t="s">
        <v>78</v>
      </c>
    </row>
    <row r="2500" spans="1:10" x14ac:dyDescent="0.35">
      <c r="A2500" t="s">
        <v>38</v>
      </c>
      <c r="B2500" t="s">
        <v>318</v>
      </c>
      <c r="C2500">
        <v>1</v>
      </c>
      <c r="D2500" t="s">
        <v>78</v>
      </c>
      <c r="E2500" t="s">
        <v>78</v>
      </c>
      <c r="F2500" t="s">
        <v>78</v>
      </c>
      <c r="G2500" t="s">
        <v>78</v>
      </c>
      <c r="H2500" t="s">
        <v>78</v>
      </c>
      <c r="I2500" t="s">
        <v>294</v>
      </c>
      <c r="J2500" t="s">
        <v>78</v>
      </c>
    </row>
    <row r="2501" spans="1:10" x14ac:dyDescent="0.35">
      <c r="A2501" t="s">
        <v>39</v>
      </c>
      <c r="B2501" t="s">
        <v>1060</v>
      </c>
      <c r="C2501">
        <v>1</v>
      </c>
      <c r="D2501" t="s">
        <v>78</v>
      </c>
      <c r="E2501" t="s">
        <v>78</v>
      </c>
      <c r="F2501" t="s">
        <v>78</v>
      </c>
      <c r="G2501" t="s">
        <v>78</v>
      </c>
      <c r="H2501" t="s">
        <v>78</v>
      </c>
      <c r="I2501" t="s">
        <v>294</v>
      </c>
      <c r="J2501" t="s">
        <v>78</v>
      </c>
    </row>
    <row r="2502" spans="1:10" x14ac:dyDescent="0.35">
      <c r="A2502" t="s">
        <v>39</v>
      </c>
      <c r="B2502" t="s">
        <v>318</v>
      </c>
      <c r="C2502">
        <v>9</v>
      </c>
      <c r="D2502" t="s">
        <v>1209</v>
      </c>
      <c r="E2502" t="s">
        <v>514</v>
      </c>
      <c r="F2502" t="s">
        <v>78</v>
      </c>
      <c r="G2502" t="s">
        <v>78</v>
      </c>
      <c r="H2502" t="s">
        <v>78</v>
      </c>
      <c r="I2502" t="s">
        <v>513</v>
      </c>
      <c r="J2502" t="s">
        <v>78</v>
      </c>
    </row>
    <row r="2503" spans="1:10" x14ac:dyDescent="0.35">
      <c r="A2503" t="s">
        <v>40</v>
      </c>
      <c r="B2503" t="s">
        <v>1060</v>
      </c>
      <c r="C2503">
        <v>1</v>
      </c>
      <c r="D2503" t="s">
        <v>78</v>
      </c>
      <c r="E2503" t="s">
        <v>78</v>
      </c>
      <c r="F2503" t="s">
        <v>78</v>
      </c>
      <c r="G2503" t="s">
        <v>78</v>
      </c>
      <c r="H2503" t="s">
        <v>78</v>
      </c>
      <c r="I2503" t="s">
        <v>294</v>
      </c>
      <c r="J2503" t="s">
        <v>78</v>
      </c>
    </row>
    <row r="2504" spans="1:10" x14ac:dyDescent="0.35">
      <c r="A2504" t="s">
        <v>40</v>
      </c>
      <c r="B2504" t="s">
        <v>1061</v>
      </c>
      <c r="C2504">
        <v>2</v>
      </c>
      <c r="D2504" t="s">
        <v>78</v>
      </c>
      <c r="E2504" t="s">
        <v>78</v>
      </c>
      <c r="F2504" t="s">
        <v>78</v>
      </c>
      <c r="G2504" t="s">
        <v>78</v>
      </c>
      <c r="H2504" t="s">
        <v>78</v>
      </c>
      <c r="I2504" t="s">
        <v>294</v>
      </c>
      <c r="J2504" t="s">
        <v>78</v>
      </c>
    </row>
    <row r="2505" spans="1:10" x14ac:dyDescent="0.35">
      <c r="A2505" t="s">
        <v>40</v>
      </c>
      <c r="B2505" t="s">
        <v>1062</v>
      </c>
      <c r="C2505">
        <v>1</v>
      </c>
      <c r="D2505" t="s">
        <v>78</v>
      </c>
      <c r="E2505" t="s">
        <v>78</v>
      </c>
      <c r="F2505" t="s">
        <v>78</v>
      </c>
      <c r="G2505" t="s">
        <v>78</v>
      </c>
      <c r="H2505" t="s">
        <v>78</v>
      </c>
      <c r="I2505" t="s">
        <v>294</v>
      </c>
      <c r="J2505" t="s">
        <v>78</v>
      </c>
    </row>
    <row r="2506" spans="1:10" x14ac:dyDescent="0.35">
      <c r="A2506" t="s">
        <v>40</v>
      </c>
      <c r="B2506" t="s">
        <v>318</v>
      </c>
      <c r="C2506">
        <v>40</v>
      </c>
      <c r="D2506" t="s">
        <v>729</v>
      </c>
      <c r="E2506" t="s">
        <v>613</v>
      </c>
      <c r="F2506" t="s">
        <v>1136</v>
      </c>
      <c r="G2506" t="s">
        <v>78</v>
      </c>
      <c r="H2506" t="s">
        <v>387</v>
      </c>
      <c r="I2506" t="s">
        <v>513</v>
      </c>
      <c r="J2506" t="s">
        <v>78</v>
      </c>
    </row>
    <row r="2508" spans="1:10" x14ac:dyDescent="0.35">
      <c r="A2508" t="s">
        <v>1289</v>
      </c>
    </row>
    <row r="2509" spans="1:10" x14ac:dyDescent="0.35">
      <c r="A2509" t="s">
        <v>29</v>
      </c>
      <c r="B2509" t="s">
        <v>887</v>
      </c>
      <c r="C2509" t="s">
        <v>30</v>
      </c>
      <c r="D2509" t="s">
        <v>1281</v>
      </c>
      <c r="E2509" t="s">
        <v>1282</v>
      </c>
      <c r="F2509" t="s">
        <v>1283</v>
      </c>
      <c r="G2509" t="s">
        <v>1284</v>
      </c>
      <c r="H2509" t="s">
        <v>1285</v>
      </c>
      <c r="I2509" t="s">
        <v>707</v>
      </c>
      <c r="J2509" t="s">
        <v>1251</v>
      </c>
    </row>
    <row r="2510" spans="1:10" x14ac:dyDescent="0.35">
      <c r="A2510" t="s">
        <v>35</v>
      </c>
      <c r="B2510" t="s">
        <v>888</v>
      </c>
      <c r="C2510">
        <v>2</v>
      </c>
      <c r="D2510" t="s">
        <v>78</v>
      </c>
      <c r="E2510" t="s">
        <v>294</v>
      </c>
      <c r="F2510" t="s">
        <v>78</v>
      </c>
      <c r="G2510" t="s">
        <v>78</v>
      </c>
      <c r="H2510" t="s">
        <v>1170</v>
      </c>
      <c r="I2510" t="s">
        <v>783</v>
      </c>
      <c r="J2510" t="s">
        <v>78</v>
      </c>
    </row>
    <row r="2511" spans="1:10" x14ac:dyDescent="0.35">
      <c r="A2511" t="s">
        <v>35</v>
      </c>
      <c r="B2511" t="s">
        <v>889</v>
      </c>
      <c r="C2511">
        <v>1</v>
      </c>
      <c r="D2511" t="s">
        <v>78</v>
      </c>
      <c r="E2511" t="s">
        <v>78</v>
      </c>
      <c r="F2511" t="s">
        <v>78</v>
      </c>
      <c r="G2511" t="s">
        <v>78</v>
      </c>
      <c r="H2511" t="s">
        <v>78</v>
      </c>
      <c r="I2511" t="s">
        <v>294</v>
      </c>
      <c r="J2511" t="s">
        <v>78</v>
      </c>
    </row>
    <row r="2512" spans="1:10" x14ac:dyDescent="0.35">
      <c r="A2512" t="s">
        <v>36</v>
      </c>
      <c r="B2512" t="s">
        <v>888</v>
      </c>
      <c r="C2512">
        <v>10</v>
      </c>
      <c r="D2512" t="s">
        <v>78</v>
      </c>
      <c r="E2512" t="s">
        <v>78</v>
      </c>
      <c r="F2512" t="s">
        <v>896</v>
      </c>
      <c r="G2512" t="s">
        <v>78</v>
      </c>
      <c r="H2512" t="s">
        <v>78</v>
      </c>
      <c r="I2512" t="s">
        <v>917</v>
      </c>
      <c r="J2512" t="s">
        <v>78</v>
      </c>
    </row>
    <row r="2513" spans="1:10" x14ac:dyDescent="0.35">
      <c r="A2513" t="s">
        <v>36</v>
      </c>
      <c r="B2513" t="s">
        <v>889</v>
      </c>
      <c r="C2513">
        <v>13</v>
      </c>
      <c r="D2513" t="s">
        <v>897</v>
      </c>
      <c r="E2513" t="s">
        <v>1104</v>
      </c>
      <c r="F2513" t="s">
        <v>299</v>
      </c>
      <c r="G2513" t="s">
        <v>78</v>
      </c>
      <c r="H2513" t="s">
        <v>78</v>
      </c>
      <c r="I2513" t="s">
        <v>1290</v>
      </c>
      <c r="J2513" t="s">
        <v>78</v>
      </c>
    </row>
    <row r="2514" spans="1:10" x14ac:dyDescent="0.35">
      <c r="A2514" t="s">
        <v>37</v>
      </c>
      <c r="B2514" t="s">
        <v>888</v>
      </c>
      <c r="C2514">
        <v>4</v>
      </c>
      <c r="D2514" t="s">
        <v>696</v>
      </c>
      <c r="E2514" t="s">
        <v>583</v>
      </c>
      <c r="F2514" t="s">
        <v>504</v>
      </c>
      <c r="G2514" t="s">
        <v>78</v>
      </c>
      <c r="H2514" t="s">
        <v>78</v>
      </c>
      <c r="I2514" t="s">
        <v>78</v>
      </c>
      <c r="J2514" t="s">
        <v>78</v>
      </c>
    </row>
    <row r="2515" spans="1:10" x14ac:dyDescent="0.35">
      <c r="A2515" t="s">
        <v>37</v>
      </c>
      <c r="B2515" t="s">
        <v>889</v>
      </c>
      <c r="C2515">
        <v>3</v>
      </c>
      <c r="D2515" t="s">
        <v>78</v>
      </c>
      <c r="E2515" t="s">
        <v>648</v>
      </c>
      <c r="F2515" t="s">
        <v>648</v>
      </c>
      <c r="G2515" t="s">
        <v>78</v>
      </c>
      <c r="H2515" t="s">
        <v>78</v>
      </c>
      <c r="I2515" t="s">
        <v>294</v>
      </c>
      <c r="J2515" t="s">
        <v>78</v>
      </c>
    </row>
    <row r="2516" spans="1:10" x14ac:dyDescent="0.35">
      <c r="A2516" t="s">
        <v>38</v>
      </c>
      <c r="B2516" t="s">
        <v>889</v>
      </c>
      <c r="C2516">
        <v>1</v>
      </c>
      <c r="D2516" t="s">
        <v>78</v>
      </c>
      <c r="E2516" t="s">
        <v>78</v>
      </c>
      <c r="F2516" t="s">
        <v>78</v>
      </c>
      <c r="G2516" t="s">
        <v>78</v>
      </c>
      <c r="H2516" t="s">
        <v>78</v>
      </c>
      <c r="I2516" t="s">
        <v>294</v>
      </c>
      <c r="J2516" t="s">
        <v>78</v>
      </c>
    </row>
    <row r="2517" spans="1:10" x14ac:dyDescent="0.35">
      <c r="A2517" t="s">
        <v>39</v>
      </c>
      <c r="B2517" t="s">
        <v>888</v>
      </c>
      <c r="C2517">
        <v>3</v>
      </c>
      <c r="D2517" t="s">
        <v>78</v>
      </c>
      <c r="E2517" t="s">
        <v>78</v>
      </c>
      <c r="F2517" t="s">
        <v>78</v>
      </c>
      <c r="G2517" t="s">
        <v>78</v>
      </c>
      <c r="H2517" t="s">
        <v>78</v>
      </c>
      <c r="I2517" t="s">
        <v>294</v>
      </c>
      <c r="J2517" t="s">
        <v>78</v>
      </c>
    </row>
    <row r="2518" spans="1:10" x14ac:dyDescent="0.35">
      <c r="A2518" t="s">
        <v>39</v>
      </c>
      <c r="B2518" t="s">
        <v>889</v>
      </c>
      <c r="C2518">
        <v>7</v>
      </c>
      <c r="D2518" t="s">
        <v>351</v>
      </c>
      <c r="E2518" t="s">
        <v>554</v>
      </c>
      <c r="F2518" t="s">
        <v>78</v>
      </c>
      <c r="G2518" t="s">
        <v>78</v>
      </c>
      <c r="H2518" t="s">
        <v>78</v>
      </c>
      <c r="I2518" t="s">
        <v>553</v>
      </c>
      <c r="J2518" t="s">
        <v>78</v>
      </c>
    </row>
    <row r="2519" spans="1:10" x14ac:dyDescent="0.35">
      <c r="A2519" t="s">
        <v>40</v>
      </c>
      <c r="B2519" t="s">
        <v>888</v>
      </c>
      <c r="C2519">
        <v>19</v>
      </c>
      <c r="D2519" t="s">
        <v>387</v>
      </c>
      <c r="E2519" t="s">
        <v>615</v>
      </c>
      <c r="F2519" t="s">
        <v>1200</v>
      </c>
      <c r="G2519" t="s">
        <v>78</v>
      </c>
      <c r="H2519" t="s">
        <v>383</v>
      </c>
      <c r="I2519" t="s">
        <v>517</v>
      </c>
      <c r="J2519" t="s">
        <v>78</v>
      </c>
    </row>
    <row r="2520" spans="1:10" x14ac:dyDescent="0.35">
      <c r="A2520" t="s">
        <v>40</v>
      </c>
      <c r="B2520" t="s">
        <v>889</v>
      </c>
      <c r="C2520">
        <v>25</v>
      </c>
      <c r="D2520" t="s">
        <v>764</v>
      </c>
      <c r="E2520" t="s">
        <v>1227</v>
      </c>
      <c r="F2520" t="s">
        <v>980</v>
      </c>
      <c r="G2520" t="s">
        <v>78</v>
      </c>
      <c r="H2520" t="s">
        <v>78</v>
      </c>
      <c r="I2520" t="s">
        <v>606</v>
      </c>
      <c r="J2520" t="s">
        <v>78</v>
      </c>
    </row>
    <row r="2522" spans="1:10" x14ac:dyDescent="0.35">
      <c r="A2522" t="s">
        <v>1291</v>
      </c>
    </row>
    <row r="2523" spans="1:10" x14ac:dyDescent="0.35">
      <c r="A2523" t="s">
        <v>29</v>
      </c>
      <c r="B2523" t="s">
        <v>1041</v>
      </c>
      <c r="C2523" t="s">
        <v>30</v>
      </c>
      <c r="D2523" t="s">
        <v>1281</v>
      </c>
      <c r="E2523" t="s">
        <v>1282</v>
      </c>
      <c r="F2523" t="s">
        <v>1283</v>
      </c>
      <c r="G2523" t="s">
        <v>1284</v>
      </c>
      <c r="H2523" t="s">
        <v>1285</v>
      </c>
      <c r="I2523" t="s">
        <v>707</v>
      </c>
      <c r="J2523" t="s">
        <v>1251</v>
      </c>
    </row>
    <row r="2524" spans="1:10" x14ac:dyDescent="0.35">
      <c r="A2524" t="s">
        <v>35</v>
      </c>
      <c r="B2524" t="s">
        <v>1042</v>
      </c>
      <c r="C2524">
        <v>1</v>
      </c>
      <c r="D2524" t="s">
        <v>78</v>
      </c>
      <c r="E2524" t="s">
        <v>294</v>
      </c>
      <c r="F2524" t="s">
        <v>78</v>
      </c>
      <c r="G2524" t="s">
        <v>78</v>
      </c>
      <c r="H2524" t="s">
        <v>78</v>
      </c>
      <c r="I2524" t="s">
        <v>294</v>
      </c>
      <c r="J2524" t="s">
        <v>78</v>
      </c>
    </row>
    <row r="2525" spans="1:10" x14ac:dyDescent="0.35">
      <c r="A2525" t="s">
        <v>35</v>
      </c>
      <c r="B2525" t="s">
        <v>1044</v>
      </c>
      <c r="C2525">
        <v>2</v>
      </c>
      <c r="D2525" t="s">
        <v>78</v>
      </c>
      <c r="E2525" t="s">
        <v>605</v>
      </c>
      <c r="F2525" t="s">
        <v>78</v>
      </c>
      <c r="G2525" t="s">
        <v>78</v>
      </c>
      <c r="H2525" t="s">
        <v>605</v>
      </c>
      <c r="I2525" t="s">
        <v>606</v>
      </c>
      <c r="J2525" t="s">
        <v>78</v>
      </c>
    </row>
    <row r="2526" spans="1:10" x14ac:dyDescent="0.35">
      <c r="A2526" t="s">
        <v>36</v>
      </c>
      <c r="B2526" t="s">
        <v>1042</v>
      </c>
      <c r="C2526">
        <v>9</v>
      </c>
      <c r="D2526" t="s">
        <v>1064</v>
      </c>
      <c r="E2526" t="s">
        <v>78</v>
      </c>
      <c r="F2526" t="s">
        <v>737</v>
      </c>
      <c r="G2526" t="s">
        <v>78</v>
      </c>
      <c r="H2526" t="s">
        <v>78</v>
      </c>
      <c r="I2526" t="s">
        <v>1021</v>
      </c>
      <c r="J2526" t="s">
        <v>78</v>
      </c>
    </row>
    <row r="2527" spans="1:10" x14ac:dyDescent="0.35">
      <c r="A2527" t="s">
        <v>36</v>
      </c>
      <c r="B2527" t="s">
        <v>1043</v>
      </c>
      <c r="C2527">
        <v>5</v>
      </c>
      <c r="D2527" t="s">
        <v>1292</v>
      </c>
      <c r="E2527" t="s">
        <v>812</v>
      </c>
      <c r="F2527" t="s">
        <v>812</v>
      </c>
      <c r="G2527" t="s">
        <v>78</v>
      </c>
      <c r="H2527" t="s">
        <v>78</v>
      </c>
      <c r="I2527" t="s">
        <v>922</v>
      </c>
      <c r="J2527" t="s">
        <v>78</v>
      </c>
    </row>
    <row r="2528" spans="1:10" x14ac:dyDescent="0.35">
      <c r="A2528" t="s">
        <v>36</v>
      </c>
      <c r="B2528" t="s">
        <v>1044</v>
      </c>
      <c r="C2528">
        <v>6</v>
      </c>
      <c r="D2528" t="s">
        <v>78</v>
      </c>
      <c r="E2528" t="s">
        <v>78</v>
      </c>
      <c r="F2528" t="s">
        <v>729</v>
      </c>
      <c r="G2528" t="s">
        <v>78</v>
      </c>
      <c r="H2528" t="s">
        <v>78</v>
      </c>
      <c r="I2528" t="s">
        <v>983</v>
      </c>
      <c r="J2528" t="s">
        <v>78</v>
      </c>
    </row>
    <row r="2529" spans="1:10" x14ac:dyDescent="0.35">
      <c r="A2529" t="s">
        <v>36</v>
      </c>
      <c r="B2529" t="s">
        <v>1045</v>
      </c>
      <c r="C2529">
        <v>3</v>
      </c>
      <c r="D2529" t="s">
        <v>477</v>
      </c>
      <c r="E2529" t="s">
        <v>294</v>
      </c>
      <c r="F2529" t="s">
        <v>476</v>
      </c>
      <c r="G2529" t="s">
        <v>78</v>
      </c>
      <c r="H2529" t="s">
        <v>78</v>
      </c>
      <c r="I2529" t="s">
        <v>798</v>
      </c>
      <c r="J2529" t="s">
        <v>78</v>
      </c>
    </row>
    <row r="2530" spans="1:10" x14ac:dyDescent="0.35">
      <c r="A2530" t="s">
        <v>37</v>
      </c>
      <c r="B2530" t="s">
        <v>1042</v>
      </c>
      <c r="C2530">
        <v>2</v>
      </c>
      <c r="D2530" t="s">
        <v>813</v>
      </c>
      <c r="E2530" t="s">
        <v>813</v>
      </c>
      <c r="F2530" t="s">
        <v>78</v>
      </c>
      <c r="G2530" t="s">
        <v>78</v>
      </c>
      <c r="H2530" t="s">
        <v>78</v>
      </c>
      <c r="I2530" t="s">
        <v>976</v>
      </c>
      <c r="J2530" t="s">
        <v>78</v>
      </c>
    </row>
    <row r="2531" spans="1:10" x14ac:dyDescent="0.35">
      <c r="A2531" t="s">
        <v>37</v>
      </c>
      <c r="B2531" t="s">
        <v>1043</v>
      </c>
      <c r="C2531">
        <v>2</v>
      </c>
      <c r="D2531" t="s">
        <v>78</v>
      </c>
      <c r="E2531" t="s">
        <v>412</v>
      </c>
      <c r="F2531" t="s">
        <v>412</v>
      </c>
      <c r="G2531" t="s">
        <v>78</v>
      </c>
      <c r="H2531" t="s">
        <v>78</v>
      </c>
      <c r="I2531" t="s">
        <v>294</v>
      </c>
      <c r="J2531" t="s">
        <v>78</v>
      </c>
    </row>
    <row r="2532" spans="1:10" x14ac:dyDescent="0.35">
      <c r="A2532" t="s">
        <v>37</v>
      </c>
      <c r="B2532" t="s">
        <v>1045</v>
      </c>
      <c r="C2532">
        <v>2</v>
      </c>
      <c r="D2532" t="s">
        <v>78</v>
      </c>
      <c r="E2532" t="s">
        <v>1221</v>
      </c>
      <c r="F2532" t="s">
        <v>861</v>
      </c>
      <c r="G2532" t="s">
        <v>78</v>
      </c>
      <c r="H2532" t="s">
        <v>78</v>
      </c>
      <c r="I2532" t="s">
        <v>78</v>
      </c>
      <c r="J2532" t="s">
        <v>78</v>
      </c>
    </row>
    <row r="2533" spans="1:10" x14ac:dyDescent="0.35">
      <c r="A2533" t="s">
        <v>37</v>
      </c>
      <c r="B2533" t="s">
        <v>1047</v>
      </c>
      <c r="C2533">
        <v>1</v>
      </c>
      <c r="D2533" t="s">
        <v>78</v>
      </c>
      <c r="E2533" t="s">
        <v>78</v>
      </c>
      <c r="F2533" t="s">
        <v>294</v>
      </c>
      <c r="G2533" t="s">
        <v>78</v>
      </c>
      <c r="H2533" t="s">
        <v>78</v>
      </c>
      <c r="I2533" t="s">
        <v>78</v>
      </c>
      <c r="J2533" t="s">
        <v>78</v>
      </c>
    </row>
    <row r="2534" spans="1:10" x14ac:dyDescent="0.35">
      <c r="A2534" t="s">
        <v>38</v>
      </c>
      <c r="B2534" t="s">
        <v>1042</v>
      </c>
      <c r="C2534">
        <v>1</v>
      </c>
      <c r="D2534" t="s">
        <v>78</v>
      </c>
      <c r="E2534" t="s">
        <v>78</v>
      </c>
      <c r="F2534" t="s">
        <v>78</v>
      </c>
      <c r="G2534" t="s">
        <v>78</v>
      </c>
      <c r="H2534" t="s">
        <v>78</v>
      </c>
      <c r="I2534" t="s">
        <v>294</v>
      </c>
      <c r="J2534" t="s">
        <v>78</v>
      </c>
    </row>
    <row r="2535" spans="1:10" x14ac:dyDescent="0.35">
      <c r="A2535" t="s">
        <v>39</v>
      </c>
      <c r="B2535" t="s">
        <v>1042</v>
      </c>
      <c r="C2535">
        <v>3</v>
      </c>
      <c r="D2535" t="s">
        <v>78</v>
      </c>
      <c r="E2535" t="s">
        <v>641</v>
      </c>
      <c r="F2535" t="s">
        <v>78</v>
      </c>
      <c r="G2535" t="s">
        <v>78</v>
      </c>
      <c r="H2535" t="s">
        <v>78</v>
      </c>
      <c r="I2535" t="s">
        <v>640</v>
      </c>
      <c r="J2535" t="s">
        <v>78</v>
      </c>
    </row>
    <row r="2536" spans="1:10" x14ac:dyDescent="0.35">
      <c r="A2536" t="s">
        <v>39</v>
      </c>
      <c r="B2536" t="s">
        <v>1043</v>
      </c>
      <c r="C2536">
        <v>3</v>
      </c>
      <c r="D2536" t="s">
        <v>665</v>
      </c>
      <c r="E2536" t="s">
        <v>665</v>
      </c>
      <c r="F2536" t="s">
        <v>78</v>
      </c>
      <c r="G2536" t="s">
        <v>78</v>
      </c>
      <c r="H2536" t="s">
        <v>78</v>
      </c>
      <c r="I2536" t="s">
        <v>977</v>
      </c>
      <c r="J2536" t="s">
        <v>78</v>
      </c>
    </row>
    <row r="2537" spans="1:10" x14ac:dyDescent="0.35">
      <c r="A2537" t="s">
        <v>39</v>
      </c>
      <c r="B2537" t="s">
        <v>1044</v>
      </c>
      <c r="C2537">
        <v>2</v>
      </c>
      <c r="D2537" t="s">
        <v>384</v>
      </c>
      <c r="E2537" t="s">
        <v>384</v>
      </c>
      <c r="F2537" t="s">
        <v>78</v>
      </c>
      <c r="G2537" t="s">
        <v>78</v>
      </c>
      <c r="H2537" t="s">
        <v>78</v>
      </c>
      <c r="I2537" t="s">
        <v>385</v>
      </c>
      <c r="J2537" t="s">
        <v>78</v>
      </c>
    </row>
    <row r="2538" spans="1:10" x14ac:dyDescent="0.35">
      <c r="A2538" t="s">
        <v>39</v>
      </c>
      <c r="B2538" t="s">
        <v>1045</v>
      </c>
      <c r="C2538">
        <v>2</v>
      </c>
      <c r="D2538" t="s">
        <v>78</v>
      </c>
      <c r="E2538" t="s">
        <v>78</v>
      </c>
      <c r="F2538" t="s">
        <v>78</v>
      </c>
      <c r="G2538" t="s">
        <v>78</v>
      </c>
      <c r="H2538" t="s">
        <v>78</v>
      </c>
      <c r="I2538" t="s">
        <v>294</v>
      </c>
      <c r="J2538" t="s">
        <v>78</v>
      </c>
    </row>
    <row r="2539" spans="1:10" x14ac:dyDescent="0.35">
      <c r="A2539" t="s">
        <v>40</v>
      </c>
      <c r="B2539" t="s">
        <v>1042</v>
      </c>
      <c r="C2539">
        <v>16</v>
      </c>
      <c r="D2539" t="s">
        <v>288</v>
      </c>
      <c r="E2539" t="s">
        <v>65</v>
      </c>
      <c r="F2539" t="s">
        <v>458</v>
      </c>
      <c r="G2539" t="s">
        <v>78</v>
      </c>
      <c r="H2539" t="s">
        <v>78</v>
      </c>
      <c r="I2539" t="s">
        <v>1004</v>
      </c>
      <c r="J2539" t="s">
        <v>78</v>
      </c>
    </row>
    <row r="2540" spans="1:10" x14ac:dyDescent="0.35">
      <c r="A2540" t="s">
        <v>40</v>
      </c>
      <c r="B2540" t="s">
        <v>1043</v>
      </c>
      <c r="C2540">
        <v>10</v>
      </c>
      <c r="D2540" t="s">
        <v>1067</v>
      </c>
      <c r="E2540" t="s">
        <v>589</v>
      </c>
      <c r="F2540" t="s">
        <v>660</v>
      </c>
      <c r="G2540" t="s">
        <v>78</v>
      </c>
      <c r="H2540" t="s">
        <v>78</v>
      </c>
      <c r="I2540" t="s">
        <v>1066</v>
      </c>
      <c r="J2540" t="s">
        <v>78</v>
      </c>
    </row>
    <row r="2541" spans="1:10" x14ac:dyDescent="0.35">
      <c r="A2541" t="s">
        <v>40</v>
      </c>
      <c r="B2541" t="s">
        <v>1044</v>
      </c>
      <c r="C2541">
        <v>10</v>
      </c>
      <c r="D2541" t="s">
        <v>770</v>
      </c>
      <c r="E2541" t="s">
        <v>533</v>
      </c>
      <c r="F2541" t="s">
        <v>580</v>
      </c>
      <c r="G2541" t="s">
        <v>78</v>
      </c>
      <c r="H2541" t="s">
        <v>737</v>
      </c>
      <c r="I2541" t="s">
        <v>523</v>
      </c>
      <c r="J2541" t="s">
        <v>78</v>
      </c>
    </row>
    <row r="2542" spans="1:10" x14ac:dyDescent="0.35">
      <c r="A2542" t="s">
        <v>40</v>
      </c>
      <c r="B2542" t="s">
        <v>1045</v>
      </c>
      <c r="C2542">
        <v>7</v>
      </c>
      <c r="D2542" t="s">
        <v>696</v>
      </c>
      <c r="E2542" t="s">
        <v>172</v>
      </c>
      <c r="F2542" t="s">
        <v>539</v>
      </c>
      <c r="G2542" t="s">
        <v>78</v>
      </c>
      <c r="H2542" t="s">
        <v>78</v>
      </c>
      <c r="I2542" t="s">
        <v>563</v>
      </c>
      <c r="J2542" t="s">
        <v>78</v>
      </c>
    </row>
    <row r="2543" spans="1:10" x14ac:dyDescent="0.35">
      <c r="A2543" t="s">
        <v>40</v>
      </c>
      <c r="B2543" t="s">
        <v>1047</v>
      </c>
      <c r="C2543">
        <v>1</v>
      </c>
      <c r="D2543" t="s">
        <v>78</v>
      </c>
      <c r="E2543" t="s">
        <v>78</v>
      </c>
      <c r="F2543" t="s">
        <v>294</v>
      </c>
      <c r="G2543" t="s">
        <v>78</v>
      </c>
      <c r="H2543" t="s">
        <v>78</v>
      </c>
      <c r="I2543" t="s">
        <v>78</v>
      </c>
      <c r="J2543" t="s">
        <v>78</v>
      </c>
    </row>
    <row r="2545" spans="1:10" x14ac:dyDescent="0.35">
      <c r="A2545" t="s">
        <v>1293</v>
      </c>
    </row>
    <row r="2546" spans="1:10" x14ac:dyDescent="0.35">
      <c r="A2546" t="s">
        <v>29</v>
      </c>
      <c r="B2546" t="s">
        <v>864</v>
      </c>
      <c r="C2546" t="s">
        <v>30</v>
      </c>
      <c r="D2546" t="s">
        <v>1281</v>
      </c>
      <c r="E2546" t="s">
        <v>1282</v>
      </c>
      <c r="F2546" t="s">
        <v>1283</v>
      </c>
      <c r="G2546" t="s">
        <v>1284</v>
      </c>
      <c r="H2546" t="s">
        <v>1285</v>
      </c>
      <c r="I2546" t="s">
        <v>707</v>
      </c>
      <c r="J2546" t="s">
        <v>1251</v>
      </c>
    </row>
    <row r="2547" spans="1:10" x14ac:dyDescent="0.35">
      <c r="A2547" t="s">
        <v>35</v>
      </c>
      <c r="B2547" t="s">
        <v>831</v>
      </c>
      <c r="C2547">
        <v>1</v>
      </c>
      <c r="D2547" t="s">
        <v>78</v>
      </c>
      <c r="E2547" t="s">
        <v>78</v>
      </c>
      <c r="F2547" t="s">
        <v>78</v>
      </c>
      <c r="G2547" t="s">
        <v>78</v>
      </c>
      <c r="H2547" t="s">
        <v>78</v>
      </c>
      <c r="I2547" t="s">
        <v>294</v>
      </c>
      <c r="J2547" t="s">
        <v>78</v>
      </c>
    </row>
    <row r="2548" spans="1:10" x14ac:dyDescent="0.35">
      <c r="A2548" t="s">
        <v>35</v>
      </c>
      <c r="B2548" t="s">
        <v>832</v>
      </c>
      <c r="C2548">
        <v>1</v>
      </c>
      <c r="D2548" t="s">
        <v>78</v>
      </c>
      <c r="E2548" t="s">
        <v>294</v>
      </c>
      <c r="F2548" t="s">
        <v>78</v>
      </c>
      <c r="G2548" t="s">
        <v>78</v>
      </c>
      <c r="H2548" t="s">
        <v>294</v>
      </c>
      <c r="I2548" t="s">
        <v>78</v>
      </c>
      <c r="J2548" t="s">
        <v>78</v>
      </c>
    </row>
    <row r="2549" spans="1:10" x14ac:dyDescent="0.35">
      <c r="A2549" t="s">
        <v>35</v>
      </c>
      <c r="B2549" t="s">
        <v>833</v>
      </c>
      <c r="C2549">
        <v>1</v>
      </c>
      <c r="D2549" t="s">
        <v>78</v>
      </c>
      <c r="E2549" t="s">
        <v>294</v>
      </c>
      <c r="F2549" t="s">
        <v>78</v>
      </c>
      <c r="G2549" t="s">
        <v>78</v>
      </c>
      <c r="H2549" t="s">
        <v>78</v>
      </c>
      <c r="I2549" t="s">
        <v>294</v>
      </c>
      <c r="J2549" t="s">
        <v>78</v>
      </c>
    </row>
    <row r="2550" spans="1:10" x14ac:dyDescent="0.35">
      <c r="A2550" t="s">
        <v>36</v>
      </c>
      <c r="B2550" t="s">
        <v>831</v>
      </c>
      <c r="C2550">
        <v>1</v>
      </c>
      <c r="D2550" t="s">
        <v>78</v>
      </c>
      <c r="E2550" t="s">
        <v>294</v>
      </c>
      <c r="F2550" t="s">
        <v>294</v>
      </c>
      <c r="G2550" t="s">
        <v>78</v>
      </c>
      <c r="H2550" t="s">
        <v>78</v>
      </c>
      <c r="I2550" t="s">
        <v>78</v>
      </c>
      <c r="J2550" t="s">
        <v>78</v>
      </c>
    </row>
    <row r="2551" spans="1:10" x14ac:dyDescent="0.35">
      <c r="A2551" t="s">
        <v>36</v>
      </c>
      <c r="B2551" t="s">
        <v>832</v>
      </c>
      <c r="C2551">
        <v>15</v>
      </c>
      <c r="D2551" t="s">
        <v>690</v>
      </c>
      <c r="E2551" t="s">
        <v>78</v>
      </c>
      <c r="F2551" t="s">
        <v>731</v>
      </c>
      <c r="G2551" t="s">
        <v>78</v>
      </c>
      <c r="H2551" t="s">
        <v>78</v>
      </c>
      <c r="I2551" t="s">
        <v>919</v>
      </c>
      <c r="J2551" t="s">
        <v>78</v>
      </c>
    </row>
    <row r="2552" spans="1:10" x14ac:dyDescent="0.35">
      <c r="A2552" t="s">
        <v>36</v>
      </c>
      <c r="B2552" t="s">
        <v>833</v>
      </c>
      <c r="C2552">
        <v>7</v>
      </c>
      <c r="D2552" t="s">
        <v>505</v>
      </c>
      <c r="E2552" t="s">
        <v>466</v>
      </c>
      <c r="F2552" t="s">
        <v>432</v>
      </c>
      <c r="G2552" t="s">
        <v>78</v>
      </c>
      <c r="H2552" t="s">
        <v>78</v>
      </c>
      <c r="I2552" t="s">
        <v>681</v>
      </c>
      <c r="J2552" t="s">
        <v>78</v>
      </c>
    </row>
    <row r="2553" spans="1:10" x14ac:dyDescent="0.35">
      <c r="A2553" t="s">
        <v>37</v>
      </c>
      <c r="B2553" t="s">
        <v>831</v>
      </c>
      <c r="C2553">
        <v>3</v>
      </c>
      <c r="D2553" t="s">
        <v>78</v>
      </c>
      <c r="E2553" t="s">
        <v>50</v>
      </c>
      <c r="F2553" t="s">
        <v>51</v>
      </c>
      <c r="G2553" t="s">
        <v>78</v>
      </c>
      <c r="H2553" t="s">
        <v>78</v>
      </c>
      <c r="I2553" t="s">
        <v>78</v>
      </c>
      <c r="J2553" t="s">
        <v>78</v>
      </c>
    </row>
    <row r="2554" spans="1:10" x14ac:dyDescent="0.35">
      <c r="A2554" t="s">
        <v>37</v>
      </c>
      <c r="B2554" t="s">
        <v>832</v>
      </c>
      <c r="C2554">
        <v>4</v>
      </c>
      <c r="D2554" t="s">
        <v>745</v>
      </c>
      <c r="E2554" t="s">
        <v>478</v>
      </c>
      <c r="F2554" t="s">
        <v>45</v>
      </c>
      <c r="G2554" t="s">
        <v>78</v>
      </c>
      <c r="H2554" t="s">
        <v>78</v>
      </c>
      <c r="I2554" t="s">
        <v>975</v>
      </c>
      <c r="J2554" t="s">
        <v>78</v>
      </c>
    </row>
    <row r="2555" spans="1:10" x14ac:dyDescent="0.35">
      <c r="A2555" t="s">
        <v>38</v>
      </c>
      <c r="B2555" t="s">
        <v>832</v>
      </c>
      <c r="C2555">
        <v>1</v>
      </c>
      <c r="D2555" t="s">
        <v>78</v>
      </c>
      <c r="E2555" t="s">
        <v>78</v>
      </c>
      <c r="F2555" t="s">
        <v>78</v>
      </c>
      <c r="G2555" t="s">
        <v>78</v>
      </c>
      <c r="H2555" t="s">
        <v>78</v>
      </c>
      <c r="I2555" t="s">
        <v>294</v>
      </c>
      <c r="J2555" t="s">
        <v>78</v>
      </c>
    </row>
    <row r="2556" spans="1:10" x14ac:dyDescent="0.35">
      <c r="A2556" t="s">
        <v>39</v>
      </c>
      <c r="B2556" t="s">
        <v>831</v>
      </c>
      <c r="C2556">
        <v>1</v>
      </c>
      <c r="D2556" t="s">
        <v>78</v>
      </c>
      <c r="E2556" t="s">
        <v>78</v>
      </c>
      <c r="F2556" t="s">
        <v>78</v>
      </c>
      <c r="G2556" t="s">
        <v>78</v>
      </c>
      <c r="H2556" t="s">
        <v>78</v>
      </c>
      <c r="I2556" t="s">
        <v>294</v>
      </c>
      <c r="J2556" t="s">
        <v>78</v>
      </c>
    </row>
    <row r="2557" spans="1:10" x14ac:dyDescent="0.35">
      <c r="A2557" t="s">
        <v>39</v>
      </c>
      <c r="B2557" t="s">
        <v>832</v>
      </c>
      <c r="C2557">
        <v>3</v>
      </c>
      <c r="D2557" t="s">
        <v>78</v>
      </c>
      <c r="E2557" t="s">
        <v>233</v>
      </c>
      <c r="F2557" t="s">
        <v>78</v>
      </c>
      <c r="G2557" t="s">
        <v>78</v>
      </c>
      <c r="H2557" t="s">
        <v>78</v>
      </c>
      <c r="I2557" t="s">
        <v>540</v>
      </c>
      <c r="J2557" t="s">
        <v>78</v>
      </c>
    </row>
    <row r="2558" spans="1:10" x14ac:dyDescent="0.35">
      <c r="A2558" t="s">
        <v>39</v>
      </c>
      <c r="B2558" t="s">
        <v>833</v>
      </c>
      <c r="C2558">
        <v>6</v>
      </c>
      <c r="D2558" t="s">
        <v>320</v>
      </c>
      <c r="E2558" t="s">
        <v>320</v>
      </c>
      <c r="F2558" t="s">
        <v>78</v>
      </c>
      <c r="G2558" t="s">
        <v>78</v>
      </c>
      <c r="H2558" t="s">
        <v>78</v>
      </c>
      <c r="I2558" t="s">
        <v>944</v>
      </c>
      <c r="J2558" t="s">
        <v>78</v>
      </c>
    </row>
    <row r="2559" spans="1:10" x14ac:dyDescent="0.35">
      <c r="A2559" t="s">
        <v>40</v>
      </c>
      <c r="B2559" t="s">
        <v>831</v>
      </c>
      <c r="C2559">
        <v>6</v>
      </c>
      <c r="D2559" t="s">
        <v>78</v>
      </c>
      <c r="E2559" t="s">
        <v>179</v>
      </c>
      <c r="F2559" t="s">
        <v>978</v>
      </c>
      <c r="G2559" t="s">
        <v>78</v>
      </c>
      <c r="H2559" t="s">
        <v>78</v>
      </c>
      <c r="I2559" t="s">
        <v>829</v>
      </c>
      <c r="J2559" t="s">
        <v>78</v>
      </c>
    </row>
    <row r="2560" spans="1:10" x14ac:dyDescent="0.35">
      <c r="A2560" t="s">
        <v>40</v>
      </c>
      <c r="B2560" t="s">
        <v>832</v>
      </c>
      <c r="C2560">
        <v>24</v>
      </c>
      <c r="D2560" t="s">
        <v>633</v>
      </c>
      <c r="E2560" t="s">
        <v>615</v>
      </c>
      <c r="F2560" t="s">
        <v>905</v>
      </c>
      <c r="G2560" t="s">
        <v>78</v>
      </c>
      <c r="H2560" t="s">
        <v>622</v>
      </c>
      <c r="I2560" t="s">
        <v>1262</v>
      </c>
      <c r="J2560" t="s">
        <v>78</v>
      </c>
    </row>
    <row r="2561" spans="1:10" x14ac:dyDescent="0.35">
      <c r="A2561" t="s">
        <v>40</v>
      </c>
      <c r="B2561" t="s">
        <v>833</v>
      </c>
      <c r="C2561">
        <v>14</v>
      </c>
      <c r="D2561" t="s">
        <v>522</v>
      </c>
      <c r="E2561" t="s">
        <v>966</v>
      </c>
      <c r="F2561" t="s">
        <v>732</v>
      </c>
      <c r="G2561" t="s">
        <v>78</v>
      </c>
      <c r="H2561" t="s">
        <v>78</v>
      </c>
      <c r="I2561" t="s">
        <v>848</v>
      </c>
      <c r="J2561" t="s">
        <v>78</v>
      </c>
    </row>
    <row r="2563" spans="1:10" x14ac:dyDescent="0.35">
      <c r="A2563" t="s">
        <v>1294</v>
      </c>
    </row>
    <row r="2564" spans="1:10" x14ac:dyDescent="0.35">
      <c r="A2564" t="s">
        <v>29</v>
      </c>
      <c r="B2564" t="s">
        <v>872</v>
      </c>
      <c r="C2564" t="s">
        <v>30</v>
      </c>
      <c r="D2564" t="s">
        <v>1281</v>
      </c>
      <c r="E2564" t="s">
        <v>1282</v>
      </c>
      <c r="F2564" t="s">
        <v>1283</v>
      </c>
      <c r="G2564" t="s">
        <v>1284</v>
      </c>
      <c r="H2564" t="s">
        <v>1285</v>
      </c>
      <c r="I2564" t="s">
        <v>707</v>
      </c>
      <c r="J2564" t="s">
        <v>1251</v>
      </c>
    </row>
    <row r="2565" spans="1:10" x14ac:dyDescent="0.35">
      <c r="A2565" t="s">
        <v>35</v>
      </c>
      <c r="B2565" t="s">
        <v>873</v>
      </c>
      <c r="C2565">
        <v>3</v>
      </c>
      <c r="D2565" t="s">
        <v>78</v>
      </c>
      <c r="E2565" t="s">
        <v>426</v>
      </c>
      <c r="F2565" t="s">
        <v>78</v>
      </c>
      <c r="G2565" t="s">
        <v>78</v>
      </c>
      <c r="H2565" t="s">
        <v>1260</v>
      </c>
      <c r="I2565" t="s">
        <v>1286</v>
      </c>
      <c r="J2565" t="s">
        <v>78</v>
      </c>
    </row>
    <row r="2566" spans="1:10" x14ac:dyDescent="0.35">
      <c r="A2566" t="s">
        <v>36</v>
      </c>
      <c r="B2566" t="s">
        <v>873</v>
      </c>
      <c r="C2566">
        <v>13</v>
      </c>
      <c r="D2566" t="s">
        <v>78</v>
      </c>
      <c r="E2566" t="s">
        <v>1151</v>
      </c>
      <c r="F2566" t="s">
        <v>1115</v>
      </c>
      <c r="G2566" t="s">
        <v>78</v>
      </c>
      <c r="H2566" t="s">
        <v>78</v>
      </c>
      <c r="I2566" t="s">
        <v>1201</v>
      </c>
      <c r="J2566" t="s">
        <v>78</v>
      </c>
    </row>
    <row r="2567" spans="1:10" x14ac:dyDescent="0.35">
      <c r="A2567" t="s">
        <v>36</v>
      </c>
      <c r="B2567" t="s">
        <v>874</v>
      </c>
      <c r="C2567">
        <v>9</v>
      </c>
      <c r="D2567" t="s">
        <v>357</v>
      </c>
      <c r="E2567" t="s">
        <v>698</v>
      </c>
      <c r="F2567" t="s">
        <v>1171</v>
      </c>
      <c r="G2567" t="s">
        <v>78</v>
      </c>
      <c r="H2567" t="s">
        <v>78</v>
      </c>
      <c r="I2567" t="s">
        <v>532</v>
      </c>
      <c r="J2567" t="s">
        <v>78</v>
      </c>
    </row>
    <row r="2568" spans="1:10" x14ac:dyDescent="0.35">
      <c r="A2568" t="s">
        <v>36</v>
      </c>
      <c r="B2568" t="s">
        <v>318</v>
      </c>
      <c r="C2568">
        <v>1</v>
      </c>
      <c r="D2568" t="s">
        <v>78</v>
      </c>
      <c r="E2568" t="s">
        <v>78</v>
      </c>
      <c r="F2568" t="s">
        <v>78</v>
      </c>
      <c r="G2568" t="s">
        <v>78</v>
      </c>
      <c r="H2568" t="s">
        <v>78</v>
      </c>
      <c r="I2568" t="s">
        <v>294</v>
      </c>
      <c r="J2568" t="s">
        <v>78</v>
      </c>
    </row>
    <row r="2569" spans="1:10" x14ac:dyDescent="0.35">
      <c r="A2569" t="s">
        <v>37</v>
      </c>
      <c r="B2569" t="s">
        <v>873</v>
      </c>
      <c r="C2569">
        <v>4</v>
      </c>
      <c r="D2569" t="s">
        <v>78</v>
      </c>
      <c r="E2569" t="s">
        <v>630</v>
      </c>
      <c r="F2569" t="s">
        <v>146</v>
      </c>
      <c r="G2569" t="s">
        <v>78</v>
      </c>
      <c r="H2569" t="s">
        <v>78</v>
      </c>
      <c r="I2569" t="s">
        <v>444</v>
      </c>
      <c r="J2569" t="s">
        <v>78</v>
      </c>
    </row>
    <row r="2570" spans="1:10" x14ac:dyDescent="0.35">
      <c r="A2570" t="s">
        <v>37</v>
      </c>
      <c r="B2570" t="s">
        <v>874</v>
      </c>
      <c r="C2570">
        <v>3</v>
      </c>
      <c r="D2570" t="s">
        <v>735</v>
      </c>
      <c r="E2570" t="s">
        <v>173</v>
      </c>
      <c r="F2570" t="s">
        <v>172</v>
      </c>
      <c r="G2570" t="s">
        <v>78</v>
      </c>
      <c r="H2570" t="s">
        <v>78</v>
      </c>
      <c r="I2570" t="s">
        <v>890</v>
      </c>
      <c r="J2570" t="s">
        <v>78</v>
      </c>
    </row>
    <row r="2571" spans="1:10" x14ac:dyDescent="0.35">
      <c r="A2571" t="s">
        <v>38</v>
      </c>
      <c r="B2571" t="s">
        <v>873</v>
      </c>
      <c r="C2571">
        <v>1</v>
      </c>
      <c r="D2571" t="s">
        <v>78</v>
      </c>
      <c r="E2571" t="s">
        <v>78</v>
      </c>
      <c r="F2571" t="s">
        <v>78</v>
      </c>
      <c r="G2571" t="s">
        <v>78</v>
      </c>
      <c r="H2571" t="s">
        <v>78</v>
      </c>
      <c r="I2571" t="s">
        <v>294</v>
      </c>
      <c r="J2571" t="s">
        <v>78</v>
      </c>
    </row>
    <row r="2572" spans="1:10" x14ac:dyDescent="0.35">
      <c r="A2572" t="s">
        <v>39</v>
      </c>
      <c r="B2572" t="s">
        <v>873</v>
      </c>
      <c r="C2572">
        <v>2</v>
      </c>
      <c r="D2572" t="s">
        <v>78</v>
      </c>
      <c r="E2572" t="s">
        <v>977</v>
      </c>
      <c r="F2572" t="s">
        <v>78</v>
      </c>
      <c r="G2572" t="s">
        <v>78</v>
      </c>
      <c r="H2572" t="s">
        <v>78</v>
      </c>
      <c r="I2572" t="s">
        <v>665</v>
      </c>
      <c r="J2572" t="s">
        <v>78</v>
      </c>
    </row>
    <row r="2573" spans="1:10" x14ac:dyDescent="0.35">
      <c r="A2573" t="s">
        <v>39</v>
      </c>
      <c r="B2573" t="s">
        <v>874</v>
      </c>
      <c r="C2573">
        <v>7</v>
      </c>
      <c r="D2573" t="s">
        <v>861</v>
      </c>
      <c r="E2573" t="s">
        <v>861</v>
      </c>
      <c r="F2573" t="s">
        <v>78</v>
      </c>
      <c r="G2573" t="s">
        <v>78</v>
      </c>
      <c r="H2573" t="s">
        <v>78</v>
      </c>
      <c r="I2573" t="s">
        <v>1221</v>
      </c>
      <c r="J2573" t="s">
        <v>78</v>
      </c>
    </row>
    <row r="2574" spans="1:10" x14ac:dyDescent="0.35">
      <c r="A2574" t="s">
        <v>39</v>
      </c>
      <c r="B2574" t="s">
        <v>318</v>
      </c>
      <c r="C2574">
        <v>1</v>
      </c>
      <c r="D2574" t="s">
        <v>78</v>
      </c>
      <c r="E2574" t="s">
        <v>78</v>
      </c>
      <c r="F2574" t="s">
        <v>78</v>
      </c>
      <c r="G2574" t="s">
        <v>78</v>
      </c>
      <c r="H2574" t="s">
        <v>78</v>
      </c>
      <c r="I2574" t="s">
        <v>294</v>
      </c>
      <c r="J2574" t="s">
        <v>78</v>
      </c>
    </row>
    <row r="2575" spans="1:10" x14ac:dyDescent="0.35">
      <c r="A2575" t="s">
        <v>40</v>
      </c>
      <c r="B2575" t="s">
        <v>873</v>
      </c>
      <c r="C2575">
        <v>23</v>
      </c>
      <c r="D2575" t="s">
        <v>78</v>
      </c>
      <c r="E2575" t="s">
        <v>1116</v>
      </c>
      <c r="F2575" t="s">
        <v>299</v>
      </c>
      <c r="G2575" t="s">
        <v>78</v>
      </c>
      <c r="H2575" t="s">
        <v>341</v>
      </c>
      <c r="I2575" t="s">
        <v>347</v>
      </c>
      <c r="J2575" t="s">
        <v>78</v>
      </c>
    </row>
    <row r="2576" spans="1:10" x14ac:dyDescent="0.35">
      <c r="A2576" t="s">
        <v>40</v>
      </c>
      <c r="B2576" t="s">
        <v>874</v>
      </c>
      <c r="C2576">
        <v>19</v>
      </c>
      <c r="D2576" t="s">
        <v>720</v>
      </c>
      <c r="E2576" t="s">
        <v>1212</v>
      </c>
      <c r="F2576" t="s">
        <v>1214</v>
      </c>
      <c r="G2576" t="s">
        <v>78</v>
      </c>
      <c r="H2576" t="s">
        <v>78</v>
      </c>
      <c r="I2576" t="s">
        <v>151</v>
      </c>
      <c r="J2576" t="s">
        <v>78</v>
      </c>
    </row>
    <row r="2577" spans="1:10" x14ac:dyDescent="0.35">
      <c r="A2577" t="s">
        <v>40</v>
      </c>
      <c r="B2577" t="s">
        <v>318</v>
      </c>
      <c r="C2577">
        <v>2</v>
      </c>
      <c r="D2577" t="s">
        <v>78</v>
      </c>
      <c r="E2577" t="s">
        <v>78</v>
      </c>
      <c r="F2577" t="s">
        <v>78</v>
      </c>
      <c r="G2577" t="s">
        <v>78</v>
      </c>
      <c r="H2577" t="s">
        <v>78</v>
      </c>
      <c r="I2577" t="s">
        <v>294</v>
      </c>
      <c r="J2577" t="s">
        <v>78</v>
      </c>
    </row>
    <row r="2579" spans="1:10" x14ac:dyDescent="0.35">
      <c r="A2579" t="s">
        <v>1295</v>
      </c>
    </row>
    <row r="2580" spans="1:10" x14ac:dyDescent="0.35">
      <c r="A2580" t="s">
        <v>29</v>
      </c>
      <c r="B2580" t="s">
        <v>1075</v>
      </c>
      <c r="C2580" t="s">
        <v>30</v>
      </c>
      <c r="D2580" t="s">
        <v>1281</v>
      </c>
      <c r="E2580" t="s">
        <v>1282</v>
      </c>
      <c r="F2580" t="s">
        <v>1283</v>
      </c>
      <c r="G2580" t="s">
        <v>1284</v>
      </c>
      <c r="H2580" t="s">
        <v>1285</v>
      </c>
      <c r="I2580" t="s">
        <v>707</v>
      </c>
      <c r="J2580" t="s">
        <v>1251</v>
      </c>
    </row>
    <row r="2581" spans="1:10" x14ac:dyDescent="0.35">
      <c r="A2581" t="s">
        <v>35</v>
      </c>
      <c r="B2581" t="s">
        <v>1076</v>
      </c>
      <c r="C2581">
        <v>1</v>
      </c>
      <c r="D2581" t="s">
        <v>78</v>
      </c>
      <c r="E2581" t="s">
        <v>294</v>
      </c>
      <c r="F2581" t="s">
        <v>78</v>
      </c>
      <c r="G2581" t="s">
        <v>78</v>
      </c>
      <c r="H2581" t="s">
        <v>78</v>
      </c>
      <c r="I2581" t="s">
        <v>294</v>
      </c>
      <c r="J2581" t="s">
        <v>78</v>
      </c>
    </row>
    <row r="2582" spans="1:10" x14ac:dyDescent="0.35">
      <c r="A2582" t="s">
        <v>35</v>
      </c>
      <c r="B2582" t="s">
        <v>1078</v>
      </c>
      <c r="C2582">
        <v>2</v>
      </c>
      <c r="D2582" t="s">
        <v>78</v>
      </c>
      <c r="E2582" t="s">
        <v>605</v>
      </c>
      <c r="F2582" t="s">
        <v>78</v>
      </c>
      <c r="G2582" t="s">
        <v>78</v>
      </c>
      <c r="H2582" t="s">
        <v>605</v>
      </c>
      <c r="I2582" t="s">
        <v>606</v>
      </c>
      <c r="J2582" t="s">
        <v>78</v>
      </c>
    </row>
    <row r="2583" spans="1:10" x14ac:dyDescent="0.35">
      <c r="A2583" t="s">
        <v>36</v>
      </c>
      <c r="B2583" t="s">
        <v>1076</v>
      </c>
      <c r="C2583">
        <v>6</v>
      </c>
      <c r="D2583" t="s">
        <v>78</v>
      </c>
      <c r="E2583" t="s">
        <v>1209</v>
      </c>
      <c r="F2583" t="s">
        <v>1209</v>
      </c>
      <c r="G2583" t="s">
        <v>78</v>
      </c>
      <c r="H2583" t="s">
        <v>78</v>
      </c>
      <c r="I2583" t="s">
        <v>844</v>
      </c>
      <c r="J2583" t="s">
        <v>78</v>
      </c>
    </row>
    <row r="2584" spans="1:10" x14ac:dyDescent="0.35">
      <c r="A2584" t="s">
        <v>36</v>
      </c>
      <c r="B2584" t="s">
        <v>1078</v>
      </c>
      <c r="C2584">
        <v>17</v>
      </c>
      <c r="D2584" t="s">
        <v>812</v>
      </c>
      <c r="E2584" t="s">
        <v>788</v>
      </c>
      <c r="F2584" t="s">
        <v>1130</v>
      </c>
      <c r="G2584" t="s">
        <v>78</v>
      </c>
      <c r="H2584" t="s">
        <v>78</v>
      </c>
      <c r="I2584" t="s">
        <v>805</v>
      </c>
      <c r="J2584" t="s">
        <v>78</v>
      </c>
    </row>
    <row r="2585" spans="1:10" x14ac:dyDescent="0.35">
      <c r="A2585" t="s">
        <v>37</v>
      </c>
      <c r="B2585" t="s">
        <v>1076</v>
      </c>
      <c r="C2585">
        <v>3</v>
      </c>
      <c r="D2585" t="s">
        <v>78</v>
      </c>
      <c r="E2585" t="s">
        <v>50</v>
      </c>
      <c r="F2585" t="s">
        <v>51</v>
      </c>
      <c r="G2585" t="s">
        <v>78</v>
      </c>
      <c r="H2585" t="s">
        <v>78</v>
      </c>
      <c r="I2585" t="s">
        <v>78</v>
      </c>
      <c r="J2585" t="s">
        <v>78</v>
      </c>
    </row>
    <row r="2586" spans="1:10" x14ac:dyDescent="0.35">
      <c r="A2586" t="s">
        <v>37</v>
      </c>
      <c r="B2586" t="s">
        <v>1078</v>
      </c>
      <c r="C2586">
        <v>4</v>
      </c>
      <c r="D2586" t="s">
        <v>745</v>
      </c>
      <c r="E2586" t="s">
        <v>478</v>
      </c>
      <c r="F2586" t="s">
        <v>45</v>
      </c>
      <c r="G2586" t="s">
        <v>78</v>
      </c>
      <c r="H2586" t="s">
        <v>78</v>
      </c>
      <c r="I2586" t="s">
        <v>975</v>
      </c>
      <c r="J2586" t="s">
        <v>78</v>
      </c>
    </row>
    <row r="2587" spans="1:10" x14ac:dyDescent="0.35">
      <c r="A2587" t="s">
        <v>38</v>
      </c>
      <c r="B2587" t="s">
        <v>1076</v>
      </c>
      <c r="C2587">
        <v>1</v>
      </c>
      <c r="D2587" t="s">
        <v>78</v>
      </c>
      <c r="E2587" t="s">
        <v>78</v>
      </c>
      <c r="F2587" t="s">
        <v>78</v>
      </c>
      <c r="G2587" t="s">
        <v>78</v>
      </c>
      <c r="H2587" t="s">
        <v>78</v>
      </c>
      <c r="I2587" t="s">
        <v>294</v>
      </c>
      <c r="J2587" t="s">
        <v>78</v>
      </c>
    </row>
    <row r="2588" spans="1:10" x14ac:dyDescent="0.35">
      <c r="A2588" t="s">
        <v>39</v>
      </c>
      <c r="B2588" t="s">
        <v>1076</v>
      </c>
      <c r="C2588">
        <v>1</v>
      </c>
      <c r="D2588" t="s">
        <v>78</v>
      </c>
      <c r="E2588" t="s">
        <v>78</v>
      </c>
      <c r="F2588" t="s">
        <v>78</v>
      </c>
      <c r="G2588" t="s">
        <v>78</v>
      </c>
      <c r="H2588" t="s">
        <v>78</v>
      </c>
      <c r="I2588" t="s">
        <v>294</v>
      </c>
      <c r="J2588" t="s">
        <v>78</v>
      </c>
    </row>
    <row r="2589" spans="1:10" x14ac:dyDescent="0.35">
      <c r="A2589" t="s">
        <v>39</v>
      </c>
      <c r="B2589" t="s">
        <v>1078</v>
      </c>
      <c r="C2589">
        <v>9</v>
      </c>
      <c r="D2589" t="s">
        <v>1216</v>
      </c>
      <c r="E2589" t="s">
        <v>561</v>
      </c>
      <c r="F2589" t="s">
        <v>78</v>
      </c>
      <c r="G2589" t="s">
        <v>78</v>
      </c>
      <c r="H2589" t="s">
        <v>78</v>
      </c>
      <c r="I2589" t="s">
        <v>523</v>
      </c>
      <c r="J2589" t="s">
        <v>78</v>
      </c>
    </row>
    <row r="2590" spans="1:10" x14ac:dyDescent="0.35">
      <c r="A2590" t="s">
        <v>40</v>
      </c>
      <c r="B2590" t="s">
        <v>1076</v>
      </c>
      <c r="C2590">
        <v>12</v>
      </c>
      <c r="D2590" t="s">
        <v>78</v>
      </c>
      <c r="E2590" t="s">
        <v>396</v>
      </c>
      <c r="F2590" t="s">
        <v>464</v>
      </c>
      <c r="G2590" t="s">
        <v>78</v>
      </c>
      <c r="H2590" t="s">
        <v>78</v>
      </c>
      <c r="I2590" t="s">
        <v>547</v>
      </c>
      <c r="J2590" t="s">
        <v>78</v>
      </c>
    </row>
    <row r="2591" spans="1:10" x14ac:dyDescent="0.35">
      <c r="A2591" t="s">
        <v>40</v>
      </c>
      <c r="B2591" t="s">
        <v>1078</v>
      </c>
      <c r="C2591">
        <v>32</v>
      </c>
      <c r="D2591" t="s">
        <v>114</v>
      </c>
      <c r="E2591" t="s">
        <v>795</v>
      </c>
      <c r="F2591" t="s">
        <v>789</v>
      </c>
      <c r="G2591" t="s">
        <v>78</v>
      </c>
      <c r="H2591" t="s">
        <v>675</v>
      </c>
      <c r="I2591" t="s">
        <v>862</v>
      </c>
      <c r="J2591" t="s">
        <v>78</v>
      </c>
    </row>
    <row r="2593" spans="1:10" x14ac:dyDescent="0.35">
      <c r="A2593" t="s">
        <v>1296</v>
      </c>
    </row>
    <row r="2594" spans="1:10" x14ac:dyDescent="0.35">
      <c r="A2594" t="s">
        <v>29</v>
      </c>
      <c r="B2594" t="s">
        <v>899</v>
      </c>
      <c r="C2594" t="s">
        <v>30</v>
      </c>
      <c r="D2594" t="s">
        <v>1281</v>
      </c>
      <c r="E2594" t="s">
        <v>1282</v>
      </c>
      <c r="F2594" t="s">
        <v>1283</v>
      </c>
      <c r="G2594" t="s">
        <v>1284</v>
      </c>
      <c r="H2594" t="s">
        <v>1285</v>
      </c>
      <c r="I2594" t="s">
        <v>707</v>
      </c>
      <c r="J2594" t="s">
        <v>1251</v>
      </c>
    </row>
    <row r="2595" spans="1:10" x14ac:dyDescent="0.35">
      <c r="A2595" t="s">
        <v>35</v>
      </c>
      <c r="B2595" t="s">
        <v>900</v>
      </c>
      <c r="C2595">
        <v>2</v>
      </c>
      <c r="D2595" t="s">
        <v>78</v>
      </c>
      <c r="E2595" t="s">
        <v>605</v>
      </c>
      <c r="F2595" t="s">
        <v>78</v>
      </c>
      <c r="G2595" t="s">
        <v>78</v>
      </c>
      <c r="H2595" t="s">
        <v>605</v>
      </c>
      <c r="I2595" t="s">
        <v>606</v>
      </c>
      <c r="J2595" t="s">
        <v>78</v>
      </c>
    </row>
    <row r="2596" spans="1:10" x14ac:dyDescent="0.35">
      <c r="A2596" t="s">
        <v>35</v>
      </c>
      <c r="B2596" t="s">
        <v>901</v>
      </c>
      <c r="C2596">
        <v>1</v>
      </c>
      <c r="D2596" t="s">
        <v>78</v>
      </c>
      <c r="E2596" t="s">
        <v>294</v>
      </c>
      <c r="F2596" t="s">
        <v>78</v>
      </c>
      <c r="G2596" t="s">
        <v>78</v>
      </c>
      <c r="H2596" t="s">
        <v>78</v>
      </c>
      <c r="I2596" t="s">
        <v>294</v>
      </c>
      <c r="J2596" t="s">
        <v>78</v>
      </c>
    </row>
    <row r="2597" spans="1:10" x14ac:dyDescent="0.35">
      <c r="A2597" t="s">
        <v>36</v>
      </c>
      <c r="B2597" t="s">
        <v>900</v>
      </c>
      <c r="C2597">
        <v>23</v>
      </c>
      <c r="D2597" t="s">
        <v>1130</v>
      </c>
      <c r="E2597" t="s">
        <v>722</v>
      </c>
      <c r="F2597" t="s">
        <v>307</v>
      </c>
      <c r="G2597" t="s">
        <v>78</v>
      </c>
      <c r="H2597" t="s">
        <v>78</v>
      </c>
      <c r="I2597" t="s">
        <v>805</v>
      </c>
      <c r="J2597" t="s">
        <v>78</v>
      </c>
    </row>
    <row r="2598" spans="1:10" x14ac:dyDescent="0.35">
      <c r="A2598" t="s">
        <v>37</v>
      </c>
      <c r="B2598" t="s">
        <v>900</v>
      </c>
      <c r="C2598">
        <v>7</v>
      </c>
      <c r="D2598" t="s">
        <v>736</v>
      </c>
      <c r="E2598" t="s">
        <v>359</v>
      </c>
      <c r="F2598" t="s">
        <v>49</v>
      </c>
      <c r="G2598" t="s">
        <v>78</v>
      </c>
      <c r="H2598" t="s">
        <v>78</v>
      </c>
      <c r="I2598" t="s">
        <v>238</v>
      </c>
      <c r="J2598" t="s">
        <v>78</v>
      </c>
    </row>
    <row r="2599" spans="1:10" x14ac:dyDescent="0.35">
      <c r="A2599" t="s">
        <v>38</v>
      </c>
      <c r="B2599" t="s">
        <v>901</v>
      </c>
      <c r="C2599">
        <v>1</v>
      </c>
      <c r="D2599" t="s">
        <v>78</v>
      </c>
      <c r="E2599" t="s">
        <v>78</v>
      </c>
      <c r="F2599" t="s">
        <v>78</v>
      </c>
      <c r="G2599" t="s">
        <v>78</v>
      </c>
      <c r="H2599" t="s">
        <v>78</v>
      </c>
      <c r="I2599" t="s">
        <v>294</v>
      </c>
      <c r="J2599" t="s">
        <v>78</v>
      </c>
    </row>
    <row r="2600" spans="1:10" x14ac:dyDescent="0.35">
      <c r="A2600" t="s">
        <v>39</v>
      </c>
      <c r="B2600" t="s">
        <v>900</v>
      </c>
      <c r="C2600">
        <v>7</v>
      </c>
      <c r="D2600" t="s">
        <v>61</v>
      </c>
      <c r="E2600" t="s">
        <v>582</v>
      </c>
      <c r="F2600" t="s">
        <v>78</v>
      </c>
      <c r="G2600" t="s">
        <v>78</v>
      </c>
      <c r="H2600" t="s">
        <v>78</v>
      </c>
      <c r="I2600" t="s">
        <v>581</v>
      </c>
      <c r="J2600" t="s">
        <v>78</v>
      </c>
    </row>
    <row r="2601" spans="1:10" x14ac:dyDescent="0.35">
      <c r="A2601" t="s">
        <v>39</v>
      </c>
      <c r="B2601" t="s">
        <v>901</v>
      </c>
      <c r="C2601">
        <v>3</v>
      </c>
      <c r="D2601" t="s">
        <v>585</v>
      </c>
      <c r="E2601" t="s">
        <v>585</v>
      </c>
      <c r="F2601" t="s">
        <v>78</v>
      </c>
      <c r="G2601" t="s">
        <v>78</v>
      </c>
      <c r="H2601" t="s">
        <v>78</v>
      </c>
      <c r="I2601" t="s">
        <v>584</v>
      </c>
      <c r="J2601" t="s">
        <v>78</v>
      </c>
    </row>
    <row r="2602" spans="1:10" x14ac:dyDescent="0.35">
      <c r="A2602" t="s">
        <v>40</v>
      </c>
      <c r="B2602" t="s">
        <v>900</v>
      </c>
      <c r="C2602">
        <v>39</v>
      </c>
      <c r="D2602" t="s">
        <v>1222</v>
      </c>
      <c r="E2602" t="s">
        <v>320</v>
      </c>
      <c r="F2602" t="s">
        <v>918</v>
      </c>
      <c r="G2602" t="s">
        <v>78</v>
      </c>
      <c r="H2602" t="s">
        <v>387</v>
      </c>
      <c r="I2602" t="s">
        <v>1297</v>
      </c>
      <c r="J2602" t="s">
        <v>78</v>
      </c>
    </row>
    <row r="2603" spans="1:10" x14ac:dyDescent="0.35">
      <c r="A2603" t="s">
        <v>40</v>
      </c>
      <c r="B2603" t="s">
        <v>901</v>
      </c>
      <c r="C2603">
        <v>5</v>
      </c>
      <c r="D2603" t="s">
        <v>404</v>
      </c>
      <c r="E2603" t="s">
        <v>478</v>
      </c>
      <c r="F2603" t="s">
        <v>78</v>
      </c>
      <c r="G2603" t="s">
        <v>78</v>
      </c>
      <c r="H2603" t="s">
        <v>78</v>
      </c>
      <c r="I2603" t="s">
        <v>579</v>
      </c>
      <c r="J2603" t="s">
        <v>78</v>
      </c>
    </row>
    <row r="2605" spans="1:10" x14ac:dyDescent="0.35">
      <c r="A2605" t="s">
        <v>1298</v>
      </c>
    </row>
    <row r="2606" spans="1:10" x14ac:dyDescent="0.35">
      <c r="A2606" t="s">
        <v>29</v>
      </c>
      <c r="B2606" t="s">
        <v>30</v>
      </c>
      <c r="C2606" t="s">
        <v>1299</v>
      </c>
      <c r="D2606" t="s">
        <v>1300</v>
      </c>
      <c r="E2606" t="s">
        <v>1301</v>
      </c>
      <c r="F2606" t="s">
        <v>1302</v>
      </c>
      <c r="G2606" t="s">
        <v>74</v>
      </c>
      <c r="H2606" t="s">
        <v>707</v>
      </c>
    </row>
    <row r="2607" spans="1:10" x14ac:dyDescent="0.35">
      <c r="A2607" t="s">
        <v>35</v>
      </c>
      <c r="B2607">
        <v>617</v>
      </c>
      <c r="C2607" t="s">
        <v>229</v>
      </c>
      <c r="D2607" t="s">
        <v>738</v>
      </c>
      <c r="E2607" t="s">
        <v>209</v>
      </c>
      <c r="F2607" t="s">
        <v>170</v>
      </c>
      <c r="G2607" t="s">
        <v>170</v>
      </c>
      <c r="H2607" t="s">
        <v>78</v>
      </c>
    </row>
    <row r="2608" spans="1:10" x14ac:dyDescent="0.35">
      <c r="A2608" t="s">
        <v>36</v>
      </c>
      <c r="B2608">
        <v>1633</v>
      </c>
      <c r="C2608" t="s">
        <v>303</v>
      </c>
      <c r="D2608" t="s">
        <v>490</v>
      </c>
      <c r="E2608" t="s">
        <v>1303</v>
      </c>
      <c r="F2608" t="s">
        <v>668</v>
      </c>
      <c r="G2608" t="s">
        <v>170</v>
      </c>
      <c r="H2608" t="s">
        <v>679</v>
      </c>
    </row>
    <row r="2609" spans="1:9" x14ac:dyDescent="0.35">
      <c r="A2609" t="s">
        <v>37</v>
      </c>
      <c r="B2609">
        <v>827</v>
      </c>
      <c r="C2609" t="s">
        <v>345</v>
      </c>
      <c r="D2609" t="s">
        <v>675</v>
      </c>
      <c r="E2609" t="s">
        <v>803</v>
      </c>
      <c r="F2609" t="s">
        <v>668</v>
      </c>
      <c r="G2609" t="s">
        <v>170</v>
      </c>
      <c r="H2609" t="s">
        <v>78</v>
      </c>
    </row>
    <row r="2610" spans="1:9" x14ac:dyDescent="0.35">
      <c r="A2610" t="s">
        <v>38</v>
      </c>
      <c r="B2610">
        <v>820</v>
      </c>
      <c r="C2610" t="s">
        <v>366</v>
      </c>
      <c r="D2610" t="s">
        <v>738</v>
      </c>
      <c r="E2610" t="s">
        <v>422</v>
      </c>
      <c r="F2610" t="s">
        <v>673</v>
      </c>
      <c r="G2610" t="s">
        <v>668</v>
      </c>
      <c r="H2610" t="s">
        <v>78</v>
      </c>
    </row>
    <row r="2611" spans="1:9" x14ac:dyDescent="0.35">
      <c r="A2611" t="s">
        <v>39</v>
      </c>
      <c r="B2611">
        <v>1028</v>
      </c>
      <c r="C2611" t="s">
        <v>942</v>
      </c>
      <c r="D2611" t="s">
        <v>738</v>
      </c>
      <c r="E2611" t="s">
        <v>179</v>
      </c>
      <c r="F2611" t="s">
        <v>668</v>
      </c>
      <c r="G2611" t="s">
        <v>668</v>
      </c>
      <c r="H2611" t="s">
        <v>679</v>
      </c>
    </row>
    <row r="2612" spans="1:9" x14ac:dyDescent="0.35">
      <c r="A2612" t="s">
        <v>40</v>
      </c>
      <c r="B2612">
        <v>4925</v>
      </c>
      <c r="C2612" t="s">
        <v>139</v>
      </c>
      <c r="D2612" t="s">
        <v>987</v>
      </c>
      <c r="E2612" t="s">
        <v>646</v>
      </c>
      <c r="F2612" t="s">
        <v>668</v>
      </c>
      <c r="G2612" t="s">
        <v>170</v>
      </c>
      <c r="H2612" t="s">
        <v>78</v>
      </c>
    </row>
    <row r="2614" spans="1:9" x14ac:dyDescent="0.35">
      <c r="A2614" t="s">
        <v>1304</v>
      </c>
    </row>
    <row r="2615" spans="1:9" x14ac:dyDescent="0.35">
      <c r="A2615" t="s">
        <v>29</v>
      </c>
      <c r="B2615" t="s">
        <v>847</v>
      </c>
      <c r="C2615" t="s">
        <v>30</v>
      </c>
      <c r="D2615" t="s">
        <v>1299</v>
      </c>
      <c r="E2615" t="s">
        <v>1300</v>
      </c>
      <c r="F2615" t="s">
        <v>1301</v>
      </c>
      <c r="G2615" t="s">
        <v>1302</v>
      </c>
      <c r="H2615" t="s">
        <v>74</v>
      </c>
      <c r="I2615" t="s">
        <v>707</v>
      </c>
    </row>
    <row r="2616" spans="1:9" x14ac:dyDescent="0.35">
      <c r="A2616" t="s">
        <v>35</v>
      </c>
      <c r="B2616" t="s">
        <v>827</v>
      </c>
      <c r="C2616">
        <v>286</v>
      </c>
      <c r="D2616" t="s">
        <v>1123</v>
      </c>
      <c r="E2616" t="s">
        <v>529</v>
      </c>
      <c r="F2616" t="s">
        <v>1305</v>
      </c>
      <c r="G2616" t="s">
        <v>679</v>
      </c>
      <c r="H2616" t="s">
        <v>78</v>
      </c>
      <c r="I2616" t="s">
        <v>78</v>
      </c>
    </row>
    <row r="2617" spans="1:9" x14ac:dyDescent="0.35">
      <c r="A2617" t="s">
        <v>35</v>
      </c>
      <c r="B2617" t="s">
        <v>828</v>
      </c>
      <c r="C2617">
        <v>318</v>
      </c>
      <c r="D2617" t="s">
        <v>384</v>
      </c>
      <c r="E2617" t="s">
        <v>414</v>
      </c>
      <c r="F2617" t="s">
        <v>173</v>
      </c>
      <c r="G2617" t="s">
        <v>170</v>
      </c>
      <c r="H2617" t="s">
        <v>673</v>
      </c>
      <c r="I2617" t="s">
        <v>78</v>
      </c>
    </row>
    <row r="2618" spans="1:9" x14ac:dyDescent="0.35">
      <c r="A2618" t="s">
        <v>35</v>
      </c>
      <c r="B2618" t="s">
        <v>318</v>
      </c>
      <c r="C2618">
        <v>13</v>
      </c>
      <c r="D2618" t="s">
        <v>1119</v>
      </c>
      <c r="E2618" t="s">
        <v>78</v>
      </c>
      <c r="F2618" t="s">
        <v>1305</v>
      </c>
      <c r="G2618" t="s">
        <v>78</v>
      </c>
      <c r="H2618" t="s">
        <v>78</v>
      </c>
      <c r="I2618" t="s">
        <v>78</v>
      </c>
    </row>
    <row r="2619" spans="1:9" x14ac:dyDescent="0.35">
      <c r="A2619" t="s">
        <v>36</v>
      </c>
      <c r="B2619" t="s">
        <v>827</v>
      </c>
      <c r="C2619">
        <v>671</v>
      </c>
      <c r="D2619" t="s">
        <v>45</v>
      </c>
      <c r="E2619" t="s">
        <v>341</v>
      </c>
      <c r="F2619" t="s">
        <v>803</v>
      </c>
      <c r="G2619" t="s">
        <v>334</v>
      </c>
      <c r="H2619" t="s">
        <v>673</v>
      </c>
      <c r="I2619" t="s">
        <v>679</v>
      </c>
    </row>
    <row r="2620" spans="1:9" x14ac:dyDescent="0.35">
      <c r="A2620" t="s">
        <v>36</v>
      </c>
      <c r="B2620" t="s">
        <v>828</v>
      </c>
      <c r="C2620">
        <v>895</v>
      </c>
      <c r="D2620" t="s">
        <v>149</v>
      </c>
      <c r="E2620" t="s">
        <v>800</v>
      </c>
      <c r="F2620" t="s">
        <v>651</v>
      </c>
      <c r="G2620" t="s">
        <v>679</v>
      </c>
      <c r="H2620" t="s">
        <v>679</v>
      </c>
      <c r="I2620" t="s">
        <v>78</v>
      </c>
    </row>
    <row r="2621" spans="1:9" x14ac:dyDescent="0.35">
      <c r="A2621" t="s">
        <v>36</v>
      </c>
      <c r="B2621" t="s">
        <v>318</v>
      </c>
      <c r="C2621">
        <v>67</v>
      </c>
      <c r="D2621" t="s">
        <v>545</v>
      </c>
      <c r="E2621" t="s">
        <v>414</v>
      </c>
      <c r="F2621" t="s">
        <v>634</v>
      </c>
      <c r="G2621" t="s">
        <v>433</v>
      </c>
      <c r="H2621" t="s">
        <v>78</v>
      </c>
      <c r="I2621" t="s">
        <v>78</v>
      </c>
    </row>
    <row r="2622" spans="1:9" x14ac:dyDescent="0.35">
      <c r="A2622" t="s">
        <v>37</v>
      </c>
      <c r="B2622" t="s">
        <v>827</v>
      </c>
      <c r="C2622">
        <v>344</v>
      </c>
      <c r="D2622" t="s">
        <v>589</v>
      </c>
      <c r="E2622" t="s">
        <v>623</v>
      </c>
      <c r="F2622" t="s">
        <v>1257</v>
      </c>
      <c r="G2622" t="s">
        <v>170</v>
      </c>
      <c r="H2622" t="s">
        <v>78</v>
      </c>
      <c r="I2622" t="s">
        <v>78</v>
      </c>
    </row>
    <row r="2623" spans="1:9" x14ac:dyDescent="0.35">
      <c r="A2623" t="s">
        <v>37</v>
      </c>
      <c r="B2623" t="s">
        <v>828</v>
      </c>
      <c r="C2623">
        <v>441</v>
      </c>
      <c r="D2623" t="s">
        <v>1110</v>
      </c>
      <c r="E2623" t="s">
        <v>623</v>
      </c>
      <c r="F2623" t="s">
        <v>168</v>
      </c>
      <c r="G2623" t="s">
        <v>673</v>
      </c>
      <c r="H2623" t="s">
        <v>673</v>
      </c>
      <c r="I2623" t="s">
        <v>78</v>
      </c>
    </row>
    <row r="2624" spans="1:9" x14ac:dyDescent="0.35">
      <c r="A2624" t="s">
        <v>37</v>
      </c>
      <c r="B2624" t="s">
        <v>318</v>
      </c>
      <c r="C2624">
        <v>42</v>
      </c>
      <c r="D2624" t="s">
        <v>1123</v>
      </c>
      <c r="E2624" t="s">
        <v>78</v>
      </c>
      <c r="F2624" t="s">
        <v>1306</v>
      </c>
      <c r="G2624" t="s">
        <v>78</v>
      </c>
      <c r="H2624" t="s">
        <v>78</v>
      </c>
      <c r="I2624" t="s">
        <v>78</v>
      </c>
    </row>
    <row r="2625" spans="1:9" x14ac:dyDescent="0.35">
      <c r="A2625" t="s">
        <v>38</v>
      </c>
      <c r="B2625" t="s">
        <v>827</v>
      </c>
      <c r="C2625">
        <v>355</v>
      </c>
      <c r="D2625" t="s">
        <v>652</v>
      </c>
      <c r="E2625" t="s">
        <v>987</v>
      </c>
      <c r="F2625" t="s">
        <v>323</v>
      </c>
      <c r="G2625" t="s">
        <v>433</v>
      </c>
      <c r="H2625" t="s">
        <v>673</v>
      </c>
      <c r="I2625" t="s">
        <v>78</v>
      </c>
    </row>
    <row r="2626" spans="1:9" x14ac:dyDescent="0.35">
      <c r="A2626" t="s">
        <v>38</v>
      </c>
      <c r="B2626" t="s">
        <v>828</v>
      </c>
      <c r="C2626">
        <v>424</v>
      </c>
      <c r="D2626" t="s">
        <v>677</v>
      </c>
      <c r="E2626" t="s">
        <v>341</v>
      </c>
      <c r="F2626" t="s">
        <v>455</v>
      </c>
      <c r="G2626" t="s">
        <v>679</v>
      </c>
      <c r="H2626" t="s">
        <v>668</v>
      </c>
      <c r="I2626" t="s">
        <v>78</v>
      </c>
    </row>
    <row r="2627" spans="1:9" x14ac:dyDescent="0.35">
      <c r="A2627" t="s">
        <v>38</v>
      </c>
      <c r="B2627" t="s">
        <v>318</v>
      </c>
      <c r="C2627">
        <v>41</v>
      </c>
      <c r="D2627" t="s">
        <v>446</v>
      </c>
      <c r="E2627" t="s">
        <v>78</v>
      </c>
      <c r="F2627" t="s">
        <v>445</v>
      </c>
      <c r="G2627" t="s">
        <v>78</v>
      </c>
      <c r="H2627" t="s">
        <v>78</v>
      </c>
      <c r="I2627" t="s">
        <v>78</v>
      </c>
    </row>
    <row r="2628" spans="1:9" x14ac:dyDescent="0.35">
      <c r="A2628" t="s">
        <v>39</v>
      </c>
      <c r="B2628" t="s">
        <v>827</v>
      </c>
      <c r="C2628">
        <v>427</v>
      </c>
      <c r="D2628" t="s">
        <v>188</v>
      </c>
      <c r="E2628" t="s">
        <v>624</v>
      </c>
      <c r="F2628" t="s">
        <v>495</v>
      </c>
      <c r="G2628" t="s">
        <v>679</v>
      </c>
      <c r="H2628" t="s">
        <v>668</v>
      </c>
      <c r="I2628" t="s">
        <v>78</v>
      </c>
    </row>
    <row r="2629" spans="1:9" x14ac:dyDescent="0.35">
      <c r="A2629" t="s">
        <v>39</v>
      </c>
      <c r="B2629" t="s">
        <v>828</v>
      </c>
      <c r="C2629">
        <v>560</v>
      </c>
      <c r="D2629" t="s">
        <v>784</v>
      </c>
      <c r="E2629" t="s">
        <v>355</v>
      </c>
      <c r="F2629" t="s">
        <v>575</v>
      </c>
      <c r="G2629" t="s">
        <v>673</v>
      </c>
      <c r="H2629" t="s">
        <v>170</v>
      </c>
      <c r="I2629" t="s">
        <v>170</v>
      </c>
    </row>
    <row r="2630" spans="1:9" x14ac:dyDescent="0.35">
      <c r="A2630" t="s">
        <v>39</v>
      </c>
      <c r="B2630" t="s">
        <v>318</v>
      </c>
      <c r="C2630">
        <v>41</v>
      </c>
      <c r="D2630" t="s">
        <v>1207</v>
      </c>
      <c r="E2630" t="s">
        <v>737</v>
      </c>
      <c r="F2630" t="s">
        <v>363</v>
      </c>
      <c r="G2630" t="s">
        <v>78</v>
      </c>
      <c r="H2630" t="s">
        <v>433</v>
      </c>
      <c r="I2630" t="s">
        <v>78</v>
      </c>
    </row>
    <row r="2631" spans="1:9" x14ac:dyDescent="0.35">
      <c r="A2631" t="s">
        <v>40</v>
      </c>
      <c r="B2631" t="s">
        <v>827</v>
      </c>
      <c r="C2631">
        <v>2083</v>
      </c>
      <c r="D2631" t="s">
        <v>97</v>
      </c>
      <c r="E2631" t="s">
        <v>458</v>
      </c>
      <c r="F2631" t="s">
        <v>661</v>
      </c>
      <c r="G2631" t="s">
        <v>668</v>
      </c>
      <c r="H2631" t="s">
        <v>668</v>
      </c>
      <c r="I2631" t="s">
        <v>78</v>
      </c>
    </row>
    <row r="2632" spans="1:9" x14ac:dyDescent="0.35">
      <c r="A2632" t="s">
        <v>40</v>
      </c>
      <c r="B2632" t="s">
        <v>828</v>
      </c>
      <c r="C2632">
        <v>2638</v>
      </c>
      <c r="D2632" t="s">
        <v>206</v>
      </c>
      <c r="E2632" t="s">
        <v>85</v>
      </c>
      <c r="F2632" t="s">
        <v>564</v>
      </c>
      <c r="G2632" t="s">
        <v>170</v>
      </c>
      <c r="H2632" t="s">
        <v>170</v>
      </c>
      <c r="I2632" t="s">
        <v>78</v>
      </c>
    </row>
    <row r="2633" spans="1:9" x14ac:dyDescent="0.35">
      <c r="A2633" t="s">
        <v>40</v>
      </c>
      <c r="B2633" t="s">
        <v>318</v>
      </c>
      <c r="C2633">
        <v>204</v>
      </c>
      <c r="D2633" t="s">
        <v>1105</v>
      </c>
      <c r="E2633" t="s">
        <v>800</v>
      </c>
      <c r="F2633" t="s">
        <v>371</v>
      </c>
      <c r="G2633" t="s">
        <v>170</v>
      </c>
      <c r="H2633" t="s">
        <v>170</v>
      </c>
      <c r="I2633" t="s">
        <v>78</v>
      </c>
    </row>
    <row r="2635" spans="1:9" x14ac:dyDescent="0.35">
      <c r="A2635" t="s">
        <v>1307</v>
      </c>
    </row>
    <row r="2636" spans="1:9" x14ac:dyDescent="0.35">
      <c r="A2636" t="s">
        <v>29</v>
      </c>
      <c r="B2636" t="s">
        <v>864</v>
      </c>
      <c r="C2636" t="s">
        <v>30</v>
      </c>
      <c r="D2636" t="s">
        <v>1299</v>
      </c>
      <c r="E2636" t="s">
        <v>1300</v>
      </c>
      <c r="F2636" t="s">
        <v>1301</v>
      </c>
      <c r="G2636" t="s">
        <v>1302</v>
      </c>
      <c r="H2636" t="s">
        <v>74</v>
      </c>
      <c r="I2636" t="s">
        <v>707</v>
      </c>
    </row>
    <row r="2637" spans="1:9" x14ac:dyDescent="0.35">
      <c r="A2637" t="s">
        <v>35</v>
      </c>
      <c r="B2637" t="s">
        <v>831</v>
      </c>
      <c r="C2637">
        <v>116</v>
      </c>
      <c r="D2637" t="s">
        <v>1308</v>
      </c>
      <c r="E2637" t="s">
        <v>741</v>
      </c>
      <c r="F2637" t="s">
        <v>185</v>
      </c>
      <c r="G2637" t="s">
        <v>668</v>
      </c>
      <c r="H2637" t="s">
        <v>78</v>
      </c>
      <c r="I2637" t="s">
        <v>78</v>
      </c>
    </row>
    <row r="2638" spans="1:9" x14ac:dyDescent="0.35">
      <c r="A2638" t="s">
        <v>35</v>
      </c>
      <c r="B2638" t="s">
        <v>832</v>
      </c>
      <c r="C2638">
        <v>347</v>
      </c>
      <c r="D2638" t="s">
        <v>487</v>
      </c>
      <c r="E2638" t="s">
        <v>246</v>
      </c>
      <c r="F2638" t="s">
        <v>922</v>
      </c>
      <c r="G2638" t="s">
        <v>78</v>
      </c>
      <c r="H2638" t="s">
        <v>78</v>
      </c>
      <c r="I2638" t="s">
        <v>78</v>
      </c>
    </row>
    <row r="2639" spans="1:9" x14ac:dyDescent="0.35">
      <c r="A2639" t="s">
        <v>35</v>
      </c>
      <c r="B2639" t="s">
        <v>833</v>
      </c>
      <c r="C2639">
        <v>154</v>
      </c>
      <c r="D2639" t="s">
        <v>652</v>
      </c>
      <c r="E2639" t="s">
        <v>738</v>
      </c>
      <c r="F2639" t="s">
        <v>106</v>
      </c>
      <c r="G2639" t="s">
        <v>334</v>
      </c>
      <c r="H2639" t="s">
        <v>414</v>
      </c>
      <c r="I2639" t="s">
        <v>78</v>
      </c>
    </row>
    <row r="2640" spans="1:9" x14ac:dyDescent="0.35">
      <c r="A2640" t="s">
        <v>36</v>
      </c>
      <c r="B2640" t="s">
        <v>831</v>
      </c>
      <c r="C2640">
        <v>141</v>
      </c>
      <c r="D2640" t="s">
        <v>625</v>
      </c>
      <c r="E2640" t="s">
        <v>637</v>
      </c>
      <c r="F2640" t="s">
        <v>507</v>
      </c>
      <c r="G2640" t="s">
        <v>377</v>
      </c>
      <c r="H2640" t="s">
        <v>78</v>
      </c>
      <c r="I2640" t="s">
        <v>246</v>
      </c>
    </row>
    <row r="2641" spans="1:9" x14ac:dyDescent="0.35">
      <c r="A2641" t="s">
        <v>36</v>
      </c>
      <c r="B2641" t="s">
        <v>832</v>
      </c>
      <c r="C2641">
        <v>1308</v>
      </c>
      <c r="D2641" t="s">
        <v>340</v>
      </c>
      <c r="E2641" t="s">
        <v>414</v>
      </c>
      <c r="F2641" t="s">
        <v>443</v>
      </c>
      <c r="G2641" t="s">
        <v>170</v>
      </c>
      <c r="H2641" t="s">
        <v>668</v>
      </c>
      <c r="I2641" t="s">
        <v>78</v>
      </c>
    </row>
    <row r="2642" spans="1:9" x14ac:dyDescent="0.35">
      <c r="A2642" t="s">
        <v>36</v>
      </c>
      <c r="B2642" t="s">
        <v>833</v>
      </c>
      <c r="C2642">
        <v>184</v>
      </c>
      <c r="D2642" t="s">
        <v>154</v>
      </c>
      <c r="E2642" t="s">
        <v>78</v>
      </c>
      <c r="F2642" t="s">
        <v>353</v>
      </c>
      <c r="G2642" t="s">
        <v>170</v>
      </c>
      <c r="H2642" t="s">
        <v>78</v>
      </c>
      <c r="I2642" t="s">
        <v>78</v>
      </c>
    </row>
    <row r="2643" spans="1:9" x14ac:dyDescent="0.35">
      <c r="A2643" t="s">
        <v>37</v>
      </c>
      <c r="B2643" t="s">
        <v>831</v>
      </c>
      <c r="C2643">
        <v>109</v>
      </c>
      <c r="D2643" t="s">
        <v>551</v>
      </c>
      <c r="E2643" t="s">
        <v>1091</v>
      </c>
      <c r="F2643" t="s">
        <v>400</v>
      </c>
      <c r="G2643" t="s">
        <v>433</v>
      </c>
      <c r="H2643" t="s">
        <v>78</v>
      </c>
      <c r="I2643" t="s">
        <v>78</v>
      </c>
    </row>
    <row r="2644" spans="1:9" x14ac:dyDescent="0.35">
      <c r="A2644" t="s">
        <v>37</v>
      </c>
      <c r="B2644" t="s">
        <v>832</v>
      </c>
      <c r="C2644">
        <v>648</v>
      </c>
      <c r="D2644" t="s">
        <v>514</v>
      </c>
      <c r="E2644" t="s">
        <v>170</v>
      </c>
      <c r="F2644" t="s">
        <v>1106</v>
      </c>
      <c r="G2644" t="s">
        <v>679</v>
      </c>
      <c r="H2644" t="s">
        <v>78</v>
      </c>
      <c r="I2644" t="s">
        <v>78</v>
      </c>
    </row>
    <row r="2645" spans="1:9" x14ac:dyDescent="0.35">
      <c r="A2645" t="s">
        <v>37</v>
      </c>
      <c r="B2645" t="s">
        <v>833</v>
      </c>
      <c r="C2645">
        <v>70</v>
      </c>
      <c r="D2645" t="s">
        <v>630</v>
      </c>
      <c r="E2645" t="s">
        <v>736</v>
      </c>
      <c r="F2645" t="s">
        <v>617</v>
      </c>
      <c r="G2645" t="s">
        <v>377</v>
      </c>
      <c r="H2645" t="s">
        <v>624</v>
      </c>
      <c r="I2645" t="s">
        <v>78</v>
      </c>
    </row>
    <row r="2646" spans="1:9" x14ac:dyDescent="0.35">
      <c r="A2646" t="s">
        <v>38</v>
      </c>
      <c r="B2646" t="s">
        <v>831</v>
      </c>
      <c r="C2646">
        <v>195</v>
      </c>
      <c r="D2646" t="s">
        <v>784</v>
      </c>
      <c r="E2646" t="s">
        <v>676</v>
      </c>
      <c r="F2646" t="s">
        <v>1309</v>
      </c>
      <c r="G2646" t="s">
        <v>377</v>
      </c>
      <c r="H2646" t="s">
        <v>433</v>
      </c>
      <c r="I2646" t="s">
        <v>78</v>
      </c>
    </row>
    <row r="2647" spans="1:9" x14ac:dyDescent="0.35">
      <c r="A2647" t="s">
        <v>38</v>
      </c>
      <c r="B2647" t="s">
        <v>832</v>
      </c>
      <c r="C2647">
        <v>412</v>
      </c>
      <c r="D2647" t="s">
        <v>565</v>
      </c>
      <c r="E2647" t="s">
        <v>341</v>
      </c>
      <c r="F2647" t="s">
        <v>557</v>
      </c>
      <c r="G2647" t="s">
        <v>679</v>
      </c>
      <c r="H2647" t="s">
        <v>78</v>
      </c>
      <c r="I2647" t="s">
        <v>78</v>
      </c>
    </row>
    <row r="2648" spans="1:9" x14ac:dyDescent="0.35">
      <c r="A2648" t="s">
        <v>38</v>
      </c>
      <c r="B2648" t="s">
        <v>833</v>
      </c>
      <c r="C2648">
        <v>213</v>
      </c>
      <c r="D2648" t="s">
        <v>428</v>
      </c>
      <c r="E2648" t="s">
        <v>668</v>
      </c>
      <c r="F2648" t="s">
        <v>645</v>
      </c>
      <c r="G2648" t="s">
        <v>668</v>
      </c>
      <c r="H2648" t="s">
        <v>433</v>
      </c>
      <c r="I2648" t="s">
        <v>78</v>
      </c>
    </row>
    <row r="2649" spans="1:9" x14ac:dyDescent="0.35">
      <c r="A2649" t="s">
        <v>39</v>
      </c>
      <c r="B2649" t="s">
        <v>831</v>
      </c>
      <c r="C2649">
        <v>129</v>
      </c>
      <c r="D2649" t="s">
        <v>395</v>
      </c>
      <c r="E2649" t="s">
        <v>993</v>
      </c>
      <c r="F2649" t="s">
        <v>1310</v>
      </c>
      <c r="G2649" t="s">
        <v>387</v>
      </c>
      <c r="H2649" t="s">
        <v>78</v>
      </c>
      <c r="I2649" t="s">
        <v>78</v>
      </c>
    </row>
    <row r="2650" spans="1:9" x14ac:dyDescent="0.35">
      <c r="A2650" t="s">
        <v>39</v>
      </c>
      <c r="B2650" t="s">
        <v>832</v>
      </c>
      <c r="C2650">
        <v>594</v>
      </c>
      <c r="D2650" t="s">
        <v>388</v>
      </c>
      <c r="E2650" t="s">
        <v>377</v>
      </c>
      <c r="F2650" t="s">
        <v>562</v>
      </c>
      <c r="G2650" t="s">
        <v>170</v>
      </c>
      <c r="H2650" t="s">
        <v>673</v>
      </c>
      <c r="I2650" t="s">
        <v>78</v>
      </c>
    </row>
    <row r="2651" spans="1:9" x14ac:dyDescent="0.35">
      <c r="A2651" t="s">
        <v>39</v>
      </c>
      <c r="B2651" t="s">
        <v>833</v>
      </c>
      <c r="C2651">
        <v>305</v>
      </c>
      <c r="D2651" t="s">
        <v>190</v>
      </c>
      <c r="E2651" t="s">
        <v>458</v>
      </c>
      <c r="F2651" t="s">
        <v>340</v>
      </c>
      <c r="G2651" t="s">
        <v>78</v>
      </c>
      <c r="H2651" t="s">
        <v>679</v>
      </c>
      <c r="I2651" t="s">
        <v>668</v>
      </c>
    </row>
    <row r="2652" spans="1:9" x14ac:dyDescent="0.35">
      <c r="A2652" t="s">
        <v>40</v>
      </c>
      <c r="B2652" t="s">
        <v>831</v>
      </c>
      <c r="C2652">
        <v>690</v>
      </c>
      <c r="D2652" t="s">
        <v>361</v>
      </c>
      <c r="E2652" t="s">
        <v>580</v>
      </c>
      <c r="F2652" t="s">
        <v>1123</v>
      </c>
      <c r="G2652" t="s">
        <v>377</v>
      </c>
      <c r="H2652" t="s">
        <v>170</v>
      </c>
      <c r="I2652" t="s">
        <v>679</v>
      </c>
    </row>
    <row r="2653" spans="1:9" x14ac:dyDescent="0.35">
      <c r="A2653" t="s">
        <v>40</v>
      </c>
      <c r="B2653" t="s">
        <v>832</v>
      </c>
      <c r="C2653">
        <v>3309</v>
      </c>
      <c r="D2653" t="s">
        <v>1123</v>
      </c>
      <c r="E2653" t="s">
        <v>389</v>
      </c>
      <c r="F2653" t="s">
        <v>592</v>
      </c>
      <c r="G2653" t="s">
        <v>170</v>
      </c>
      <c r="H2653" t="s">
        <v>170</v>
      </c>
      <c r="I2653" t="s">
        <v>78</v>
      </c>
    </row>
    <row r="2654" spans="1:9" x14ac:dyDescent="0.35">
      <c r="A2654" t="s">
        <v>40</v>
      </c>
      <c r="B2654" t="s">
        <v>833</v>
      </c>
      <c r="C2654">
        <v>926</v>
      </c>
      <c r="D2654" t="s">
        <v>187</v>
      </c>
      <c r="E2654" t="s">
        <v>675</v>
      </c>
      <c r="F2654" t="s">
        <v>408</v>
      </c>
      <c r="G2654" t="s">
        <v>170</v>
      </c>
      <c r="H2654" t="s">
        <v>334</v>
      </c>
      <c r="I2654" t="s">
        <v>679</v>
      </c>
    </row>
    <row r="2656" spans="1:9" x14ac:dyDescent="0.35">
      <c r="A2656" t="s">
        <v>1311</v>
      </c>
    </row>
    <row r="2657" spans="1:9" x14ac:dyDescent="0.35">
      <c r="A2657" t="s">
        <v>29</v>
      </c>
      <c r="B2657" t="s">
        <v>872</v>
      </c>
      <c r="C2657" t="s">
        <v>30</v>
      </c>
      <c r="D2657" t="s">
        <v>1299</v>
      </c>
      <c r="E2657" t="s">
        <v>1300</v>
      </c>
      <c r="F2657" t="s">
        <v>1301</v>
      </c>
      <c r="G2657" t="s">
        <v>1302</v>
      </c>
      <c r="H2657" t="s">
        <v>74</v>
      </c>
      <c r="I2657" t="s">
        <v>707</v>
      </c>
    </row>
    <row r="2658" spans="1:9" x14ac:dyDescent="0.35">
      <c r="A2658" t="s">
        <v>35</v>
      </c>
      <c r="B2658" t="s">
        <v>873</v>
      </c>
      <c r="C2658">
        <v>408</v>
      </c>
      <c r="D2658" t="s">
        <v>607</v>
      </c>
      <c r="E2658" t="s">
        <v>490</v>
      </c>
      <c r="F2658" t="s">
        <v>1305</v>
      </c>
      <c r="G2658" t="s">
        <v>78</v>
      </c>
      <c r="H2658" t="s">
        <v>78</v>
      </c>
      <c r="I2658" t="s">
        <v>78</v>
      </c>
    </row>
    <row r="2659" spans="1:9" x14ac:dyDescent="0.35">
      <c r="A2659" t="s">
        <v>35</v>
      </c>
      <c r="B2659" t="s">
        <v>874</v>
      </c>
      <c r="C2659">
        <v>173</v>
      </c>
      <c r="D2659" t="s">
        <v>1094</v>
      </c>
      <c r="E2659" t="s">
        <v>734</v>
      </c>
      <c r="F2659" t="s">
        <v>379</v>
      </c>
      <c r="G2659" t="s">
        <v>170</v>
      </c>
      <c r="H2659" t="s">
        <v>78</v>
      </c>
      <c r="I2659" t="s">
        <v>78</v>
      </c>
    </row>
    <row r="2660" spans="1:9" x14ac:dyDescent="0.35">
      <c r="A2660" t="s">
        <v>35</v>
      </c>
      <c r="B2660" t="s">
        <v>318</v>
      </c>
      <c r="C2660">
        <v>36</v>
      </c>
      <c r="D2660" t="s">
        <v>492</v>
      </c>
      <c r="E2660" t="s">
        <v>78</v>
      </c>
      <c r="F2660" t="s">
        <v>481</v>
      </c>
      <c r="G2660" t="s">
        <v>85</v>
      </c>
      <c r="H2660" t="s">
        <v>825</v>
      </c>
      <c r="I2660" t="s">
        <v>78</v>
      </c>
    </row>
    <row r="2661" spans="1:9" x14ac:dyDescent="0.35">
      <c r="A2661" t="s">
        <v>36</v>
      </c>
      <c r="B2661" t="s">
        <v>873</v>
      </c>
      <c r="C2661">
        <v>959</v>
      </c>
      <c r="D2661" t="s">
        <v>47</v>
      </c>
      <c r="E2661" t="s">
        <v>85</v>
      </c>
      <c r="F2661" t="s">
        <v>347</v>
      </c>
      <c r="G2661" t="s">
        <v>170</v>
      </c>
      <c r="H2661" t="s">
        <v>679</v>
      </c>
      <c r="I2661" t="s">
        <v>679</v>
      </c>
    </row>
    <row r="2662" spans="1:9" x14ac:dyDescent="0.35">
      <c r="A2662" t="s">
        <v>36</v>
      </c>
      <c r="B2662" t="s">
        <v>874</v>
      </c>
      <c r="C2662">
        <v>552</v>
      </c>
      <c r="D2662" t="s">
        <v>158</v>
      </c>
      <c r="E2662" t="s">
        <v>341</v>
      </c>
      <c r="F2662" t="s">
        <v>411</v>
      </c>
      <c r="G2662" t="s">
        <v>334</v>
      </c>
      <c r="H2662" t="s">
        <v>673</v>
      </c>
      <c r="I2662" t="s">
        <v>78</v>
      </c>
    </row>
    <row r="2663" spans="1:9" x14ac:dyDescent="0.35">
      <c r="A2663" t="s">
        <v>36</v>
      </c>
      <c r="B2663" t="s">
        <v>318</v>
      </c>
      <c r="C2663">
        <v>122</v>
      </c>
      <c r="D2663" t="s">
        <v>636</v>
      </c>
      <c r="E2663" t="s">
        <v>433</v>
      </c>
      <c r="F2663" t="s">
        <v>425</v>
      </c>
      <c r="G2663" t="s">
        <v>668</v>
      </c>
      <c r="H2663" t="s">
        <v>78</v>
      </c>
      <c r="I2663" t="s">
        <v>78</v>
      </c>
    </row>
    <row r="2664" spans="1:9" x14ac:dyDescent="0.35">
      <c r="A2664" t="s">
        <v>37</v>
      </c>
      <c r="B2664" t="s">
        <v>873</v>
      </c>
      <c r="C2664">
        <v>514</v>
      </c>
      <c r="D2664" t="s">
        <v>1312</v>
      </c>
      <c r="E2664" t="s">
        <v>675</v>
      </c>
      <c r="F2664" t="s">
        <v>647</v>
      </c>
      <c r="G2664" t="s">
        <v>673</v>
      </c>
      <c r="H2664" t="s">
        <v>78</v>
      </c>
      <c r="I2664" t="s">
        <v>78</v>
      </c>
    </row>
    <row r="2665" spans="1:9" x14ac:dyDescent="0.35">
      <c r="A2665" t="s">
        <v>37</v>
      </c>
      <c r="B2665" t="s">
        <v>874</v>
      </c>
      <c r="C2665">
        <v>261</v>
      </c>
      <c r="D2665" t="s">
        <v>396</v>
      </c>
      <c r="E2665" t="s">
        <v>85</v>
      </c>
      <c r="F2665" t="s">
        <v>552</v>
      </c>
      <c r="G2665" t="s">
        <v>78</v>
      </c>
      <c r="H2665" t="s">
        <v>78</v>
      </c>
      <c r="I2665" t="s">
        <v>78</v>
      </c>
    </row>
    <row r="2666" spans="1:9" x14ac:dyDescent="0.35">
      <c r="A2666" t="s">
        <v>37</v>
      </c>
      <c r="B2666" t="s">
        <v>318</v>
      </c>
      <c r="C2666">
        <v>52</v>
      </c>
      <c r="D2666" t="s">
        <v>629</v>
      </c>
      <c r="E2666" t="s">
        <v>78</v>
      </c>
      <c r="F2666" t="s">
        <v>476</v>
      </c>
      <c r="G2666" t="s">
        <v>78</v>
      </c>
      <c r="H2666" t="s">
        <v>743</v>
      </c>
      <c r="I2666" t="s">
        <v>78</v>
      </c>
    </row>
    <row r="2667" spans="1:9" x14ac:dyDescent="0.35">
      <c r="A2667" t="s">
        <v>38</v>
      </c>
      <c r="B2667" t="s">
        <v>873</v>
      </c>
      <c r="C2667">
        <v>515</v>
      </c>
      <c r="D2667" t="s">
        <v>497</v>
      </c>
      <c r="E2667" t="s">
        <v>383</v>
      </c>
      <c r="F2667" t="s">
        <v>1086</v>
      </c>
      <c r="G2667" t="s">
        <v>673</v>
      </c>
      <c r="H2667" t="s">
        <v>246</v>
      </c>
      <c r="I2667" t="s">
        <v>78</v>
      </c>
    </row>
    <row r="2668" spans="1:9" x14ac:dyDescent="0.35">
      <c r="A2668" t="s">
        <v>38</v>
      </c>
      <c r="B2668" t="s">
        <v>874</v>
      </c>
      <c r="C2668">
        <v>235</v>
      </c>
      <c r="D2668" t="s">
        <v>590</v>
      </c>
      <c r="E2668" t="s">
        <v>355</v>
      </c>
      <c r="F2668" t="s">
        <v>253</v>
      </c>
      <c r="G2668" t="s">
        <v>668</v>
      </c>
      <c r="H2668" t="s">
        <v>78</v>
      </c>
      <c r="I2668" t="s">
        <v>78</v>
      </c>
    </row>
    <row r="2669" spans="1:9" x14ac:dyDescent="0.35">
      <c r="A2669" t="s">
        <v>38</v>
      </c>
      <c r="B2669" t="s">
        <v>318</v>
      </c>
      <c r="C2669">
        <v>70</v>
      </c>
      <c r="D2669" t="s">
        <v>650</v>
      </c>
      <c r="E2669" t="s">
        <v>78</v>
      </c>
      <c r="F2669" t="s">
        <v>630</v>
      </c>
      <c r="G2669" t="s">
        <v>78</v>
      </c>
      <c r="H2669" t="s">
        <v>78</v>
      </c>
      <c r="I2669" t="s">
        <v>78</v>
      </c>
    </row>
    <row r="2670" spans="1:9" x14ac:dyDescent="0.35">
      <c r="A2670" t="s">
        <v>39</v>
      </c>
      <c r="B2670" t="s">
        <v>873</v>
      </c>
      <c r="C2670">
        <v>651</v>
      </c>
      <c r="D2670" t="s">
        <v>162</v>
      </c>
      <c r="E2670" t="s">
        <v>743</v>
      </c>
      <c r="F2670" t="s">
        <v>626</v>
      </c>
      <c r="G2670" t="s">
        <v>673</v>
      </c>
      <c r="H2670" t="s">
        <v>170</v>
      </c>
      <c r="I2670" t="s">
        <v>170</v>
      </c>
    </row>
    <row r="2671" spans="1:9" x14ac:dyDescent="0.35">
      <c r="A2671" t="s">
        <v>39</v>
      </c>
      <c r="B2671" t="s">
        <v>874</v>
      </c>
      <c r="C2671">
        <v>300</v>
      </c>
      <c r="D2671" t="s">
        <v>584</v>
      </c>
      <c r="E2671" t="s">
        <v>374</v>
      </c>
      <c r="F2671" t="s">
        <v>658</v>
      </c>
      <c r="G2671" t="s">
        <v>78</v>
      </c>
      <c r="H2671" t="s">
        <v>668</v>
      </c>
      <c r="I2671" t="s">
        <v>78</v>
      </c>
    </row>
    <row r="2672" spans="1:9" x14ac:dyDescent="0.35">
      <c r="A2672" t="s">
        <v>39</v>
      </c>
      <c r="B2672" t="s">
        <v>318</v>
      </c>
      <c r="C2672">
        <v>77</v>
      </c>
      <c r="D2672" t="s">
        <v>390</v>
      </c>
      <c r="E2672" t="s">
        <v>433</v>
      </c>
      <c r="F2672" t="s">
        <v>398</v>
      </c>
      <c r="G2672" t="s">
        <v>78</v>
      </c>
      <c r="H2672" t="s">
        <v>673</v>
      </c>
      <c r="I2672" t="s">
        <v>78</v>
      </c>
    </row>
    <row r="2673" spans="1:9" x14ac:dyDescent="0.35">
      <c r="A2673" t="s">
        <v>40</v>
      </c>
      <c r="B2673" t="s">
        <v>873</v>
      </c>
      <c r="C2673">
        <v>3047</v>
      </c>
      <c r="D2673" t="s">
        <v>506</v>
      </c>
      <c r="E2673" t="s">
        <v>738</v>
      </c>
      <c r="F2673" t="s">
        <v>413</v>
      </c>
      <c r="G2673" t="s">
        <v>668</v>
      </c>
      <c r="H2673" t="s">
        <v>170</v>
      </c>
      <c r="I2673" t="s">
        <v>679</v>
      </c>
    </row>
    <row r="2674" spans="1:9" x14ac:dyDescent="0.35">
      <c r="A2674" t="s">
        <v>40</v>
      </c>
      <c r="B2674" t="s">
        <v>874</v>
      </c>
      <c r="C2674">
        <v>1521</v>
      </c>
      <c r="D2674" t="s">
        <v>134</v>
      </c>
      <c r="E2674" t="s">
        <v>987</v>
      </c>
      <c r="F2674" t="s">
        <v>166</v>
      </c>
      <c r="G2674" t="s">
        <v>170</v>
      </c>
      <c r="H2674" t="s">
        <v>170</v>
      </c>
      <c r="I2674" t="s">
        <v>78</v>
      </c>
    </row>
    <row r="2675" spans="1:9" x14ac:dyDescent="0.35">
      <c r="A2675" t="s">
        <v>40</v>
      </c>
      <c r="B2675" t="s">
        <v>318</v>
      </c>
      <c r="C2675">
        <v>357</v>
      </c>
      <c r="D2675" t="s">
        <v>149</v>
      </c>
      <c r="E2675" t="s">
        <v>673</v>
      </c>
      <c r="F2675" t="s">
        <v>392</v>
      </c>
      <c r="G2675" t="s">
        <v>170</v>
      </c>
      <c r="H2675" t="s">
        <v>374</v>
      </c>
      <c r="I2675" t="s">
        <v>78</v>
      </c>
    </row>
    <row r="2677" spans="1:9" x14ac:dyDescent="0.35">
      <c r="A2677" t="s">
        <v>1313</v>
      </c>
    </row>
    <row r="2678" spans="1:9" x14ac:dyDescent="0.35">
      <c r="A2678" t="s">
        <v>29</v>
      </c>
      <c r="B2678" t="s">
        <v>887</v>
      </c>
      <c r="C2678" t="s">
        <v>30</v>
      </c>
      <c r="D2678" t="s">
        <v>1299</v>
      </c>
      <c r="E2678" t="s">
        <v>1300</v>
      </c>
      <c r="F2678" t="s">
        <v>1301</v>
      </c>
      <c r="G2678" t="s">
        <v>1302</v>
      </c>
      <c r="H2678" t="s">
        <v>74</v>
      </c>
      <c r="I2678" t="s">
        <v>707</v>
      </c>
    </row>
    <row r="2679" spans="1:9" x14ac:dyDescent="0.35">
      <c r="A2679" t="s">
        <v>35</v>
      </c>
      <c r="B2679" t="s">
        <v>888</v>
      </c>
      <c r="C2679">
        <v>291</v>
      </c>
      <c r="D2679" t="s">
        <v>67</v>
      </c>
      <c r="E2679" t="s">
        <v>78</v>
      </c>
      <c r="F2679" t="s">
        <v>68</v>
      </c>
      <c r="G2679" t="s">
        <v>78</v>
      </c>
      <c r="H2679" t="s">
        <v>78</v>
      </c>
      <c r="I2679" t="s">
        <v>78</v>
      </c>
    </row>
    <row r="2680" spans="1:9" x14ac:dyDescent="0.35">
      <c r="A2680" t="s">
        <v>35</v>
      </c>
      <c r="B2680" t="s">
        <v>889</v>
      </c>
      <c r="C2680">
        <v>326</v>
      </c>
      <c r="D2680" t="s">
        <v>272</v>
      </c>
      <c r="E2680" t="s">
        <v>529</v>
      </c>
      <c r="F2680" t="s">
        <v>666</v>
      </c>
      <c r="G2680" t="s">
        <v>668</v>
      </c>
      <c r="H2680" t="s">
        <v>668</v>
      </c>
      <c r="I2680" t="s">
        <v>78</v>
      </c>
    </row>
    <row r="2681" spans="1:9" x14ac:dyDescent="0.35">
      <c r="A2681" t="s">
        <v>36</v>
      </c>
      <c r="B2681" t="s">
        <v>888</v>
      </c>
      <c r="C2681">
        <v>732</v>
      </c>
      <c r="D2681" t="s">
        <v>1140</v>
      </c>
      <c r="E2681" t="s">
        <v>374</v>
      </c>
      <c r="F2681" t="s">
        <v>866</v>
      </c>
      <c r="G2681" t="s">
        <v>170</v>
      </c>
      <c r="H2681" t="s">
        <v>78</v>
      </c>
      <c r="I2681" t="s">
        <v>78</v>
      </c>
    </row>
    <row r="2682" spans="1:9" x14ac:dyDescent="0.35">
      <c r="A2682" t="s">
        <v>36</v>
      </c>
      <c r="B2682" t="s">
        <v>889</v>
      </c>
      <c r="C2682">
        <v>901</v>
      </c>
      <c r="D2682" t="s">
        <v>553</v>
      </c>
      <c r="E2682" t="s">
        <v>807</v>
      </c>
      <c r="F2682" t="s">
        <v>1314</v>
      </c>
      <c r="G2682" t="s">
        <v>673</v>
      </c>
      <c r="H2682" t="s">
        <v>673</v>
      </c>
      <c r="I2682" t="s">
        <v>679</v>
      </c>
    </row>
    <row r="2683" spans="1:9" x14ac:dyDescent="0.35">
      <c r="A2683" t="s">
        <v>37</v>
      </c>
      <c r="B2683" t="s">
        <v>888</v>
      </c>
      <c r="C2683">
        <v>372</v>
      </c>
      <c r="D2683" t="s">
        <v>67</v>
      </c>
      <c r="E2683" t="s">
        <v>673</v>
      </c>
      <c r="F2683" t="s">
        <v>851</v>
      </c>
      <c r="G2683" t="s">
        <v>170</v>
      </c>
      <c r="H2683" t="s">
        <v>78</v>
      </c>
      <c r="I2683" t="s">
        <v>78</v>
      </c>
    </row>
    <row r="2684" spans="1:9" x14ac:dyDescent="0.35">
      <c r="A2684" t="s">
        <v>37</v>
      </c>
      <c r="B2684" t="s">
        <v>889</v>
      </c>
      <c r="C2684">
        <v>455</v>
      </c>
      <c r="D2684" t="s">
        <v>416</v>
      </c>
      <c r="E2684" t="s">
        <v>458</v>
      </c>
      <c r="F2684" t="s">
        <v>496</v>
      </c>
      <c r="G2684" t="s">
        <v>673</v>
      </c>
      <c r="H2684" t="s">
        <v>673</v>
      </c>
      <c r="I2684" t="s">
        <v>78</v>
      </c>
    </row>
    <row r="2685" spans="1:9" x14ac:dyDescent="0.35">
      <c r="A2685" t="s">
        <v>38</v>
      </c>
      <c r="B2685" t="s">
        <v>888</v>
      </c>
      <c r="C2685">
        <v>156</v>
      </c>
      <c r="D2685" t="s">
        <v>902</v>
      </c>
      <c r="E2685" t="s">
        <v>673</v>
      </c>
      <c r="F2685" t="s">
        <v>70</v>
      </c>
      <c r="G2685" t="s">
        <v>668</v>
      </c>
      <c r="H2685" t="s">
        <v>78</v>
      </c>
      <c r="I2685" t="s">
        <v>78</v>
      </c>
    </row>
    <row r="2686" spans="1:9" x14ac:dyDescent="0.35">
      <c r="A2686" t="s">
        <v>38</v>
      </c>
      <c r="B2686" t="s">
        <v>889</v>
      </c>
      <c r="C2686">
        <v>664</v>
      </c>
      <c r="D2686" t="s">
        <v>459</v>
      </c>
      <c r="E2686" t="s">
        <v>341</v>
      </c>
      <c r="F2686" t="s">
        <v>1114</v>
      </c>
      <c r="G2686" t="s">
        <v>673</v>
      </c>
      <c r="H2686" t="s">
        <v>673</v>
      </c>
      <c r="I2686" t="s">
        <v>78</v>
      </c>
    </row>
    <row r="2687" spans="1:9" x14ac:dyDescent="0.35">
      <c r="A2687" t="s">
        <v>39</v>
      </c>
      <c r="B2687" t="s">
        <v>888</v>
      </c>
      <c r="C2687">
        <v>294</v>
      </c>
      <c r="D2687" t="s">
        <v>798</v>
      </c>
      <c r="E2687" t="s">
        <v>433</v>
      </c>
      <c r="F2687" t="s">
        <v>921</v>
      </c>
      <c r="G2687" t="s">
        <v>679</v>
      </c>
      <c r="H2687" t="s">
        <v>334</v>
      </c>
      <c r="I2687" t="s">
        <v>673</v>
      </c>
    </row>
    <row r="2688" spans="1:9" x14ac:dyDescent="0.35">
      <c r="A2688" t="s">
        <v>39</v>
      </c>
      <c r="B2688" t="s">
        <v>889</v>
      </c>
      <c r="C2688">
        <v>734</v>
      </c>
      <c r="D2688" t="s">
        <v>530</v>
      </c>
      <c r="E2688" t="s">
        <v>383</v>
      </c>
      <c r="F2688" t="s">
        <v>267</v>
      </c>
      <c r="G2688" t="s">
        <v>668</v>
      </c>
      <c r="H2688" t="s">
        <v>170</v>
      </c>
      <c r="I2688" t="s">
        <v>78</v>
      </c>
    </row>
    <row r="2689" spans="1:9" x14ac:dyDescent="0.35">
      <c r="A2689" t="s">
        <v>40</v>
      </c>
      <c r="B2689" t="s">
        <v>888</v>
      </c>
      <c r="C2689">
        <v>1845</v>
      </c>
      <c r="D2689" t="s">
        <v>637</v>
      </c>
      <c r="E2689" t="s">
        <v>246</v>
      </c>
      <c r="F2689" t="s">
        <v>790</v>
      </c>
      <c r="G2689" t="s">
        <v>170</v>
      </c>
      <c r="H2689" t="s">
        <v>679</v>
      </c>
      <c r="I2689" t="s">
        <v>679</v>
      </c>
    </row>
    <row r="2690" spans="1:9" x14ac:dyDescent="0.35">
      <c r="A2690" t="s">
        <v>40</v>
      </c>
      <c r="B2690" t="s">
        <v>889</v>
      </c>
      <c r="C2690">
        <v>3080</v>
      </c>
      <c r="D2690" t="s">
        <v>657</v>
      </c>
      <c r="E2690" t="s">
        <v>383</v>
      </c>
      <c r="F2690" t="s">
        <v>1128</v>
      </c>
      <c r="G2690" t="s">
        <v>673</v>
      </c>
      <c r="H2690" t="s">
        <v>668</v>
      </c>
      <c r="I2690" t="s">
        <v>78</v>
      </c>
    </row>
    <row r="2692" spans="1:9" x14ac:dyDescent="0.35">
      <c r="A2692" t="s">
        <v>1315</v>
      </c>
    </row>
    <row r="2693" spans="1:9" x14ac:dyDescent="0.35">
      <c r="A2693" t="s">
        <v>29</v>
      </c>
      <c r="B2693" t="s">
        <v>1316</v>
      </c>
      <c r="C2693" t="s">
        <v>30</v>
      </c>
      <c r="D2693" t="s">
        <v>1299</v>
      </c>
      <c r="E2693" t="s">
        <v>1300</v>
      </c>
      <c r="F2693" t="s">
        <v>1301</v>
      </c>
      <c r="G2693" t="s">
        <v>1302</v>
      </c>
      <c r="H2693" t="s">
        <v>74</v>
      </c>
      <c r="I2693" t="s">
        <v>707</v>
      </c>
    </row>
    <row r="2694" spans="1:9" x14ac:dyDescent="0.35">
      <c r="A2694" t="s">
        <v>35</v>
      </c>
      <c r="B2694" t="s">
        <v>1317</v>
      </c>
      <c r="C2694">
        <v>600</v>
      </c>
      <c r="D2694" t="s">
        <v>410</v>
      </c>
      <c r="E2694" t="s">
        <v>622</v>
      </c>
      <c r="F2694" t="s">
        <v>651</v>
      </c>
      <c r="G2694" t="s">
        <v>170</v>
      </c>
      <c r="H2694" t="s">
        <v>170</v>
      </c>
      <c r="I2694" t="s">
        <v>78</v>
      </c>
    </row>
    <row r="2695" spans="1:9" x14ac:dyDescent="0.35">
      <c r="A2695" t="s">
        <v>35</v>
      </c>
      <c r="B2695" t="s">
        <v>1318</v>
      </c>
      <c r="C2695">
        <v>4</v>
      </c>
      <c r="D2695" t="s">
        <v>78</v>
      </c>
      <c r="E2695" t="s">
        <v>78</v>
      </c>
      <c r="F2695" t="s">
        <v>294</v>
      </c>
      <c r="G2695" t="s">
        <v>78</v>
      </c>
      <c r="H2695" t="s">
        <v>78</v>
      </c>
      <c r="I2695" t="s">
        <v>78</v>
      </c>
    </row>
    <row r="2696" spans="1:9" x14ac:dyDescent="0.35">
      <c r="A2696" t="s">
        <v>35</v>
      </c>
      <c r="B2696" t="s">
        <v>1319</v>
      </c>
      <c r="C2696">
        <v>5</v>
      </c>
      <c r="D2696" t="s">
        <v>1124</v>
      </c>
      <c r="E2696" t="s">
        <v>78</v>
      </c>
      <c r="F2696" t="s">
        <v>1262</v>
      </c>
      <c r="G2696" t="s">
        <v>78</v>
      </c>
      <c r="H2696" t="s">
        <v>78</v>
      </c>
      <c r="I2696" t="s">
        <v>78</v>
      </c>
    </row>
    <row r="2697" spans="1:9" x14ac:dyDescent="0.35">
      <c r="A2697" t="s">
        <v>35</v>
      </c>
      <c r="B2697" t="s">
        <v>318</v>
      </c>
      <c r="C2697">
        <v>8</v>
      </c>
      <c r="D2697" t="s">
        <v>1015</v>
      </c>
      <c r="E2697" t="s">
        <v>78</v>
      </c>
      <c r="F2697" t="s">
        <v>1014</v>
      </c>
      <c r="G2697" t="s">
        <v>78</v>
      </c>
      <c r="H2697" t="s">
        <v>78</v>
      </c>
      <c r="I2697" t="s">
        <v>78</v>
      </c>
    </row>
    <row r="2698" spans="1:9" x14ac:dyDescent="0.35">
      <c r="A2698" t="s">
        <v>36</v>
      </c>
      <c r="B2698" t="s">
        <v>1317</v>
      </c>
      <c r="C2698">
        <v>1546</v>
      </c>
      <c r="D2698" t="s">
        <v>194</v>
      </c>
      <c r="E2698" t="s">
        <v>987</v>
      </c>
      <c r="F2698" t="s">
        <v>488</v>
      </c>
      <c r="G2698" t="s">
        <v>668</v>
      </c>
      <c r="H2698" t="s">
        <v>170</v>
      </c>
      <c r="I2698" t="s">
        <v>679</v>
      </c>
    </row>
    <row r="2699" spans="1:9" x14ac:dyDescent="0.35">
      <c r="A2699" t="s">
        <v>36</v>
      </c>
      <c r="B2699" t="s">
        <v>1318</v>
      </c>
      <c r="C2699">
        <v>58</v>
      </c>
      <c r="D2699" t="s">
        <v>633</v>
      </c>
      <c r="E2699" t="s">
        <v>78</v>
      </c>
      <c r="F2699" t="s">
        <v>867</v>
      </c>
      <c r="G2699" t="s">
        <v>78</v>
      </c>
      <c r="H2699" t="s">
        <v>78</v>
      </c>
      <c r="I2699" t="s">
        <v>78</v>
      </c>
    </row>
    <row r="2700" spans="1:9" x14ac:dyDescent="0.35">
      <c r="A2700" t="s">
        <v>36</v>
      </c>
      <c r="B2700" t="s">
        <v>1319</v>
      </c>
      <c r="C2700">
        <v>12</v>
      </c>
      <c r="D2700" t="s">
        <v>1018</v>
      </c>
      <c r="E2700" t="s">
        <v>78</v>
      </c>
      <c r="F2700" t="s">
        <v>1017</v>
      </c>
      <c r="G2700" t="s">
        <v>78</v>
      </c>
      <c r="H2700" t="s">
        <v>78</v>
      </c>
      <c r="I2700" t="s">
        <v>78</v>
      </c>
    </row>
    <row r="2701" spans="1:9" x14ac:dyDescent="0.35">
      <c r="A2701" t="s">
        <v>36</v>
      </c>
      <c r="B2701" t="s">
        <v>318</v>
      </c>
      <c r="C2701">
        <v>17</v>
      </c>
      <c r="D2701" t="s">
        <v>90</v>
      </c>
      <c r="E2701" t="s">
        <v>78</v>
      </c>
      <c r="F2701" t="s">
        <v>91</v>
      </c>
      <c r="G2701" t="s">
        <v>78</v>
      </c>
      <c r="H2701" t="s">
        <v>78</v>
      </c>
      <c r="I2701" t="s">
        <v>78</v>
      </c>
    </row>
    <row r="2702" spans="1:9" x14ac:dyDescent="0.35">
      <c r="A2702" t="s">
        <v>37</v>
      </c>
      <c r="B2702" t="s">
        <v>1317</v>
      </c>
      <c r="C2702">
        <v>792</v>
      </c>
      <c r="D2702" t="s">
        <v>594</v>
      </c>
      <c r="E2702" t="s">
        <v>623</v>
      </c>
      <c r="F2702" t="s">
        <v>1210</v>
      </c>
      <c r="G2702" t="s">
        <v>668</v>
      </c>
      <c r="H2702" t="s">
        <v>170</v>
      </c>
      <c r="I2702" t="s">
        <v>78</v>
      </c>
    </row>
    <row r="2703" spans="1:9" x14ac:dyDescent="0.35">
      <c r="A2703" t="s">
        <v>37</v>
      </c>
      <c r="B2703" t="s">
        <v>1318</v>
      </c>
      <c r="C2703">
        <v>28</v>
      </c>
      <c r="D2703" t="s">
        <v>78</v>
      </c>
      <c r="E2703" t="s">
        <v>78</v>
      </c>
      <c r="F2703" t="s">
        <v>294</v>
      </c>
      <c r="G2703" t="s">
        <v>78</v>
      </c>
      <c r="H2703" t="s">
        <v>78</v>
      </c>
      <c r="I2703" t="s">
        <v>78</v>
      </c>
    </row>
    <row r="2704" spans="1:9" x14ac:dyDescent="0.35">
      <c r="A2704" t="s">
        <v>37</v>
      </c>
      <c r="B2704" t="s">
        <v>1319</v>
      </c>
      <c r="C2704">
        <v>2</v>
      </c>
      <c r="D2704" t="s">
        <v>78</v>
      </c>
      <c r="E2704" t="s">
        <v>78</v>
      </c>
      <c r="F2704" t="s">
        <v>294</v>
      </c>
      <c r="G2704" t="s">
        <v>78</v>
      </c>
      <c r="H2704" t="s">
        <v>78</v>
      </c>
      <c r="I2704" t="s">
        <v>78</v>
      </c>
    </row>
    <row r="2705" spans="1:9" x14ac:dyDescent="0.35">
      <c r="A2705" t="s">
        <v>37</v>
      </c>
      <c r="B2705" t="s">
        <v>318</v>
      </c>
      <c r="C2705">
        <v>5</v>
      </c>
      <c r="D2705" t="s">
        <v>376</v>
      </c>
      <c r="E2705" t="s">
        <v>78</v>
      </c>
      <c r="F2705" t="s">
        <v>375</v>
      </c>
      <c r="G2705" t="s">
        <v>78</v>
      </c>
      <c r="H2705" t="s">
        <v>78</v>
      </c>
      <c r="I2705" t="s">
        <v>78</v>
      </c>
    </row>
    <row r="2706" spans="1:9" x14ac:dyDescent="0.35">
      <c r="A2706" t="s">
        <v>38</v>
      </c>
      <c r="B2706" t="s">
        <v>1317</v>
      </c>
      <c r="C2706">
        <v>789</v>
      </c>
      <c r="D2706" t="s">
        <v>557</v>
      </c>
      <c r="E2706" t="s">
        <v>622</v>
      </c>
      <c r="F2706" t="s">
        <v>667</v>
      </c>
      <c r="G2706" t="s">
        <v>673</v>
      </c>
      <c r="H2706" t="s">
        <v>673</v>
      </c>
      <c r="I2706" t="s">
        <v>78</v>
      </c>
    </row>
    <row r="2707" spans="1:9" x14ac:dyDescent="0.35">
      <c r="A2707" t="s">
        <v>38</v>
      </c>
      <c r="B2707" t="s">
        <v>1318</v>
      </c>
      <c r="C2707">
        <v>10</v>
      </c>
      <c r="D2707" t="s">
        <v>528</v>
      </c>
      <c r="E2707" t="s">
        <v>78</v>
      </c>
      <c r="F2707" t="s">
        <v>850</v>
      </c>
      <c r="G2707" t="s">
        <v>78</v>
      </c>
      <c r="H2707" t="s">
        <v>78</v>
      </c>
      <c r="I2707" t="s">
        <v>78</v>
      </c>
    </row>
    <row r="2708" spans="1:9" x14ac:dyDescent="0.35">
      <c r="A2708" t="s">
        <v>38</v>
      </c>
      <c r="B2708" t="s">
        <v>1319</v>
      </c>
      <c r="C2708">
        <v>10</v>
      </c>
      <c r="D2708" t="s">
        <v>881</v>
      </c>
      <c r="E2708" t="s">
        <v>78</v>
      </c>
      <c r="F2708" t="s">
        <v>882</v>
      </c>
      <c r="G2708" t="s">
        <v>78</v>
      </c>
      <c r="H2708" t="s">
        <v>78</v>
      </c>
      <c r="I2708" t="s">
        <v>78</v>
      </c>
    </row>
    <row r="2709" spans="1:9" x14ac:dyDescent="0.35">
      <c r="A2709" t="s">
        <v>38</v>
      </c>
      <c r="B2709" t="s">
        <v>318</v>
      </c>
      <c r="C2709">
        <v>11</v>
      </c>
      <c r="D2709" t="s">
        <v>645</v>
      </c>
      <c r="E2709" t="s">
        <v>78</v>
      </c>
      <c r="F2709" t="s">
        <v>646</v>
      </c>
      <c r="G2709" t="s">
        <v>78</v>
      </c>
      <c r="H2709" t="s">
        <v>78</v>
      </c>
      <c r="I2709" t="s">
        <v>78</v>
      </c>
    </row>
    <row r="2710" spans="1:9" x14ac:dyDescent="0.35">
      <c r="A2710" t="s">
        <v>39</v>
      </c>
      <c r="B2710" t="s">
        <v>1317</v>
      </c>
      <c r="C2710">
        <v>983</v>
      </c>
      <c r="D2710" t="s">
        <v>569</v>
      </c>
      <c r="E2710" t="s">
        <v>622</v>
      </c>
      <c r="F2710" t="s">
        <v>410</v>
      </c>
      <c r="G2710" t="s">
        <v>170</v>
      </c>
      <c r="H2710" t="s">
        <v>668</v>
      </c>
      <c r="I2710" t="s">
        <v>679</v>
      </c>
    </row>
    <row r="2711" spans="1:9" x14ac:dyDescent="0.35">
      <c r="A2711" t="s">
        <v>39</v>
      </c>
      <c r="B2711" t="s">
        <v>1318</v>
      </c>
      <c r="C2711">
        <v>26</v>
      </c>
      <c r="D2711" t="s">
        <v>464</v>
      </c>
      <c r="E2711" t="s">
        <v>78</v>
      </c>
      <c r="F2711" t="s">
        <v>211</v>
      </c>
      <c r="G2711" t="s">
        <v>730</v>
      </c>
      <c r="H2711" t="s">
        <v>78</v>
      </c>
      <c r="I2711" t="s">
        <v>78</v>
      </c>
    </row>
    <row r="2712" spans="1:9" x14ac:dyDescent="0.35">
      <c r="A2712" t="s">
        <v>39</v>
      </c>
      <c r="B2712" t="s">
        <v>1319</v>
      </c>
      <c r="C2712">
        <v>10</v>
      </c>
      <c r="D2712" t="s">
        <v>1107</v>
      </c>
      <c r="E2712" t="s">
        <v>78</v>
      </c>
      <c r="F2712" t="s">
        <v>1287</v>
      </c>
      <c r="G2712" t="s">
        <v>78</v>
      </c>
      <c r="H2712" t="s">
        <v>78</v>
      </c>
      <c r="I2712" t="s">
        <v>78</v>
      </c>
    </row>
    <row r="2713" spans="1:9" x14ac:dyDescent="0.35">
      <c r="A2713" t="s">
        <v>39</v>
      </c>
      <c r="B2713" t="s">
        <v>318</v>
      </c>
      <c r="C2713">
        <v>9</v>
      </c>
      <c r="D2713" t="s">
        <v>1108</v>
      </c>
      <c r="E2713" t="s">
        <v>78</v>
      </c>
      <c r="F2713" t="s">
        <v>880</v>
      </c>
      <c r="G2713" t="s">
        <v>78</v>
      </c>
      <c r="H2713" t="s">
        <v>78</v>
      </c>
      <c r="I2713" t="s">
        <v>78</v>
      </c>
    </row>
    <row r="2714" spans="1:9" x14ac:dyDescent="0.35">
      <c r="A2714" t="s">
        <v>40</v>
      </c>
      <c r="B2714" t="s">
        <v>1317</v>
      </c>
      <c r="C2714">
        <v>4710</v>
      </c>
      <c r="D2714" t="s">
        <v>188</v>
      </c>
      <c r="E2714" t="s">
        <v>406</v>
      </c>
      <c r="F2714" t="s">
        <v>428</v>
      </c>
      <c r="G2714" t="s">
        <v>668</v>
      </c>
      <c r="H2714" t="s">
        <v>668</v>
      </c>
      <c r="I2714" t="s">
        <v>78</v>
      </c>
    </row>
    <row r="2715" spans="1:9" x14ac:dyDescent="0.35">
      <c r="A2715" t="s">
        <v>40</v>
      </c>
      <c r="B2715" t="s">
        <v>1318</v>
      </c>
      <c r="C2715">
        <v>126</v>
      </c>
      <c r="D2715" t="s">
        <v>1023</v>
      </c>
      <c r="E2715" t="s">
        <v>78</v>
      </c>
      <c r="F2715" t="s">
        <v>1141</v>
      </c>
      <c r="G2715" t="s">
        <v>374</v>
      </c>
      <c r="H2715" t="s">
        <v>78</v>
      </c>
      <c r="I2715" t="s">
        <v>78</v>
      </c>
    </row>
    <row r="2716" spans="1:9" x14ac:dyDescent="0.35">
      <c r="A2716" t="s">
        <v>40</v>
      </c>
      <c r="B2716" t="s">
        <v>1319</v>
      </c>
      <c r="C2716">
        <v>39</v>
      </c>
      <c r="D2716" t="s">
        <v>748</v>
      </c>
      <c r="E2716" t="s">
        <v>78</v>
      </c>
      <c r="F2716" t="s">
        <v>749</v>
      </c>
      <c r="G2716" t="s">
        <v>78</v>
      </c>
      <c r="H2716" t="s">
        <v>78</v>
      </c>
      <c r="I2716" t="s">
        <v>78</v>
      </c>
    </row>
    <row r="2717" spans="1:9" x14ac:dyDescent="0.35">
      <c r="A2717" t="s">
        <v>40</v>
      </c>
      <c r="B2717" t="s">
        <v>318</v>
      </c>
      <c r="C2717">
        <v>50</v>
      </c>
      <c r="D2717" t="s">
        <v>1110</v>
      </c>
      <c r="E2717" t="s">
        <v>78</v>
      </c>
      <c r="F2717" t="s">
        <v>803</v>
      </c>
      <c r="G2717" t="s">
        <v>78</v>
      </c>
      <c r="H2717" t="s">
        <v>78</v>
      </c>
      <c r="I2717" t="s">
        <v>78</v>
      </c>
    </row>
    <row r="2719" spans="1:9" x14ac:dyDescent="0.35">
      <c r="A2719" t="s">
        <v>1320</v>
      </c>
    </row>
    <row r="2720" spans="1:9" x14ac:dyDescent="0.35">
      <c r="A2720" t="s">
        <v>29</v>
      </c>
      <c r="B2720" t="s">
        <v>1321</v>
      </c>
      <c r="C2720" t="s">
        <v>30</v>
      </c>
      <c r="D2720" t="s">
        <v>1299</v>
      </c>
      <c r="E2720" t="s">
        <v>1300</v>
      </c>
      <c r="F2720" t="s">
        <v>1301</v>
      </c>
      <c r="G2720" t="s">
        <v>1302</v>
      </c>
      <c r="H2720" t="s">
        <v>74</v>
      </c>
      <c r="I2720" t="s">
        <v>707</v>
      </c>
    </row>
    <row r="2721" spans="1:9" x14ac:dyDescent="0.35">
      <c r="A2721" t="s">
        <v>35</v>
      </c>
      <c r="B2721" t="s">
        <v>1322</v>
      </c>
      <c r="C2721">
        <v>598</v>
      </c>
      <c r="D2721" t="s">
        <v>460</v>
      </c>
      <c r="E2721" t="s">
        <v>622</v>
      </c>
      <c r="F2721" t="s">
        <v>411</v>
      </c>
      <c r="G2721" t="s">
        <v>679</v>
      </c>
      <c r="H2721" t="s">
        <v>170</v>
      </c>
      <c r="I2721" t="s">
        <v>78</v>
      </c>
    </row>
    <row r="2722" spans="1:9" x14ac:dyDescent="0.35">
      <c r="A2722" t="s">
        <v>35</v>
      </c>
      <c r="B2722" t="s">
        <v>1323</v>
      </c>
      <c r="C2722">
        <v>7</v>
      </c>
      <c r="D2722" t="s">
        <v>78</v>
      </c>
      <c r="E2722" t="s">
        <v>78</v>
      </c>
      <c r="F2722" t="s">
        <v>823</v>
      </c>
      <c r="G2722" t="s">
        <v>1030</v>
      </c>
      <c r="H2722" t="s">
        <v>78</v>
      </c>
      <c r="I2722" t="s">
        <v>78</v>
      </c>
    </row>
    <row r="2723" spans="1:9" x14ac:dyDescent="0.35">
      <c r="A2723" t="s">
        <v>35</v>
      </c>
      <c r="B2723" t="s">
        <v>1324</v>
      </c>
      <c r="C2723">
        <v>11</v>
      </c>
      <c r="D2723" t="s">
        <v>78</v>
      </c>
      <c r="E2723" t="s">
        <v>78</v>
      </c>
      <c r="F2723" t="s">
        <v>294</v>
      </c>
      <c r="G2723" t="s">
        <v>78</v>
      </c>
      <c r="H2723" t="s">
        <v>78</v>
      </c>
      <c r="I2723" t="s">
        <v>78</v>
      </c>
    </row>
    <row r="2724" spans="1:9" x14ac:dyDescent="0.35">
      <c r="A2724" t="s">
        <v>35</v>
      </c>
      <c r="B2724" t="s">
        <v>318</v>
      </c>
      <c r="C2724">
        <v>1</v>
      </c>
      <c r="D2724" t="s">
        <v>78</v>
      </c>
      <c r="E2724" t="s">
        <v>78</v>
      </c>
      <c r="F2724" t="s">
        <v>294</v>
      </c>
      <c r="G2724" t="s">
        <v>78</v>
      </c>
      <c r="H2724" t="s">
        <v>78</v>
      </c>
      <c r="I2724" t="s">
        <v>78</v>
      </c>
    </row>
    <row r="2725" spans="1:9" x14ac:dyDescent="0.35">
      <c r="A2725" t="s">
        <v>36</v>
      </c>
      <c r="B2725" t="s">
        <v>1322</v>
      </c>
      <c r="C2725">
        <v>1592</v>
      </c>
      <c r="D2725" t="s">
        <v>689</v>
      </c>
      <c r="E2725" t="s">
        <v>987</v>
      </c>
      <c r="F2725" t="s">
        <v>1305</v>
      </c>
      <c r="G2725" t="s">
        <v>679</v>
      </c>
      <c r="H2725" t="s">
        <v>170</v>
      </c>
      <c r="I2725" t="s">
        <v>679</v>
      </c>
    </row>
    <row r="2726" spans="1:9" x14ac:dyDescent="0.35">
      <c r="A2726" t="s">
        <v>36</v>
      </c>
      <c r="B2726" t="s">
        <v>1323</v>
      </c>
      <c r="C2726">
        <v>21</v>
      </c>
      <c r="D2726" t="s">
        <v>78</v>
      </c>
      <c r="E2726" t="s">
        <v>78</v>
      </c>
      <c r="F2726" t="s">
        <v>1002</v>
      </c>
      <c r="G2726" t="s">
        <v>1003</v>
      </c>
      <c r="H2726" t="s">
        <v>78</v>
      </c>
      <c r="I2726" t="s">
        <v>78</v>
      </c>
    </row>
    <row r="2727" spans="1:9" x14ac:dyDescent="0.35">
      <c r="A2727" t="s">
        <v>36</v>
      </c>
      <c r="B2727" t="s">
        <v>1324</v>
      </c>
      <c r="C2727">
        <v>19</v>
      </c>
      <c r="D2727" t="s">
        <v>78</v>
      </c>
      <c r="E2727" t="s">
        <v>78</v>
      </c>
      <c r="F2727" t="s">
        <v>294</v>
      </c>
      <c r="G2727" t="s">
        <v>78</v>
      </c>
      <c r="H2727" t="s">
        <v>78</v>
      </c>
      <c r="I2727" t="s">
        <v>78</v>
      </c>
    </row>
    <row r="2728" spans="1:9" x14ac:dyDescent="0.35">
      <c r="A2728" t="s">
        <v>36</v>
      </c>
      <c r="B2728" t="s">
        <v>318</v>
      </c>
      <c r="C2728">
        <v>1</v>
      </c>
      <c r="D2728" t="s">
        <v>78</v>
      </c>
      <c r="E2728" t="s">
        <v>78</v>
      </c>
      <c r="F2728" t="s">
        <v>294</v>
      </c>
      <c r="G2728" t="s">
        <v>78</v>
      </c>
      <c r="H2728" t="s">
        <v>78</v>
      </c>
      <c r="I2728" t="s">
        <v>78</v>
      </c>
    </row>
    <row r="2729" spans="1:9" x14ac:dyDescent="0.35">
      <c r="A2729" t="s">
        <v>37</v>
      </c>
      <c r="B2729" t="s">
        <v>1322</v>
      </c>
      <c r="C2729">
        <v>800</v>
      </c>
      <c r="D2729" t="s">
        <v>430</v>
      </c>
      <c r="E2729" t="s">
        <v>675</v>
      </c>
      <c r="F2729" t="s">
        <v>541</v>
      </c>
      <c r="G2729" t="s">
        <v>668</v>
      </c>
      <c r="H2729" t="s">
        <v>170</v>
      </c>
      <c r="I2729" t="s">
        <v>78</v>
      </c>
    </row>
    <row r="2730" spans="1:9" x14ac:dyDescent="0.35">
      <c r="A2730" t="s">
        <v>37</v>
      </c>
      <c r="B2730" t="s">
        <v>1323</v>
      </c>
      <c r="C2730">
        <v>16</v>
      </c>
      <c r="D2730" t="s">
        <v>78</v>
      </c>
      <c r="E2730" t="s">
        <v>78</v>
      </c>
      <c r="F2730" t="s">
        <v>294</v>
      </c>
      <c r="G2730" t="s">
        <v>78</v>
      </c>
      <c r="H2730" t="s">
        <v>78</v>
      </c>
      <c r="I2730" t="s">
        <v>78</v>
      </c>
    </row>
    <row r="2731" spans="1:9" x14ac:dyDescent="0.35">
      <c r="A2731" t="s">
        <v>37</v>
      </c>
      <c r="B2731" t="s">
        <v>1324</v>
      </c>
      <c r="C2731">
        <v>10</v>
      </c>
      <c r="D2731" t="s">
        <v>78</v>
      </c>
      <c r="E2731" t="s">
        <v>78</v>
      </c>
      <c r="F2731" t="s">
        <v>294</v>
      </c>
      <c r="G2731" t="s">
        <v>78</v>
      </c>
      <c r="H2731" t="s">
        <v>78</v>
      </c>
      <c r="I2731" t="s">
        <v>78</v>
      </c>
    </row>
    <row r="2732" spans="1:9" x14ac:dyDescent="0.35">
      <c r="A2732" t="s">
        <v>37</v>
      </c>
      <c r="B2732" t="s">
        <v>318</v>
      </c>
      <c r="C2732">
        <v>1</v>
      </c>
      <c r="D2732" t="s">
        <v>78</v>
      </c>
      <c r="E2732" t="s">
        <v>78</v>
      </c>
      <c r="F2732" t="s">
        <v>294</v>
      </c>
      <c r="G2732" t="s">
        <v>78</v>
      </c>
      <c r="H2732" t="s">
        <v>78</v>
      </c>
      <c r="I2732" t="s">
        <v>78</v>
      </c>
    </row>
    <row r="2733" spans="1:9" x14ac:dyDescent="0.35">
      <c r="A2733" t="s">
        <v>38</v>
      </c>
      <c r="B2733" t="s">
        <v>1322</v>
      </c>
      <c r="C2733">
        <v>792</v>
      </c>
      <c r="D2733" t="s">
        <v>162</v>
      </c>
      <c r="E2733" t="s">
        <v>622</v>
      </c>
      <c r="F2733" t="s">
        <v>667</v>
      </c>
      <c r="G2733" t="s">
        <v>673</v>
      </c>
      <c r="H2733" t="s">
        <v>170</v>
      </c>
      <c r="I2733" t="s">
        <v>78</v>
      </c>
    </row>
    <row r="2734" spans="1:9" x14ac:dyDescent="0.35">
      <c r="A2734" t="s">
        <v>38</v>
      </c>
      <c r="B2734" t="s">
        <v>1323</v>
      </c>
      <c r="C2734">
        <v>16</v>
      </c>
      <c r="D2734" t="s">
        <v>1222</v>
      </c>
      <c r="E2734" t="s">
        <v>78</v>
      </c>
      <c r="F2734" t="s">
        <v>773</v>
      </c>
      <c r="G2734" t="s">
        <v>78</v>
      </c>
      <c r="H2734" t="s">
        <v>260</v>
      </c>
      <c r="I2734" t="s">
        <v>78</v>
      </c>
    </row>
    <row r="2735" spans="1:9" x14ac:dyDescent="0.35">
      <c r="A2735" t="s">
        <v>38</v>
      </c>
      <c r="B2735" t="s">
        <v>1324</v>
      </c>
      <c r="C2735">
        <v>12</v>
      </c>
      <c r="D2735" t="s">
        <v>319</v>
      </c>
      <c r="E2735" t="s">
        <v>78</v>
      </c>
      <c r="F2735" t="s">
        <v>1240</v>
      </c>
      <c r="G2735" t="s">
        <v>78</v>
      </c>
      <c r="H2735" t="s">
        <v>78</v>
      </c>
      <c r="I2735" t="s">
        <v>78</v>
      </c>
    </row>
    <row r="2736" spans="1:9" x14ac:dyDescent="0.35">
      <c r="A2736" t="s">
        <v>39</v>
      </c>
      <c r="B2736" t="s">
        <v>1322</v>
      </c>
      <c r="C2736">
        <v>996</v>
      </c>
      <c r="D2736" t="s">
        <v>569</v>
      </c>
      <c r="E2736" t="s">
        <v>738</v>
      </c>
      <c r="F2736" t="s">
        <v>410</v>
      </c>
      <c r="G2736" t="s">
        <v>668</v>
      </c>
      <c r="H2736" t="s">
        <v>170</v>
      </c>
      <c r="I2736" t="s">
        <v>679</v>
      </c>
    </row>
    <row r="2737" spans="1:9" x14ac:dyDescent="0.35">
      <c r="A2737" t="s">
        <v>39</v>
      </c>
      <c r="B2737" t="s">
        <v>1323</v>
      </c>
      <c r="C2737">
        <v>21</v>
      </c>
      <c r="D2737" t="s">
        <v>1011</v>
      </c>
      <c r="E2737" t="s">
        <v>341</v>
      </c>
      <c r="F2737" t="s">
        <v>749</v>
      </c>
      <c r="G2737" t="s">
        <v>78</v>
      </c>
      <c r="H2737" t="s">
        <v>456</v>
      </c>
      <c r="I2737" t="s">
        <v>78</v>
      </c>
    </row>
    <row r="2738" spans="1:9" x14ac:dyDescent="0.35">
      <c r="A2738" t="s">
        <v>39</v>
      </c>
      <c r="B2738" t="s">
        <v>1324</v>
      </c>
      <c r="C2738">
        <v>11</v>
      </c>
      <c r="D2738" t="s">
        <v>78</v>
      </c>
      <c r="E2738" t="s">
        <v>78</v>
      </c>
      <c r="F2738" t="s">
        <v>294</v>
      </c>
      <c r="G2738" t="s">
        <v>78</v>
      </c>
      <c r="H2738" t="s">
        <v>78</v>
      </c>
      <c r="I2738" t="s">
        <v>78</v>
      </c>
    </row>
    <row r="2739" spans="1:9" x14ac:dyDescent="0.35">
      <c r="A2739" t="s">
        <v>40</v>
      </c>
      <c r="B2739" t="s">
        <v>1322</v>
      </c>
      <c r="C2739">
        <v>4778</v>
      </c>
      <c r="D2739" t="s">
        <v>626</v>
      </c>
      <c r="E2739" t="s">
        <v>987</v>
      </c>
      <c r="F2739" t="s">
        <v>252</v>
      </c>
      <c r="G2739" t="s">
        <v>170</v>
      </c>
      <c r="H2739" t="s">
        <v>170</v>
      </c>
      <c r="I2739" t="s">
        <v>78</v>
      </c>
    </row>
    <row r="2740" spans="1:9" x14ac:dyDescent="0.35">
      <c r="A2740" t="s">
        <v>40</v>
      </c>
      <c r="B2740" t="s">
        <v>1323</v>
      </c>
      <c r="C2740">
        <v>81</v>
      </c>
      <c r="D2740" t="s">
        <v>721</v>
      </c>
      <c r="E2740" t="s">
        <v>246</v>
      </c>
      <c r="F2740" t="s">
        <v>875</v>
      </c>
      <c r="G2740" t="s">
        <v>633</v>
      </c>
      <c r="H2740" t="s">
        <v>743</v>
      </c>
      <c r="I2740" t="s">
        <v>78</v>
      </c>
    </row>
    <row r="2741" spans="1:9" x14ac:dyDescent="0.35">
      <c r="A2741" t="s">
        <v>40</v>
      </c>
      <c r="B2741" t="s">
        <v>1324</v>
      </c>
      <c r="C2741">
        <v>63</v>
      </c>
      <c r="D2741" t="s">
        <v>676</v>
      </c>
      <c r="E2741" t="s">
        <v>78</v>
      </c>
      <c r="F2741" t="s">
        <v>1144</v>
      </c>
      <c r="G2741" t="s">
        <v>78</v>
      </c>
      <c r="H2741" t="s">
        <v>78</v>
      </c>
      <c r="I2741" t="s">
        <v>78</v>
      </c>
    </row>
    <row r="2742" spans="1:9" x14ac:dyDescent="0.35">
      <c r="A2742" t="s">
        <v>40</v>
      </c>
      <c r="B2742" t="s">
        <v>318</v>
      </c>
      <c r="C2742">
        <v>3</v>
      </c>
      <c r="D2742" t="s">
        <v>78</v>
      </c>
      <c r="E2742" t="s">
        <v>78</v>
      </c>
      <c r="F2742" t="s">
        <v>294</v>
      </c>
      <c r="G2742" t="s">
        <v>78</v>
      </c>
      <c r="H2742" t="s">
        <v>78</v>
      </c>
      <c r="I2742" t="s">
        <v>78</v>
      </c>
    </row>
    <row r="2744" spans="1:9" x14ac:dyDescent="0.35">
      <c r="A2744" t="s">
        <v>1325</v>
      </c>
    </row>
    <row r="2745" spans="1:9" x14ac:dyDescent="0.35">
      <c r="A2745" t="s">
        <v>29</v>
      </c>
      <c r="B2745" t="s">
        <v>1075</v>
      </c>
      <c r="C2745" t="s">
        <v>30</v>
      </c>
      <c r="D2745" t="s">
        <v>1299</v>
      </c>
      <c r="E2745" t="s">
        <v>1300</v>
      </c>
      <c r="F2745" t="s">
        <v>1301</v>
      </c>
      <c r="G2745" t="s">
        <v>1302</v>
      </c>
      <c r="H2745" t="s">
        <v>74</v>
      </c>
      <c r="I2745" t="s">
        <v>707</v>
      </c>
    </row>
    <row r="2746" spans="1:9" x14ac:dyDescent="0.35">
      <c r="A2746" t="s">
        <v>35</v>
      </c>
      <c r="B2746" t="s">
        <v>1079</v>
      </c>
      <c r="C2746">
        <v>89</v>
      </c>
      <c r="D2746" t="s">
        <v>567</v>
      </c>
      <c r="E2746" t="s">
        <v>78</v>
      </c>
      <c r="F2746" t="s">
        <v>566</v>
      </c>
      <c r="G2746" t="s">
        <v>78</v>
      </c>
      <c r="H2746" t="s">
        <v>78</v>
      </c>
      <c r="I2746" t="s">
        <v>78</v>
      </c>
    </row>
    <row r="2747" spans="1:9" x14ac:dyDescent="0.35">
      <c r="A2747" t="s">
        <v>35</v>
      </c>
      <c r="B2747" t="s">
        <v>1076</v>
      </c>
      <c r="C2747">
        <v>251</v>
      </c>
      <c r="D2747" t="s">
        <v>1203</v>
      </c>
      <c r="E2747" t="s">
        <v>675</v>
      </c>
      <c r="F2747" t="s">
        <v>1208</v>
      </c>
      <c r="G2747" t="s">
        <v>673</v>
      </c>
      <c r="H2747" t="s">
        <v>78</v>
      </c>
      <c r="I2747" t="s">
        <v>78</v>
      </c>
    </row>
    <row r="2748" spans="1:9" x14ac:dyDescent="0.35">
      <c r="A2748" t="s">
        <v>35</v>
      </c>
      <c r="B2748" t="s">
        <v>1078</v>
      </c>
      <c r="C2748">
        <v>277</v>
      </c>
      <c r="D2748" t="s">
        <v>666</v>
      </c>
      <c r="E2748" t="s">
        <v>734</v>
      </c>
      <c r="F2748" t="s">
        <v>511</v>
      </c>
      <c r="G2748" t="s">
        <v>78</v>
      </c>
      <c r="H2748" t="s">
        <v>673</v>
      </c>
      <c r="I2748" t="s">
        <v>78</v>
      </c>
    </row>
    <row r="2749" spans="1:9" x14ac:dyDescent="0.35">
      <c r="A2749" t="s">
        <v>36</v>
      </c>
      <c r="B2749" t="s">
        <v>1079</v>
      </c>
      <c r="C2749">
        <v>210</v>
      </c>
      <c r="D2749" t="s">
        <v>80</v>
      </c>
      <c r="E2749" t="s">
        <v>383</v>
      </c>
      <c r="F2749" t="s">
        <v>617</v>
      </c>
      <c r="G2749" t="s">
        <v>377</v>
      </c>
      <c r="H2749" t="s">
        <v>675</v>
      </c>
      <c r="I2749" t="s">
        <v>78</v>
      </c>
    </row>
    <row r="2750" spans="1:9" x14ac:dyDescent="0.35">
      <c r="A2750" t="s">
        <v>36</v>
      </c>
      <c r="B2750" t="s">
        <v>1076</v>
      </c>
      <c r="C2750">
        <v>496</v>
      </c>
      <c r="D2750" t="s">
        <v>494</v>
      </c>
      <c r="E2750" t="s">
        <v>718</v>
      </c>
      <c r="F2750" t="s">
        <v>541</v>
      </c>
      <c r="G2750" t="s">
        <v>170</v>
      </c>
      <c r="H2750" t="s">
        <v>78</v>
      </c>
      <c r="I2750" t="s">
        <v>78</v>
      </c>
    </row>
    <row r="2751" spans="1:9" x14ac:dyDescent="0.35">
      <c r="A2751" t="s">
        <v>36</v>
      </c>
      <c r="B2751" t="s">
        <v>1078</v>
      </c>
      <c r="C2751">
        <v>927</v>
      </c>
      <c r="D2751" t="s">
        <v>680</v>
      </c>
      <c r="E2751" t="s">
        <v>389</v>
      </c>
      <c r="F2751" t="s">
        <v>784</v>
      </c>
      <c r="G2751" t="s">
        <v>170</v>
      </c>
      <c r="H2751" t="s">
        <v>78</v>
      </c>
      <c r="I2751" t="s">
        <v>679</v>
      </c>
    </row>
    <row r="2752" spans="1:9" x14ac:dyDescent="0.35">
      <c r="A2752" t="s">
        <v>37</v>
      </c>
      <c r="B2752" t="s">
        <v>1079</v>
      </c>
      <c r="C2752">
        <v>139</v>
      </c>
      <c r="D2752" t="s">
        <v>363</v>
      </c>
      <c r="E2752" t="s">
        <v>690</v>
      </c>
      <c r="F2752" t="s">
        <v>620</v>
      </c>
      <c r="G2752" t="s">
        <v>78</v>
      </c>
      <c r="H2752" t="s">
        <v>78</v>
      </c>
      <c r="I2752" t="s">
        <v>78</v>
      </c>
    </row>
    <row r="2753" spans="1:19" x14ac:dyDescent="0.35">
      <c r="A2753" t="s">
        <v>37</v>
      </c>
      <c r="B2753" t="s">
        <v>1076</v>
      </c>
      <c r="C2753">
        <v>314</v>
      </c>
      <c r="D2753" t="s">
        <v>1326</v>
      </c>
      <c r="E2753" t="s">
        <v>490</v>
      </c>
      <c r="F2753" t="s">
        <v>77</v>
      </c>
      <c r="G2753" t="s">
        <v>334</v>
      </c>
      <c r="H2753" t="s">
        <v>78</v>
      </c>
      <c r="I2753" t="s">
        <v>78</v>
      </c>
    </row>
    <row r="2754" spans="1:19" x14ac:dyDescent="0.35">
      <c r="A2754" t="s">
        <v>37</v>
      </c>
      <c r="B2754" t="s">
        <v>1078</v>
      </c>
      <c r="C2754">
        <v>374</v>
      </c>
      <c r="D2754" t="s">
        <v>191</v>
      </c>
      <c r="E2754" t="s">
        <v>679</v>
      </c>
      <c r="F2754" t="s">
        <v>1274</v>
      </c>
      <c r="G2754" t="s">
        <v>170</v>
      </c>
      <c r="H2754" t="s">
        <v>673</v>
      </c>
      <c r="I2754" t="s">
        <v>78</v>
      </c>
    </row>
    <row r="2755" spans="1:19" x14ac:dyDescent="0.35">
      <c r="A2755" t="s">
        <v>38</v>
      </c>
      <c r="B2755" t="s">
        <v>1079</v>
      </c>
      <c r="C2755">
        <v>134</v>
      </c>
      <c r="D2755" t="s">
        <v>401</v>
      </c>
      <c r="E2755" t="s">
        <v>622</v>
      </c>
      <c r="F2755" t="s">
        <v>1314</v>
      </c>
      <c r="G2755" t="s">
        <v>78</v>
      </c>
      <c r="H2755" t="s">
        <v>78</v>
      </c>
      <c r="I2755" t="s">
        <v>78</v>
      </c>
    </row>
    <row r="2756" spans="1:19" x14ac:dyDescent="0.35">
      <c r="A2756" t="s">
        <v>38</v>
      </c>
      <c r="B2756" t="s">
        <v>1076</v>
      </c>
      <c r="C2756">
        <v>325</v>
      </c>
      <c r="D2756" t="s">
        <v>134</v>
      </c>
      <c r="E2756" t="s">
        <v>624</v>
      </c>
      <c r="F2756" t="s">
        <v>353</v>
      </c>
      <c r="G2756" t="s">
        <v>389</v>
      </c>
      <c r="H2756" t="s">
        <v>78</v>
      </c>
      <c r="I2756" t="s">
        <v>78</v>
      </c>
    </row>
    <row r="2757" spans="1:19" x14ac:dyDescent="0.35">
      <c r="A2757" t="s">
        <v>38</v>
      </c>
      <c r="B2757" t="s">
        <v>1078</v>
      </c>
      <c r="C2757">
        <v>361</v>
      </c>
      <c r="D2757" t="s">
        <v>590</v>
      </c>
      <c r="E2757" t="s">
        <v>406</v>
      </c>
      <c r="F2757" t="s">
        <v>1086</v>
      </c>
      <c r="G2757" t="s">
        <v>78</v>
      </c>
      <c r="H2757" t="s">
        <v>433</v>
      </c>
      <c r="I2757" t="s">
        <v>78</v>
      </c>
    </row>
    <row r="2758" spans="1:19" x14ac:dyDescent="0.35">
      <c r="A2758" t="s">
        <v>39</v>
      </c>
      <c r="B2758" t="s">
        <v>1079</v>
      </c>
      <c r="C2758">
        <v>152</v>
      </c>
      <c r="D2758" t="s">
        <v>452</v>
      </c>
      <c r="E2758" t="s">
        <v>622</v>
      </c>
      <c r="F2758" t="s">
        <v>780</v>
      </c>
      <c r="G2758" t="s">
        <v>78</v>
      </c>
      <c r="H2758" t="s">
        <v>85</v>
      </c>
      <c r="I2758" t="s">
        <v>78</v>
      </c>
    </row>
    <row r="2759" spans="1:19" x14ac:dyDescent="0.35">
      <c r="A2759" t="s">
        <v>39</v>
      </c>
      <c r="B2759" t="s">
        <v>1076</v>
      </c>
      <c r="C2759">
        <v>353</v>
      </c>
      <c r="D2759" t="s">
        <v>587</v>
      </c>
      <c r="E2759" t="s">
        <v>624</v>
      </c>
      <c r="F2759" t="s">
        <v>454</v>
      </c>
      <c r="G2759" t="s">
        <v>668</v>
      </c>
      <c r="H2759" t="s">
        <v>78</v>
      </c>
      <c r="I2759" t="s">
        <v>668</v>
      </c>
    </row>
    <row r="2760" spans="1:19" x14ac:dyDescent="0.35">
      <c r="A2760" t="s">
        <v>39</v>
      </c>
      <c r="B2760" t="s">
        <v>1078</v>
      </c>
      <c r="C2760">
        <v>523</v>
      </c>
      <c r="D2760" t="s">
        <v>148</v>
      </c>
      <c r="E2760" t="s">
        <v>987</v>
      </c>
      <c r="F2760" t="s">
        <v>658</v>
      </c>
      <c r="G2760" t="s">
        <v>673</v>
      </c>
      <c r="H2760" t="s">
        <v>78</v>
      </c>
      <c r="I2760" t="s">
        <v>78</v>
      </c>
    </row>
    <row r="2761" spans="1:19" x14ac:dyDescent="0.35">
      <c r="A2761" t="s">
        <v>40</v>
      </c>
      <c r="B2761" t="s">
        <v>1079</v>
      </c>
      <c r="C2761">
        <v>724</v>
      </c>
      <c r="D2761" t="s">
        <v>650</v>
      </c>
      <c r="E2761" t="s">
        <v>624</v>
      </c>
      <c r="F2761" t="s">
        <v>342</v>
      </c>
      <c r="G2761" t="s">
        <v>170</v>
      </c>
      <c r="H2761" t="s">
        <v>374</v>
      </c>
      <c r="I2761" t="s">
        <v>78</v>
      </c>
    </row>
    <row r="2762" spans="1:19" x14ac:dyDescent="0.35">
      <c r="A2762" t="s">
        <v>40</v>
      </c>
      <c r="B2762" t="s">
        <v>1076</v>
      </c>
      <c r="C2762">
        <v>1739</v>
      </c>
      <c r="D2762" t="s">
        <v>97</v>
      </c>
      <c r="E2762" t="s">
        <v>624</v>
      </c>
      <c r="F2762" t="s">
        <v>338</v>
      </c>
      <c r="G2762" t="s">
        <v>334</v>
      </c>
      <c r="H2762" t="s">
        <v>78</v>
      </c>
      <c r="I2762" t="s">
        <v>679</v>
      </c>
    </row>
    <row r="2763" spans="1:19" x14ac:dyDescent="0.35">
      <c r="A2763" t="s">
        <v>40</v>
      </c>
      <c r="B2763" t="s">
        <v>1078</v>
      </c>
      <c r="C2763">
        <v>2462</v>
      </c>
      <c r="D2763" t="s">
        <v>505</v>
      </c>
      <c r="E2763" t="s">
        <v>675</v>
      </c>
      <c r="F2763" t="s">
        <v>483</v>
      </c>
      <c r="G2763" t="s">
        <v>170</v>
      </c>
      <c r="H2763" t="s">
        <v>170</v>
      </c>
      <c r="I2763" t="s">
        <v>78</v>
      </c>
    </row>
    <row r="2765" spans="1:19" x14ac:dyDescent="0.35">
      <c r="A2765" t="s">
        <v>1327</v>
      </c>
    </row>
    <row r="2766" spans="1:19" x14ac:dyDescent="0.35">
      <c r="A2766" t="s">
        <v>29</v>
      </c>
      <c r="B2766" t="s">
        <v>30</v>
      </c>
      <c r="C2766" t="s">
        <v>1328</v>
      </c>
      <c r="D2766" t="s">
        <v>1329</v>
      </c>
      <c r="E2766" t="s">
        <v>1330</v>
      </c>
      <c r="F2766" t="s">
        <v>1331</v>
      </c>
      <c r="G2766" t="s">
        <v>1332</v>
      </c>
      <c r="H2766" t="s">
        <v>1333</v>
      </c>
      <c r="I2766" t="s">
        <v>1334</v>
      </c>
      <c r="J2766" t="s">
        <v>1335</v>
      </c>
      <c r="K2766" t="s">
        <v>1336</v>
      </c>
      <c r="L2766" t="s">
        <v>1337</v>
      </c>
      <c r="M2766" t="s">
        <v>1338</v>
      </c>
      <c r="N2766" t="s">
        <v>1339</v>
      </c>
      <c r="O2766" t="s">
        <v>1340</v>
      </c>
      <c r="P2766" t="s">
        <v>1341</v>
      </c>
      <c r="Q2766" t="s">
        <v>1342</v>
      </c>
      <c r="R2766" t="s">
        <v>702</v>
      </c>
      <c r="S2766" t="s">
        <v>74</v>
      </c>
    </row>
    <row r="2767" spans="1:19" x14ac:dyDescent="0.35">
      <c r="A2767" t="s">
        <v>35</v>
      </c>
      <c r="B2767">
        <v>617</v>
      </c>
      <c r="C2767" t="s">
        <v>697</v>
      </c>
      <c r="D2767" t="s">
        <v>508</v>
      </c>
      <c r="E2767" t="s">
        <v>675</v>
      </c>
      <c r="F2767" t="s">
        <v>938</v>
      </c>
      <c r="G2767" t="s">
        <v>414</v>
      </c>
      <c r="H2767" t="s">
        <v>337</v>
      </c>
      <c r="I2767" t="s">
        <v>679</v>
      </c>
      <c r="J2767" t="s">
        <v>246</v>
      </c>
      <c r="K2767" t="s">
        <v>246</v>
      </c>
      <c r="L2767" t="s">
        <v>673</v>
      </c>
      <c r="M2767" t="s">
        <v>490</v>
      </c>
      <c r="N2767" t="s">
        <v>78</v>
      </c>
      <c r="O2767" t="s">
        <v>170</v>
      </c>
      <c r="P2767" t="s">
        <v>389</v>
      </c>
      <c r="Q2767" t="s">
        <v>246</v>
      </c>
      <c r="R2767" t="s">
        <v>78</v>
      </c>
      <c r="S2767" t="s">
        <v>673</v>
      </c>
    </row>
    <row r="2768" spans="1:19" x14ac:dyDescent="0.35">
      <c r="A2768" t="s">
        <v>36</v>
      </c>
      <c r="B2768">
        <v>1633</v>
      </c>
      <c r="C2768" t="s">
        <v>1024</v>
      </c>
      <c r="D2768" t="s">
        <v>334</v>
      </c>
      <c r="E2768" t="s">
        <v>673</v>
      </c>
      <c r="F2768" t="s">
        <v>800</v>
      </c>
      <c r="G2768" t="s">
        <v>78</v>
      </c>
      <c r="H2768" t="s">
        <v>334</v>
      </c>
      <c r="I2768" t="s">
        <v>679</v>
      </c>
      <c r="J2768" t="s">
        <v>668</v>
      </c>
      <c r="K2768" t="s">
        <v>679</v>
      </c>
      <c r="L2768" t="s">
        <v>78</v>
      </c>
      <c r="M2768" t="s">
        <v>668</v>
      </c>
      <c r="N2768" t="s">
        <v>78</v>
      </c>
      <c r="O2768" t="s">
        <v>78</v>
      </c>
      <c r="P2768" t="s">
        <v>673</v>
      </c>
      <c r="Q2768" t="s">
        <v>668</v>
      </c>
      <c r="R2768" t="s">
        <v>668</v>
      </c>
      <c r="S2768" t="s">
        <v>679</v>
      </c>
    </row>
    <row r="2769" spans="1:20" x14ac:dyDescent="0.35">
      <c r="A2769" t="s">
        <v>37</v>
      </c>
      <c r="B2769">
        <v>827</v>
      </c>
      <c r="C2769" t="s">
        <v>1024</v>
      </c>
      <c r="D2769" t="s">
        <v>377</v>
      </c>
      <c r="E2769" t="s">
        <v>679</v>
      </c>
      <c r="F2769" t="s">
        <v>800</v>
      </c>
      <c r="G2769" t="s">
        <v>78</v>
      </c>
      <c r="H2769" t="s">
        <v>377</v>
      </c>
      <c r="I2769" t="s">
        <v>679</v>
      </c>
      <c r="J2769" t="s">
        <v>170</v>
      </c>
      <c r="K2769" t="s">
        <v>170</v>
      </c>
      <c r="L2769" t="s">
        <v>679</v>
      </c>
      <c r="M2769" t="s">
        <v>170</v>
      </c>
      <c r="N2769" t="s">
        <v>78</v>
      </c>
      <c r="O2769" t="s">
        <v>78</v>
      </c>
      <c r="P2769" t="s">
        <v>334</v>
      </c>
      <c r="Q2769" t="s">
        <v>679</v>
      </c>
      <c r="R2769" t="s">
        <v>679</v>
      </c>
      <c r="S2769" t="s">
        <v>78</v>
      </c>
    </row>
    <row r="2770" spans="1:20" x14ac:dyDescent="0.35">
      <c r="A2770" t="s">
        <v>38</v>
      </c>
      <c r="B2770">
        <v>821</v>
      </c>
      <c r="C2770" t="s">
        <v>145</v>
      </c>
      <c r="D2770" t="s">
        <v>719</v>
      </c>
      <c r="E2770" t="s">
        <v>987</v>
      </c>
      <c r="F2770" t="s">
        <v>1138</v>
      </c>
      <c r="G2770" t="s">
        <v>389</v>
      </c>
      <c r="H2770" t="s">
        <v>742</v>
      </c>
      <c r="I2770" t="s">
        <v>668</v>
      </c>
      <c r="J2770" t="s">
        <v>668</v>
      </c>
      <c r="K2770" t="s">
        <v>433</v>
      </c>
      <c r="L2770" t="s">
        <v>679</v>
      </c>
      <c r="M2770" t="s">
        <v>644</v>
      </c>
      <c r="N2770" t="s">
        <v>679</v>
      </c>
      <c r="O2770" t="s">
        <v>673</v>
      </c>
      <c r="P2770" t="s">
        <v>387</v>
      </c>
      <c r="Q2770" t="s">
        <v>623</v>
      </c>
      <c r="R2770" t="s">
        <v>800</v>
      </c>
      <c r="S2770" t="s">
        <v>78</v>
      </c>
    </row>
    <row r="2771" spans="1:20" x14ac:dyDescent="0.35">
      <c r="A2771" t="s">
        <v>39</v>
      </c>
      <c r="B2771">
        <v>1025</v>
      </c>
      <c r="C2771" t="s">
        <v>1343</v>
      </c>
      <c r="D2771" t="s">
        <v>718</v>
      </c>
      <c r="E2771" t="s">
        <v>374</v>
      </c>
      <c r="F2771" t="s">
        <v>1096</v>
      </c>
      <c r="G2771" t="s">
        <v>334</v>
      </c>
      <c r="H2771" t="s">
        <v>690</v>
      </c>
      <c r="I2771" t="s">
        <v>78</v>
      </c>
      <c r="J2771" t="s">
        <v>679</v>
      </c>
      <c r="K2771" t="s">
        <v>377</v>
      </c>
      <c r="L2771" t="s">
        <v>78</v>
      </c>
      <c r="M2771" t="s">
        <v>389</v>
      </c>
      <c r="N2771" t="s">
        <v>78</v>
      </c>
      <c r="O2771" t="s">
        <v>170</v>
      </c>
      <c r="P2771" t="s">
        <v>673</v>
      </c>
      <c r="Q2771" t="s">
        <v>377</v>
      </c>
      <c r="R2771" t="s">
        <v>433</v>
      </c>
      <c r="S2771" t="s">
        <v>78</v>
      </c>
    </row>
    <row r="2772" spans="1:20" x14ac:dyDescent="0.35">
      <c r="A2772" t="s">
        <v>40</v>
      </c>
      <c r="B2772">
        <v>4923</v>
      </c>
      <c r="C2772" t="s">
        <v>948</v>
      </c>
      <c r="D2772" t="s">
        <v>383</v>
      </c>
      <c r="E2772" t="s">
        <v>374</v>
      </c>
      <c r="F2772" t="s">
        <v>998</v>
      </c>
      <c r="G2772" t="s">
        <v>673</v>
      </c>
      <c r="H2772" t="s">
        <v>644</v>
      </c>
      <c r="I2772" t="s">
        <v>679</v>
      </c>
      <c r="J2772" t="s">
        <v>668</v>
      </c>
      <c r="K2772" t="s">
        <v>673</v>
      </c>
      <c r="L2772" t="s">
        <v>679</v>
      </c>
      <c r="M2772" t="s">
        <v>414</v>
      </c>
      <c r="N2772" t="s">
        <v>78</v>
      </c>
      <c r="O2772" t="s">
        <v>679</v>
      </c>
      <c r="P2772" t="s">
        <v>246</v>
      </c>
      <c r="Q2772" t="s">
        <v>433</v>
      </c>
      <c r="R2772" t="s">
        <v>334</v>
      </c>
      <c r="S2772" t="s">
        <v>679</v>
      </c>
    </row>
    <row r="2774" spans="1:20" x14ac:dyDescent="0.35">
      <c r="A2774" t="s">
        <v>1344</v>
      </c>
    </row>
    <row r="2775" spans="1:20" x14ac:dyDescent="0.35">
      <c r="A2775" t="s">
        <v>29</v>
      </c>
      <c r="B2775" t="s">
        <v>847</v>
      </c>
      <c r="C2775" t="s">
        <v>30</v>
      </c>
      <c r="D2775" t="s">
        <v>1328</v>
      </c>
      <c r="E2775" t="s">
        <v>1329</v>
      </c>
      <c r="F2775" t="s">
        <v>1330</v>
      </c>
      <c r="G2775" t="s">
        <v>1331</v>
      </c>
      <c r="H2775" t="s">
        <v>1332</v>
      </c>
      <c r="I2775" t="s">
        <v>1333</v>
      </c>
      <c r="J2775" t="s">
        <v>1334</v>
      </c>
      <c r="K2775" t="s">
        <v>1335</v>
      </c>
      <c r="L2775" t="s">
        <v>1336</v>
      </c>
      <c r="M2775" t="s">
        <v>1337</v>
      </c>
      <c r="N2775" t="s">
        <v>1338</v>
      </c>
      <c r="O2775" t="s">
        <v>1339</v>
      </c>
      <c r="P2775" t="s">
        <v>1340</v>
      </c>
      <c r="Q2775" t="s">
        <v>1341</v>
      </c>
      <c r="R2775" t="s">
        <v>1342</v>
      </c>
      <c r="S2775" t="s">
        <v>702</v>
      </c>
      <c r="T2775" t="s">
        <v>74</v>
      </c>
    </row>
    <row r="2776" spans="1:20" x14ac:dyDescent="0.35">
      <c r="A2776" t="s">
        <v>35</v>
      </c>
      <c r="B2776" t="s">
        <v>827</v>
      </c>
      <c r="C2776">
        <v>286</v>
      </c>
      <c r="D2776" t="s">
        <v>151</v>
      </c>
      <c r="E2776" t="s">
        <v>949</v>
      </c>
      <c r="F2776" t="s">
        <v>406</v>
      </c>
      <c r="G2776" t="s">
        <v>1015</v>
      </c>
      <c r="H2776" t="s">
        <v>355</v>
      </c>
      <c r="I2776" t="s">
        <v>723</v>
      </c>
      <c r="J2776" t="s">
        <v>78</v>
      </c>
      <c r="K2776" t="s">
        <v>800</v>
      </c>
      <c r="L2776" t="s">
        <v>800</v>
      </c>
      <c r="M2776" t="s">
        <v>374</v>
      </c>
      <c r="N2776" t="s">
        <v>406</v>
      </c>
      <c r="O2776" t="s">
        <v>78</v>
      </c>
      <c r="P2776" t="s">
        <v>668</v>
      </c>
      <c r="Q2776" t="s">
        <v>987</v>
      </c>
      <c r="R2776" t="s">
        <v>377</v>
      </c>
      <c r="S2776" t="s">
        <v>78</v>
      </c>
      <c r="T2776" t="s">
        <v>374</v>
      </c>
    </row>
    <row r="2777" spans="1:20" x14ac:dyDescent="0.35">
      <c r="A2777" t="s">
        <v>35</v>
      </c>
      <c r="B2777" t="s">
        <v>828</v>
      </c>
      <c r="C2777">
        <v>318</v>
      </c>
      <c r="D2777" t="s">
        <v>1135</v>
      </c>
      <c r="E2777" t="s">
        <v>633</v>
      </c>
      <c r="F2777" t="s">
        <v>377</v>
      </c>
      <c r="G2777" t="s">
        <v>1140</v>
      </c>
      <c r="H2777" t="s">
        <v>246</v>
      </c>
      <c r="I2777" t="s">
        <v>825</v>
      </c>
      <c r="J2777" t="s">
        <v>78</v>
      </c>
      <c r="K2777" t="s">
        <v>78</v>
      </c>
      <c r="L2777" t="s">
        <v>679</v>
      </c>
      <c r="M2777" t="s">
        <v>78</v>
      </c>
      <c r="N2777" t="s">
        <v>490</v>
      </c>
      <c r="O2777" t="s">
        <v>78</v>
      </c>
      <c r="P2777" t="s">
        <v>170</v>
      </c>
      <c r="Q2777" t="s">
        <v>668</v>
      </c>
      <c r="R2777" t="s">
        <v>673</v>
      </c>
      <c r="S2777" t="s">
        <v>78</v>
      </c>
      <c r="T2777" t="s">
        <v>78</v>
      </c>
    </row>
    <row r="2778" spans="1:20" x14ac:dyDescent="0.35">
      <c r="A2778" t="s">
        <v>35</v>
      </c>
      <c r="B2778" t="s">
        <v>318</v>
      </c>
      <c r="C2778">
        <v>13</v>
      </c>
      <c r="D2778" t="s">
        <v>920</v>
      </c>
      <c r="E2778" t="s">
        <v>987</v>
      </c>
      <c r="F2778" t="s">
        <v>78</v>
      </c>
      <c r="G2778" t="s">
        <v>1180</v>
      </c>
      <c r="H2778" t="s">
        <v>78</v>
      </c>
      <c r="I2778" t="s">
        <v>737</v>
      </c>
      <c r="J2778" t="s">
        <v>736</v>
      </c>
      <c r="K2778" t="s">
        <v>78</v>
      </c>
      <c r="L2778" t="s">
        <v>78</v>
      </c>
      <c r="M2778" t="s">
        <v>78</v>
      </c>
      <c r="N2778" t="s">
        <v>78</v>
      </c>
      <c r="O2778" t="s">
        <v>78</v>
      </c>
      <c r="P2778" t="s">
        <v>78</v>
      </c>
      <c r="Q2778" t="s">
        <v>78</v>
      </c>
      <c r="R2778" t="s">
        <v>78</v>
      </c>
      <c r="S2778" t="s">
        <v>78</v>
      </c>
      <c r="T2778" t="s">
        <v>78</v>
      </c>
    </row>
    <row r="2779" spans="1:20" x14ac:dyDescent="0.35">
      <c r="A2779" t="s">
        <v>36</v>
      </c>
      <c r="B2779" t="s">
        <v>827</v>
      </c>
      <c r="C2779">
        <v>671</v>
      </c>
      <c r="D2779" t="s">
        <v>1000</v>
      </c>
      <c r="E2779" t="s">
        <v>246</v>
      </c>
      <c r="F2779" t="s">
        <v>673</v>
      </c>
      <c r="G2779" t="s">
        <v>800</v>
      </c>
      <c r="H2779" t="s">
        <v>78</v>
      </c>
      <c r="I2779" t="s">
        <v>679</v>
      </c>
      <c r="J2779" t="s">
        <v>679</v>
      </c>
      <c r="K2779" t="s">
        <v>673</v>
      </c>
      <c r="L2779" t="s">
        <v>78</v>
      </c>
      <c r="M2779" t="s">
        <v>78</v>
      </c>
      <c r="N2779" t="s">
        <v>433</v>
      </c>
      <c r="O2779" t="s">
        <v>78</v>
      </c>
      <c r="P2779" t="s">
        <v>78</v>
      </c>
      <c r="Q2779" t="s">
        <v>78</v>
      </c>
      <c r="R2779" t="s">
        <v>170</v>
      </c>
      <c r="S2779" t="s">
        <v>679</v>
      </c>
      <c r="T2779" t="s">
        <v>78</v>
      </c>
    </row>
    <row r="2780" spans="1:20" x14ac:dyDescent="0.35">
      <c r="A2780" t="s">
        <v>36</v>
      </c>
      <c r="B2780" t="s">
        <v>828</v>
      </c>
      <c r="C2780">
        <v>895</v>
      </c>
      <c r="D2780" t="s">
        <v>1048</v>
      </c>
      <c r="E2780" t="s">
        <v>673</v>
      </c>
      <c r="F2780" t="s">
        <v>679</v>
      </c>
      <c r="G2780" t="s">
        <v>377</v>
      </c>
      <c r="H2780" t="s">
        <v>78</v>
      </c>
      <c r="I2780" t="s">
        <v>374</v>
      </c>
      <c r="J2780" t="s">
        <v>78</v>
      </c>
      <c r="K2780" t="s">
        <v>170</v>
      </c>
      <c r="L2780" t="s">
        <v>679</v>
      </c>
      <c r="M2780" t="s">
        <v>78</v>
      </c>
      <c r="N2780" t="s">
        <v>78</v>
      </c>
      <c r="O2780" t="s">
        <v>78</v>
      </c>
      <c r="P2780" t="s">
        <v>78</v>
      </c>
      <c r="Q2780" t="s">
        <v>433</v>
      </c>
      <c r="R2780" t="s">
        <v>673</v>
      </c>
      <c r="S2780" t="s">
        <v>673</v>
      </c>
      <c r="T2780" t="s">
        <v>78</v>
      </c>
    </row>
    <row r="2781" spans="1:20" x14ac:dyDescent="0.35">
      <c r="A2781" t="s">
        <v>36</v>
      </c>
      <c r="B2781" t="s">
        <v>318</v>
      </c>
      <c r="C2781">
        <v>67</v>
      </c>
      <c r="D2781" t="s">
        <v>1224</v>
      </c>
      <c r="E2781" t="s">
        <v>490</v>
      </c>
      <c r="F2781" t="s">
        <v>745</v>
      </c>
      <c r="G2781" t="s">
        <v>1011</v>
      </c>
      <c r="H2781" t="s">
        <v>78</v>
      </c>
      <c r="I2781" t="s">
        <v>78</v>
      </c>
      <c r="J2781" t="s">
        <v>78</v>
      </c>
      <c r="K2781" t="s">
        <v>78</v>
      </c>
      <c r="L2781" t="s">
        <v>78</v>
      </c>
      <c r="M2781" t="s">
        <v>78</v>
      </c>
      <c r="N2781" t="s">
        <v>78</v>
      </c>
      <c r="O2781" t="s">
        <v>78</v>
      </c>
      <c r="P2781" t="s">
        <v>78</v>
      </c>
      <c r="Q2781" t="s">
        <v>78</v>
      </c>
      <c r="R2781" t="s">
        <v>675</v>
      </c>
      <c r="S2781" t="s">
        <v>78</v>
      </c>
      <c r="T2781" t="s">
        <v>355</v>
      </c>
    </row>
    <row r="2782" spans="1:20" x14ac:dyDescent="0.35">
      <c r="A2782" t="s">
        <v>37</v>
      </c>
      <c r="B2782" t="s">
        <v>827</v>
      </c>
      <c r="C2782">
        <v>344</v>
      </c>
      <c r="D2782" t="s">
        <v>1024</v>
      </c>
      <c r="E2782" t="s">
        <v>414</v>
      </c>
      <c r="F2782" t="s">
        <v>679</v>
      </c>
      <c r="G2782" t="s">
        <v>389</v>
      </c>
      <c r="H2782" t="s">
        <v>679</v>
      </c>
      <c r="I2782" t="s">
        <v>800</v>
      </c>
      <c r="J2782" t="s">
        <v>78</v>
      </c>
      <c r="K2782" t="s">
        <v>78</v>
      </c>
      <c r="L2782" t="s">
        <v>78</v>
      </c>
      <c r="M2782" t="s">
        <v>78</v>
      </c>
      <c r="N2782" t="s">
        <v>668</v>
      </c>
      <c r="O2782" t="s">
        <v>78</v>
      </c>
      <c r="P2782" t="s">
        <v>78</v>
      </c>
      <c r="Q2782" t="s">
        <v>433</v>
      </c>
      <c r="R2782" t="s">
        <v>170</v>
      </c>
      <c r="S2782" t="s">
        <v>170</v>
      </c>
      <c r="T2782" t="s">
        <v>78</v>
      </c>
    </row>
    <row r="2783" spans="1:20" x14ac:dyDescent="0.35">
      <c r="A2783" t="s">
        <v>37</v>
      </c>
      <c r="B2783" t="s">
        <v>828</v>
      </c>
      <c r="C2783">
        <v>441</v>
      </c>
      <c r="D2783" t="s">
        <v>867</v>
      </c>
      <c r="E2783" t="s">
        <v>433</v>
      </c>
      <c r="F2783" t="s">
        <v>78</v>
      </c>
      <c r="G2783" t="s">
        <v>85</v>
      </c>
      <c r="H2783" t="s">
        <v>78</v>
      </c>
      <c r="I2783" t="s">
        <v>334</v>
      </c>
      <c r="J2783" t="s">
        <v>679</v>
      </c>
      <c r="K2783" t="s">
        <v>673</v>
      </c>
      <c r="L2783" t="s">
        <v>668</v>
      </c>
      <c r="M2783" t="s">
        <v>679</v>
      </c>
      <c r="N2783" t="s">
        <v>170</v>
      </c>
      <c r="O2783" t="s">
        <v>78</v>
      </c>
      <c r="P2783" t="s">
        <v>78</v>
      </c>
      <c r="Q2783" t="s">
        <v>673</v>
      </c>
      <c r="R2783" t="s">
        <v>78</v>
      </c>
      <c r="S2783" t="s">
        <v>679</v>
      </c>
      <c r="T2783" t="s">
        <v>78</v>
      </c>
    </row>
    <row r="2784" spans="1:20" x14ac:dyDescent="0.35">
      <c r="A2784" t="s">
        <v>37</v>
      </c>
      <c r="B2784" t="s">
        <v>318</v>
      </c>
      <c r="C2784">
        <v>42</v>
      </c>
      <c r="D2784" t="s">
        <v>1025</v>
      </c>
      <c r="E2784" t="s">
        <v>78</v>
      </c>
      <c r="F2784" t="s">
        <v>78</v>
      </c>
      <c r="G2784" t="s">
        <v>78</v>
      </c>
      <c r="H2784" t="s">
        <v>78</v>
      </c>
      <c r="I2784" t="s">
        <v>355</v>
      </c>
      <c r="J2784" t="s">
        <v>78</v>
      </c>
      <c r="K2784" t="s">
        <v>78</v>
      </c>
      <c r="L2784" t="s">
        <v>78</v>
      </c>
      <c r="M2784" t="s">
        <v>78</v>
      </c>
      <c r="N2784" t="s">
        <v>78</v>
      </c>
      <c r="O2784" t="s">
        <v>78</v>
      </c>
      <c r="P2784" t="s">
        <v>78</v>
      </c>
      <c r="Q2784" t="s">
        <v>78</v>
      </c>
      <c r="R2784" t="s">
        <v>78</v>
      </c>
      <c r="S2784" t="s">
        <v>78</v>
      </c>
      <c r="T2784" t="s">
        <v>78</v>
      </c>
    </row>
    <row r="2785" spans="1:20" x14ac:dyDescent="0.35">
      <c r="A2785" t="s">
        <v>38</v>
      </c>
      <c r="B2785" t="s">
        <v>827</v>
      </c>
      <c r="C2785">
        <v>356</v>
      </c>
      <c r="D2785" t="s">
        <v>1345</v>
      </c>
      <c r="E2785" t="s">
        <v>741</v>
      </c>
      <c r="F2785" t="s">
        <v>529</v>
      </c>
      <c r="G2785" t="s">
        <v>182</v>
      </c>
      <c r="H2785" t="s">
        <v>377</v>
      </c>
      <c r="I2785" t="s">
        <v>865</v>
      </c>
      <c r="J2785" t="s">
        <v>673</v>
      </c>
      <c r="K2785" t="s">
        <v>78</v>
      </c>
      <c r="L2785" t="s">
        <v>389</v>
      </c>
      <c r="M2785" t="s">
        <v>679</v>
      </c>
      <c r="N2785" t="s">
        <v>730</v>
      </c>
      <c r="O2785" t="s">
        <v>170</v>
      </c>
      <c r="P2785" t="s">
        <v>668</v>
      </c>
      <c r="Q2785" t="s">
        <v>85</v>
      </c>
      <c r="R2785" t="s">
        <v>800</v>
      </c>
      <c r="S2785" t="s">
        <v>668</v>
      </c>
      <c r="T2785" t="s">
        <v>78</v>
      </c>
    </row>
    <row r="2786" spans="1:20" x14ac:dyDescent="0.35">
      <c r="A2786" t="s">
        <v>38</v>
      </c>
      <c r="B2786" t="s">
        <v>828</v>
      </c>
      <c r="C2786">
        <v>424</v>
      </c>
      <c r="D2786" t="s">
        <v>1240</v>
      </c>
      <c r="E2786" t="s">
        <v>723</v>
      </c>
      <c r="F2786" t="s">
        <v>374</v>
      </c>
      <c r="G2786" t="s">
        <v>69</v>
      </c>
      <c r="H2786" t="s">
        <v>377</v>
      </c>
      <c r="I2786" t="s">
        <v>743</v>
      </c>
      <c r="J2786" t="s">
        <v>668</v>
      </c>
      <c r="K2786" t="s">
        <v>334</v>
      </c>
      <c r="L2786" t="s">
        <v>334</v>
      </c>
      <c r="M2786" t="s">
        <v>679</v>
      </c>
      <c r="N2786" t="s">
        <v>490</v>
      </c>
      <c r="O2786" t="s">
        <v>78</v>
      </c>
      <c r="P2786" t="s">
        <v>673</v>
      </c>
      <c r="Q2786" t="s">
        <v>374</v>
      </c>
      <c r="R2786" t="s">
        <v>623</v>
      </c>
      <c r="S2786" t="s">
        <v>490</v>
      </c>
      <c r="T2786" t="s">
        <v>78</v>
      </c>
    </row>
    <row r="2787" spans="1:20" x14ac:dyDescent="0.35">
      <c r="A2787" t="s">
        <v>38</v>
      </c>
      <c r="B2787" t="s">
        <v>318</v>
      </c>
      <c r="C2787">
        <v>41</v>
      </c>
      <c r="D2787" t="s">
        <v>555</v>
      </c>
      <c r="E2787" t="s">
        <v>1096</v>
      </c>
      <c r="F2787" t="s">
        <v>807</v>
      </c>
      <c r="G2787" t="s">
        <v>1089</v>
      </c>
      <c r="H2787" t="s">
        <v>383</v>
      </c>
      <c r="I2787" t="s">
        <v>743</v>
      </c>
      <c r="J2787" t="s">
        <v>78</v>
      </c>
      <c r="K2787" t="s">
        <v>78</v>
      </c>
      <c r="L2787" t="s">
        <v>78</v>
      </c>
      <c r="M2787" t="s">
        <v>78</v>
      </c>
      <c r="N2787" t="s">
        <v>78</v>
      </c>
      <c r="O2787" t="s">
        <v>78</v>
      </c>
      <c r="P2787" t="s">
        <v>78</v>
      </c>
      <c r="Q2787" t="s">
        <v>718</v>
      </c>
      <c r="R2787" t="s">
        <v>250</v>
      </c>
      <c r="S2787" t="s">
        <v>718</v>
      </c>
      <c r="T2787" t="s">
        <v>78</v>
      </c>
    </row>
    <row r="2788" spans="1:20" x14ac:dyDescent="0.35">
      <c r="A2788" t="s">
        <v>39</v>
      </c>
      <c r="B2788" t="s">
        <v>827</v>
      </c>
      <c r="C2788">
        <v>425</v>
      </c>
      <c r="D2788" t="s">
        <v>610</v>
      </c>
      <c r="E2788" t="s">
        <v>730</v>
      </c>
      <c r="F2788" t="s">
        <v>334</v>
      </c>
      <c r="G2788" t="s">
        <v>938</v>
      </c>
      <c r="H2788" t="s">
        <v>433</v>
      </c>
      <c r="I2788" t="s">
        <v>688</v>
      </c>
      <c r="J2788" t="s">
        <v>679</v>
      </c>
      <c r="K2788" t="s">
        <v>170</v>
      </c>
      <c r="L2788" t="s">
        <v>800</v>
      </c>
      <c r="M2788" t="s">
        <v>679</v>
      </c>
      <c r="N2788" t="s">
        <v>675</v>
      </c>
      <c r="O2788" t="s">
        <v>679</v>
      </c>
      <c r="P2788" t="s">
        <v>679</v>
      </c>
      <c r="Q2788" t="s">
        <v>334</v>
      </c>
      <c r="R2788" t="s">
        <v>433</v>
      </c>
      <c r="S2788" t="s">
        <v>433</v>
      </c>
      <c r="T2788" t="s">
        <v>78</v>
      </c>
    </row>
    <row r="2789" spans="1:20" x14ac:dyDescent="0.35">
      <c r="A2789" t="s">
        <v>39</v>
      </c>
      <c r="B2789" t="s">
        <v>828</v>
      </c>
      <c r="C2789">
        <v>559</v>
      </c>
      <c r="D2789" t="s">
        <v>1057</v>
      </c>
      <c r="E2789" t="s">
        <v>622</v>
      </c>
      <c r="F2789" t="s">
        <v>377</v>
      </c>
      <c r="G2789" t="s">
        <v>789</v>
      </c>
      <c r="H2789" t="s">
        <v>673</v>
      </c>
      <c r="I2789" t="s">
        <v>690</v>
      </c>
      <c r="J2789" t="s">
        <v>78</v>
      </c>
      <c r="K2789" t="s">
        <v>78</v>
      </c>
      <c r="L2789" t="s">
        <v>246</v>
      </c>
      <c r="M2789" t="s">
        <v>78</v>
      </c>
      <c r="N2789" t="s">
        <v>374</v>
      </c>
      <c r="O2789" t="s">
        <v>78</v>
      </c>
      <c r="P2789" t="s">
        <v>668</v>
      </c>
      <c r="Q2789" t="s">
        <v>673</v>
      </c>
      <c r="R2789" t="s">
        <v>414</v>
      </c>
      <c r="S2789" t="s">
        <v>374</v>
      </c>
      <c r="T2789" t="s">
        <v>679</v>
      </c>
    </row>
    <row r="2790" spans="1:20" x14ac:dyDescent="0.35">
      <c r="A2790" t="s">
        <v>39</v>
      </c>
      <c r="B2790" t="s">
        <v>318</v>
      </c>
      <c r="C2790">
        <v>41</v>
      </c>
      <c r="D2790" t="s">
        <v>959</v>
      </c>
      <c r="E2790" t="s">
        <v>458</v>
      </c>
      <c r="F2790" t="s">
        <v>458</v>
      </c>
      <c r="G2790" t="s">
        <v>807</v>
      </c>
      <c r="H2790" t="s">
        <v>78</v>
      </c>
      <c r="I2790" t="s">
        <v>791</v>
      </c>
      <c r="J2790" t="s">
        <v>78</v>
      </c>
      <c r="K2790" t="s">
        <v>78</v>
      </c>
      <c r="L2790" t="s">
        <v>78</v>
      </c>
      <c r="M2790" t="s">
        <v>78</v>
      </c>
      <c r="N2790" t="s">
        <v>78</v>
      </c>
      <c r="O2790" t="s">
        <v>78</v>
      </c>
      <c r="P2790" t="s">
        <v>78</v>
      </c>
      <c r="Q2790" t="s">
        <v>78</v>
      </c>
      <c r="R2790" t="s">
        <v>78</v>
      </c>
      <c r="S2790" t="s">
        <v>78</v>
      </c>
      <c r="T2790" t="s">
        <v>78</v>
      </c>
    </row>
    <row r="2791" spans="1:20" x14ac:dyDescent="0.35">
      <c r="A2791" t="s">
        <v>40</v>
      </c>
      <c r="B2791" t="s">
        <v>827</v>
      </c>
      <c r="C2791">
        <v>2082</v>
      </c>
      <c r="D2791" t="s">
        <v>66</v>
      </c>
      <c r="E2791" t="s">
        <v>718</v>
      </c>
      <c r="F2791" t="s">
        <v>414</v>
      </c>
      <c r="G2791" t="s">
        <v>696</v>
      </c>
      <c r="H2791" t="s">
        <v>334</v>
      </c>
      <c r="I2791" t="s">
        <v>676</v>
      </c>
      <c r="J2791" t="s">
        <v>679</v>
      </c>
      <c r="K2791" t="s">
        <v>668</v>
      </c>
      <c r="L2791" t="s">
        <v>246</v>
      </c>
      <c r="M2791" t="s">
        <v>679</v>
      </c>
      <c r="N2791" t="s">
        <v>85</v>
      </c>
      <c r="O2791" t="s">
        <v>679</v>
      </c>
      <c r="P2791" t="s">
        <v>679</v>
      </c>
      <c r="Q2791" t="s">
        <v>433</v>
      </c>
      <c r="R2791" t="s">
        <v>246</v>
      </c>
      <c r="S2791" t="s">
        <v>668</v>
      </c>
      <c r="T2791" t="s">
        <v>679</v>
      </c>
    </row>
    <row r="2792" spans="1:20" x14ac:dyDescent="0.35">
      <c r="A2792" t="s">
        <v>40</v>
      </c>
      <c r="B2792" t="s">
        <v>828</v>
      </c>
      <c r="C2792">
        <v>2637</v>
      </c>
      <c r="D2792" t="s">
        <v>1234</v>
      </c>
      <c r="E2792" t="s">
        <v>622</v>
      </c>
      <c r="F2792" t="s">
        <v>334</v>
      </c>
      <c r="G2792" t="s">
        <v>742</v>
      </c>
      <c r="H2792" t="s">
        <v>668</v>
      </c>
      <c r="I2792" t="s">
        <v>622</v>
      </c>
      <c r="J2792" t="s">
        <v>679</v>
      </c>
      <c r="K2792" t="s">
        <v>170</v>
      </c>
      <c r="L2792" t="s">
        <v>673</v>
      </c>
      <c r="M2792" t="s">
        <v>78</v>
      </c>
      <c r="N2792" t="s">
        <v>433</v>
      </c>
      <c r="O2792" t="s">
        <v>78</v>
      </c>
      <c r="P2792" t="s">
        <v>170</v>
      </c>
      <c r="Q2792" t="s">
        <v>334</v>
      </c>
      <c r="R2792" t="s">
        <v>433</v>
      </c>
      <c r="S2792" t="s">
        <v>433</v>
      </c>
      <c r="T2792" t="s">
        <v>78</v>
      </c>
    </row>
    <row r="2793" spans="1:20" x14ac:dyDescent="0.35">
      <c r="A2793" t="s">
        <v>40</v>
      </c>
      <c r="B2793" t="s">
        <v>318</v>
      </c>
      <c r="C2793">
        <v>204</v>
      </c>
      <c r="D2793" t="s">
        <v>1262</v>
      </c>
      <c r="E2793" t="s">
        <v>743</v>
      </c>
      <c r="F2793" t="s">
        <v>644</v>
      </c>
      <c r="G2793" t="s">
        <v>788</v>
      </c>
      <c r="H2793" t="s">
        <v>334</v>
      </c>
      <c r="I2793" t="s">
        <v>676</v>
      </c>
      <c r="J2793" t="s">
        <v>170</v>
      </c>
      <c r="K2793" t="s">
        <v>78</v>
      </c>
      <c r="L2793" t="s">
        <v>78</v>
      </c>
      <c r="M2793" t="s">
        <v>78</v>
      </c>
      <c r="N2793" t="s">
        <v>78</v>
      </c>
      <c r="O2793" t="s">
        <v>78</v>
      </c>
      <c r="P2793" t="s">
        <v>78</v>
      </c>
      <c r="Q2793" t="s">
        <v>246</v>
      </c>
      <c r="R2793" t="s">
        <v>387</v>
      </c>
      <c r="S2793" t="s">
        <v>246</v>
      </c>
      <c r="T2793" t="s">
        <v>334</v>
      </c>
    </row>
    <row r="2795" spans="1:20" x14ac:dyDescent="0.35">
      <c r="A2795" t="s">
        <v>1346</v>
      </c>
    </row>
    <row r="2796" spans="1:20" x14ac:dyDescent="0.35">
      <c r="A2796" t="s">
        <v>29</v>
      </c>
      <c r="B2796" t="s">
        <v>864</v>
      </c>
      <c r="C2796" t="s">
        <v>30</v>
      </c>
      <c r="D2796" t="s">
        <v>1328</v>
      </c>
      <c r="E2796" t="s">
        <v>1329</v>
      </c>
      <c r="F2796" t="s">
        <v>1330</v>
      </c>
      <c r="G2796" t="s">
        <v>1331</v>
      </c>
      <c r="H2796" t="s">
        <v>1332</v>
      </c>
      <c r="I2796" t="s">
        <v>1333</v>
      </c>
      <c r="J2796" t="s">
        <v>1334</v>
      </c>
      <c r="K2796" t="s">
        <v>1335</v>
      </c>
      <c r="L2796" t="s">
        <v>1336</v>
      </c>
      <c r="M2796" t="s">
        <v>1337</v>
      </c>
      <c r="N2796" t="s">
        <v>1338</v>
      </c>
      <c r="O2796" t="s">
        <v>1339</v>
      </c>
      <c r="P2796" t="s">
        <v>1340</v>
      </c>
      <c r="Q2796" t="s">
        <v>1341</v>
      </c>
      <c r="R2796" t="s">
        <v>1342</v>
      </c>
      <c r="S2796" t="s">
        <v>702</v>
      </c>
      <c r="T2796" t="s">
        <v>74</v>
      </c>
    </row>
    <row r="2797" spans="1:20" x14ac:dyDescent="0.35">
      <c r="A2797" t="s">
        <v>35</v>
      </c>
      <c r="B2797" t="s">
        <v>831</v>
      </c>
      <c r="C2797">
        <v>116</v>
      </c>
      <c r="D2797" t="s">
        <v>811</v>
      </c>
      <c r="E2797" t="s">
        <v>949</v>
      </c>
      <c r="F2797" t="s">
        <v>736</v>
      </c>
      <c r="G2797" t="s">
        <v>67</v>
      </c>
      <c r="H2797" t="s">
        <v>738</v>
      </c>
      <c r="I2797" t="s">
        <v>355</v>
      </c>
      <c r="J2797" t="s">
        <v>334</v>
      </c>
      <c r="K2797" t="s">
        <v>389</v>
      </c>
      <c r="L2797" t="s">
        <v>679</v>
      </c>
      <c r="M2797" t="s">
        <v>78</v>
      </c>
      <c r="N2797" t="s">
        <v>743</v>
      </c>
      <c r="O2797" t="s">
        <v>78</v>
      </c>
      <c r="P2797" t="s">
        <v>668</v>
      </c>
      <c r="Q2797" t="s">
        <v>737</v>
      </c>
      <c r="R2797" t="s">
        <v>622</v>
      </c>
      <c r="S2797" t="s">
        <v>78</v>
      </c>
      <c r="T2797" t="s">
        <v>355</v>
      </c>
    </row>
    <row r="2798" spans="1:20" x14ac:dyDescent="0.35">
      <c r="A2798" t="s">
        <v>35</v>
      </c>
      <c r="B2798" t="s">
        <v>832</v>
      </c>
      <c r="C2798">
        <v>347</v>
      </c>
      <c r="D2798" t="s">
        <v>959</v>
      </c>
      <c r="E2798" t="s">
        <v>633</v>
      </c>
      <c r="F2798" t="s">
        <v>334</v>
      </c>
      <c r="G2798" t="s">
        <v>725</v>
      </c>
      <c r="H2798" t="s">
        <v>334</v>
      </c>
      <c r="I2798" t="s">
        <v>270</v>
      </c>
      <c r="J2798" t="s">
        <v>78</v>
      </c>
      <c r="K2798" t="s">
        <v>246</v>
      </c>
      <c r="L2798" t="s">
        <v>377</v>
      </c>
      <c r="M2798" t="s">
        <v>246</v>
      </c>
      <c r="N2798" t="s">
        <v>414</v>
      </c>
      <c r="O2798" t="s">
        <v>78</v>
      </c>
      <c r="P2798" t="s">
        <v>679</v>
      </c>
      <c r="Q2798" t="s">
        <v>679</v>
      </c>
      <c r="R2798" t="s">
        <v>679</v>
      </c>
      <c r="S2798" t="s">
        <v>78</v>
      </c>
      <c r="T2798" t="s">
        <v>78</v>
      </c>
    </row>
    <row r="2799" spans="1:20" x14ac:dyDescent="0.35">
      <c r="A2799" t="s">
        <v>35</v>
      </c>
      <c r="B2799" t="s">
        <v>833</v>
      </c>
      <c r="C2799">
        <v>154</v>
      </c>
      <c r="D2799" t="s">
        <v>181</v>
      </c>
      <c r="E2799" t="s">
        <v>998</v>
      </c>
      <c r="F2799" t="s">
        <v>341</v>
      </c>
      <c r="G2799" t="s">
        <v>65</v>
      </c>
      <c r="H2799" t="s">
        <v>490</v>
      </c>
      <c r="I2799" t="s">
        <v>718</v>
      </c>
      <c r="J2799" t="s">
        <v>679</v>
      </c>
      <c r="K2799" t="s">
        <v>78</v>
      </c>
      <c r="L2799" t="s">
        <v>673</v>
      </c>
      <c r="M2799" t="s">
        <v>78</v>
      </c>
      <c r="N2799" t="s">
        <v>743</v>
      </c>
      <c r="O2799" t="s">
        <v>78</v>
      </c>
      <c r="P2799" t="s">
        <v>668</v>
      </c>
      <c r="Q2799" t="s">
        <v>679</v>
      </c>
      <c r="R2799" t="s">
        <v>668</v>
      </c>
      <c r="S2799" t="s">
        <v>78</v>
      </c>
      <c r="T2799" t="s">
        <v>78</v>
      </c>
    </row>
    <row r="2800" spans="1:20" x14ac:dyDescent="0.35">
      <c r="A2800" t="s">
        <v>36</v>
      </c>
      <c r="B2800" t="s">
        <v>831</v>
      </c>
      <c r="C2800">
        <v>141</v>
      </c>
      <c r="D2800" t="s">
        <v>844</v>
      </c>
      <c r="E2800" t="s">
        <v>414</v>
      </c>
      <c r="F2800" t="s">
        <v>456</v>
      </c>
      <c r="G2800" t="s">
        <v>741</v>
      </c>
      <c r="H2800" t="s">
        <v>78</v>
      </c>
      <c r="I2800" t="s">
        <v>414</v>
      </c>
      <c r="J2800" t="s">
        <v>246</v>
      </c>
      <c r="K2800" t="s">
        <v>675</v>
      </c>
      <c r="L2800" t="s">
        <v>673</v>
      </c>
      <c r="M2800" t="s">
        <v>78</v>
      </c>
      <c r="N2800" t="s">
        <v>675</v>
      </c>
      <c r="O2800" t="s">
        <v>78</v>
      </c>
      <c r="P2800" t="s">
        <v>78</v>
      </c>
      <c r="Q2800" t="s">
        <v>456</v>
      </c>
      <c r="R2800" t="s">
        <v>738</v>
      </c>
      <c r="S2800" t="s">
        <v>644</v>
      </c>
      <c r="T2800" t="s">
        <v>78</v>
      </c>
    </row>
    <row r="2801" spans="1:20" x14ac:dyDescent="0.35">
      <c r="A2801" t="s">
        <v>36</v>
      </c>
      <c r="B2801" t="s">
        <v>832</v>
      </c>
      <c r="C2801">
        <v>1308</v>
      </c>
      <c r="D2801" t="s">
        <v>999</v>
      </c>
      <c r="E2801" t="s">
        <v>334</v>
      </c>
      <c r="F2801" t="s">
        <v>679</v>
      </c>
      <c r="G2801" t="s">
        <v>374</v>
      </c>
      <c r="H2801" t="s">
        <v>78</v>
      </c>
      <c r="I2801" t="s">
        <v>673</v>
      </c>
      <c r="J2801" t="s">
        <v>78</v>
      </c>
      <c r="K2801" t="s">
        <v>170</v>
      </c>
      <c r="L2801" t="s">
        <v>679</v>
      </c>
      <c r="M2801" t="s">
        <v>78</v>
      </c>
      <c r="N2801" t="s">
        <v>170</v>
      </c>
      <c r="O2801" t="s">
        <v>78</v>
      </c>
      <c r="P2801" t="s">
        <v>78</v>
      </c>
      <c r="Q2801" t="s">
        <v>78</v>
      </c>
      <c r="R2801" t="s">
        <v>679</v>
      </c>
      <c r="S2801" t="s">
        <v>78</v>
      </c>
      <c r="T2801" t="s">
        <v>679</v>
      </c>
    </row>
    <row r="2802" spans="1:20" x14ac:dyDescent="0.35">
      <c r="A2802" t="s">
        <v>36</v>
      </c>
      <c r="B2802" t="s">
        <v>833</v>
      </c>
      <c r="C2802">
        <v>184</v>
      </c>
      <c r="D2802" t="s">
        <v>1049</v>
      </c>
      <c r="E2802" t="s">
        <v>673</v>
      </c>
      <c r="F2802" t="s">
        <v>78</v>
      </c>
      <c r="G2802" t="s">
        <v>334</v>
      </c>
      <c r="H2802" t="s">
        <v>78</v>
      </c>
      <c r="I2802" t="s">
        <v>334</v>
      </c>
      <c r="J2802" t="s">
        <v>78</v>
      </c>
      <c r="K2802" t="s">
        <v>78</v>
      </c>
      <c r="L2802" t="s">
        <v>78</v>
      </c>
      <c r="M2802" t="s">
        <v>78</v>
      </c>
      <c r="N2802" t="s">
        <v>78</v>
      </c>
      <c r="O2802" t="s">
        <v>78</v>
      </c>
      <c r="P2802" t="s">
        <v>78</v>
      </c>
      <c r="Q2802" t="s">
        <v>78</v>
      </c>
      <c r="R2802" t="s">
        <v>334</v>
      </c>
      <c r="S2802" t="s">
        <v>78</v>
      </c>
      <c r="T2802" t="s">
        <v>78</v>
      </c>
    </row>
    <row r="2803" spans="1:20" x14ac:dyDescent="0.35">
      <c r="A2803" t="s">
        <v>37</v>
      </c>
      <c r="B2803" t="s">
        <v>831</v>
      </c>
      <c r="C2803">
        <v>109</v>
      </c>
      <c r="D2803" t="s">
        <v>906</v>
      </c>
      <c r="E2803" t="s">
        <v>355</v>
      </c>
      <c r="F2803" t="s">
        <v>673</v>
      </c>
      <c r="G2803" t="s">
        <v>690</v>
      </c>
      <c r="H2803" t="s">
        <v>78</v>
      </c>
      <c r="I2803" t="s">
        <v>78</v>
      </c>
      <c r="J2803" t="s">
        <v>334</v>
      </c>
      <c r="K2803" t="s">
        <v>334</v>
      </c>
      <c r="L2803" t="s">
        <v>800</v>
      </c>
      <c r="M2803" t="s">
        <v>334</v>
      </c>
      <c r="N2803" t="s">
        <v>377</v>
      </c>
      <c r="O2803" t="s">
        <v>78</v>
      </c>
      <c r="P2803" t="s">
        <v>78</v>
      </c>
      <c r="Q2803" t="s">
        <v>529</v>
      </c>
      <c r="R2803" t="s">
        <v>78</v>
      </c>
      <c r="S2803" t="s">
        <v>389</v>
      </c>
      <c r="T2803" t="s">
        <v>78</v>
      </c>
    </row>
    <row r="2804" spans="1:20" x14ac:dyDescent="0.35">
      <c r="A2804" t="s">
        <v>37</v>
      </c>
      <c r="B2804" t="s">
        <v>832</v>
      </c>
      <c r="C2804">
        <v>648</v>
      </c>
      <c r="D2804" t="s">
        <v>1070</v>
      </c>
      <c r="E2804" t="s">
        <v>433</v>
      </c>
      <c r="F2804" t="s">
        <v>78</v>
      </c>
      <c r="G2804" t="s">
        <v>374</v>
      </c>
      <c r="H2804" t="s">
        <v>78</v>
      </c>
      <c r="I2804" t="s">
        <v>414</v>
      </c>
      <c r="J2804" t="s">
        <v>78</v>
      </c>
      <c r="K2804" t="s">
        <v>170</v>
      </c>
      <c r="L2804" t="s">
        <v>78</v>
      </c>
      <c r="M2804" t="s">
        <v>78</v>
      </c>
      <c r="N2804" t="s">
        <v>78</v>
      </c>
      <c r="O2804" t="s">
        <v>78</v>
      </c>
      <c r="P2804" t="s">
        <v>78</v>
      </c>
      <c r="Q2804" t="s">
        <v>78</v>
      </c>
      <c r="R2804" t="s">
        <v>679</v>
      </c>
      <c r="S2804" t="s">
        <v>78</v>
      </c>
      <c r="T2804" t="s">
        <v>78</v>
      </c>
    </row>
    <row r="2805" spans="1:20" x14ac:dyDescent="0.35">
      <c r="A2805" t="s">
        <v>37</v>
      </c>
      <c r="B2805" t="s">
        <v>833</v>
      </c>
      <c r="C2805">
        <v>70</v>
      </c>
      <c r="D2805" t="s">
        <v>1013</v>
      </c>
      <c r="E2805" t="s">
        <v>800</v>
      </c>
      <c r="F2805" t="s">
        <v>78</v>
      </c>
      <c r="G2805" t="s">
        <v>377</v>
      </c>
      <c r="H2805" t="s">
        <v>78</v>
      </c>
      <c r="I2805" t="s">
        <v>78</v>
      </c>
      <c r="J2805" t="s">
        <v>78</v>
      </c>
      <c r="K2805" t="s">
        <v>78</v>
      </c>
      <c r="L2805" t="s">
        <v>78</v>
      </c>
      <c r="M2805" t="s">
        <v>78</v>
      </c>
      <c r="N2805" t="s">
        <v>800</v>
      </c>
      <c r="O2805" t="s">
        <v>78</v>
      </c>
      <c r="P2805" t="s">
        <v>78</v>
      </c>
      <c r="Q2805" t="s">
        <v>78</v>
      </c>
      <c r="R2805" t="s">
        <v>78</v>
      </c>
      <c r="S2805" t="s">
        <v>78</v>
      </c>
      <c r="T2805" t="s">
        <v>78</v>
      </c>
    </row>
    <row r="2806" spans="1:20" x14ac:dyDescent="0.35">
      <c r="A2806" t="s">
        <v>38</v>
      </c>
      <c r="B2806" t="s">
        <v>831</v>
      </c>
      <c r="C2806">
        <v>198</v>
      </c>
      <c r="D2806" t="s">
        <v>608</v>
      </c>
      <c r="E2806" t="s">
        <v>690</v>
      </c>
      <c r="F2806" t="s">
        <v>688</v>
      </c>
      <c r="G2806" t="s">
        <v>1220</v>
      </c>
      <c r="H2806" t="s">
        <v>433</v>
      </c>
      <c r="I2806" t="s">
        <v>688</v>
      </c>
      <c r="J2806" t="s">
        <v>246</v>
      </c>
      <c r="K2806" t="s">
        <v>414</v>
      </c>
      <c r="L2806" t="s">
        <v>374</v>
      </c>
      <c r="M2806" t="s">
        <v>170</v>
      </c>
      <c r="N2806" t="s">
        <v>676</v>
      </c>
      <c r="O2806" t="s">
        <v>78</v>
      </c>
      <c r="P2806" t="s">
        <v>334</v>
      </c>
      <c r="Q2806" t="s">
        <v>633</v>
      </c>
      <c r="R2806" t="s">
        <v>723</v>
      </c>
      <c r="S2806" t="s">
        <v>734</v>
      </c>
      <c r="T2806" t="s">
        <v>78</v>
      </c>
    </row>
    <row r="2807" spans="1:20" x14ac:dyDescent="0.35">
      <c r="A2807" t="s">
        <v>38</v>
      </c>
      <c r="B2807" t="s">
        <v>832</v>
      </c>
      <c r="C2807">
        <v>410</v>
      </c>
      <c r="D2807" t="s">
        <v>1347</v>
      </c>
      <c r="E2807" t="s">
        <v>508</v>
      </c>
      <c r="F2807" t="s">
        <v>623</v>
      </c>
      <c r="G2807" t="s">
        <v>905</v>
      </c>
      <c r="H2807" t="s">
        <v>673</v>
      </c>
      <c r="I2807" t="s">
        <v>633</v>
      </c>
      <c r="J2807" t="s">
        <v>679</v>
      </c>
      <c r="K2807" t="s">
        <v>78</v>
      </c>
      <c r="L2807" t="s">
        <v>673</v>
      </c>
      <c r="M2807" t="s">
        <v>679</v>
      </c>
      <c r="N2807" t="s">
        <v>738</v>
      </c>
      <c r="O2807" t="s">
        <v>679</v>
      </c>
      <c r="P2807" t="s">
        <v>78</v>
      </c>
      <c r="Q2807" t="s">
        <v>78</v>
      </c>
      <c r="R2807" t="s">
        <v>78</v>
      </c>
      <c r="S2807" t="s">
        <v>246</v>
      </c>
      <c r="T2807" t="s">
        <v>78</v>
      </c>
    </row>
    <row r="2808" spans="1:20" x14ac:dyDescent="0.35">
      <c r="A2808" t="s">
        <v>38</v>
      </c>
      <c r="B2808" t="s">
        <v>833</v>
      </c>
      <c r="C2808">
        <v>213</v>
      </c>
      <c r="D2808" t="s">
        <v>1348</v>
      </c>
      <c r="E2808" t="s">
        <v>958</v>
      </c>
      <c r="F2808" t="s">
        <v>334</v>
      </c>
      <c r="G2808" t="s">
        <v>852</v>
      </c>
      <c r="H2808" t="s">
        <v>383</v>
      </c>
      <c r="I2808" t="s">
        <v>914</v>
      </c>
      <c r="J2808" t="s">
        <v>334</v>
      </c>
      <c r="K2808" t="s">
        <v>78</v>
      </c>
      <c r="L2808" t="s">
        <v>414</v>
      </c>
      <c r="M2808" t="s">
        <v>78</v>
      </c>
      <c r="N2808" t="s">
        <v>732</v>
      </c>
      <c r="O2808" t="s">
        <v>668</v>
      </c>
      <c r="P2808" t="s">
        <v>389</v>
      </c>
      <c r="Q2808" t="s">
        <v>387</v>
      </c>
      <c r="R2808" t="s">
        <v>78</v>
      </c>
      <c r="S2808" t="s">
        <v>246</v>
      </c>
      <c r="T2808" t="s">
        <v>78</v>
      </c>
    </row>
    <row r="2809" spans="1:20" x14ac:dyDescent="0.35">
      <c r="A2809" t="s">
        <v>39</v>
      </c>
      <c r="B2809" t="s">
        <v>831</v>
      </c>
      <c r="C2809">
        <v>129</v>
      </c>
      <c r="D2809" t="s">
        <v>663</v>
      </c>
      <c r="E2809" t="s">
        <v>668</v>
      </c>
      <c r="F2809" t="s">
        <v>78</v>
      </c>
      <c r="G2809" t="s">
        <v>1121</v>
      </c>
      <c r="H2809" t="s">
        <v>78</v>
      </c>
      <c r="I2809" t="s">
        <v>736</v>
      </c>
      <c r="J2809" t="s">
        <v>78</v>
      </c>
      <c r="K2809" t="s">
        <v>78</v>
      </c>
      <c r="L2809" t="s">
        <v>78</v>
      </c>
      <c r="M2809" t="s">
        <v>78</v>
      </c>
      <c r="N2809" t="s">
        <v>78</v>
      </c>
      <c r="O2809" t="s">
        <v>78</v>
      </c>
      <c r="P2809" t="s">
        <v>78</v>
      </c>
      <c r="Q2809" t="s">
        <v>406</v>
      </c>
      <c r="R2809" t="s">
        <v>736</v>
      </c>
      <c r="S2809" t="s">
        <v>732</v>
      </c>
      <c r="T2809" t="s">
        <v>78</v>
      </c>
    </row>
    <row r="2810" spans="1:20" x14ac:dyDescent="0.35">
      <c r="A2810" t="s">
        <v>39</v>
      </c>
      <c r="B2810" t="s">
        <v>832</v>
      </c>
      <c r="C2810">
        <v>594</v>
      </c>
      <c r="D2810" t="s">
        <v>903</v>
      </c>
      <c r="E2810" t="s">
        <v>529</v>
      </c>
      <c r="F2810" t="s">
        <v>377</v>
      </c>
      <c r="G2810" t="s">
        <v>580</v>
      </c>
      <c r="H2810" t="s">
        <v>246</v>
      </c>
      <c r="I2810" t="s">
        <v>250</v>
      </c>
      <c r="J2810" t="s">
        <v>78</v>
      </c>
      <c r="K2810" t="s">
        <v>78</v>
      </c>
      <c r="L2810" t="s">
        <v>800</v>
      </c>
      <c r="M2810" t="s">
        <v>78</v>
      </c>
      <c r="N2810" t="s">
        <v>800</v>
      </c>
      <c r="O2810" t="s">
        <v>78</v>
      </c>
      <c r="P2810" t="s">
        <v>78</v>
      </c>
      <c r="Q2810" t="s">
        <v>78</v>
      </c>
      <c r="R2810" t="s">
        <v>668</v>
      </c>
      <c r="S2810" t="s">
        <v>668</v>
      </c>
      <c r="T2810" t="s">
        <v>78</v>
      </c>
    </row>
    <row r="2811" spans="1:20" x14ac:dyDescent="0.35">
      <c r="A2811" t="s">
        <v>39</v>
      </c>
      <c r="B2811" t="s">
        <v>833</v>
      </c>
      <c r="C2811">
        <v>302</v>
      </c>
      <c r="D2811" t="s">
        <v>885</v>
      </c>
      <c r="E2811" t="s">
        <v>688</v>
      </c>
      <c r="F2811" t="s">
        <v>389</v>
      </c>
      <c r="G2811" t="s">
        <v>789</v>
      </c>
      <c r="H2811" t="s">
        <v>334</v>
      </c>
      <c r="I2811" t="s">
        <v>949</v>
      </c>
      <c r="J2811" t="s">
        <v>679</v>
      </c>
      <c r="K2811" t="s">
        <v>668</v>
      </c>
      <c r="L2811" t="s">
        <v>433</v>
      </c>
      <c r="M2811" t="s">
        <v>679</v>
      </c>
      <c r="N2811" t="s">
        <v>414</v>
      </c>
      <c r="O2811" t="s">
        <v>679</v>
      </c>
      <c r="P2811" t="s">
        <v>246</v>
      </c>
      <c r="Q2811" t="s">
        <v>668</v>
      </c>
      <c r="R2811" t="s">
        <v>377</v>
      </c>
      <c r="S2811" t="s">
        <v>78</v>
      </c>
      <c r="T2811" t="s">
        <v>679</v>
      </c>
    </row>
    <row r="2812" spans="1:20" x14ac:dyDescent="0.35">
      <c r="A2812" t="s">
        <v>40</v>
      </c>
      <c r="B2812" t="s">
        <v>831</v>
      </c>
      <c r="C2812">
        <v>693</v>
      </c>
      <c r="D2812" t="s">
        <v>145</v>
      </c>
      <c r="E2812" t="s">
        <v>341</v>
      </c>
      <c r="F2812" t="s">
        <v>624</v>
      </c>
      <c r="G2812" t="s">
        <v>918</v>
      </c>
      <c r="H2812" t="s">
        <v>334</v>
      </c>
      <c r="I2812" t="s">
        <v>458</v>
      </c>
      <c r="J2812" t="s">
        <v>673</v>
      </c>
      <c r="K2812" t="s">
        <v>374</v>
      </c>
      <c r="L2812" t="s">
        <v>334</v>
      </c>
      <c r="M2812" t="s">
        <v>679</v>
      </c>
      <c r="N2812" t="s">
        <v>490</v>
      </c>
      <c r="O2812" t="s">
        <v>78</v>
      </c>
      <c r="P2812" t="s">
        <v>170</v>
      </c>
      <c r="Q2812" t="s">
        <v>529</v>
      </c>
      <c r="R2812" t="s">
        <v>718</v>
      </c>
      <c r="S2812" t="s">
        <v>341</v>
      </c>
      <c r="T2812" t="s">
        <v>170</v>
      </c>
    </row>
    <row r="2813" spans="1:20" x14ac:dyDescent="0.35">
      <c r="A2813" t="s">
        <v>40</v>
      </c>
      <c r="B2813" t="s">
        <v>832</v>
      </c>
      <c r="C2813">
        <v>3307</v>
      </c>
      <c r="D2813" t="s">
        <v>695</v>
      </c>
      <c r="E2813" t="s">
        <v>987</v>
      </c>
      <c r="F2813" t="s">
        <v>334</v>
      </c>
      <c r="G2813" t="s">
        <v>825</v>
      </c>
      <c r="H2813" t="s">
        <v>170</v>
      </c>
      <c r="I2813" t="s">
        <v>738</v>
      </c>
      <c r="J2813" t="s">
        <v>78</v>
      </c>
      <c r="K2813" t="s">
        <v>170</v>
      </c>
      <c r="L2813" t="s">
        <v>673</v>
      </c>
      <c r="M2813" t="s">
        <v>679</v>
      </c>
      <c r="N2813" t="s">
        <v>433</v>
      </c>
      <c r="O2813" t="s">
        <v>78</v>
      </c>
      <c r="P2813" t="s">
        <v>78</v>
      </c>
      <c r="Q2813" t="s">
        <v>78</v>
      </c>
      <c r="R2813" t="s">
        <v>679</v>
      </c>
      <c r="S2813" t="s">
        <v>679</v>
      </c>
      <c r="T2813" t="s">
        <v>78</v>
      </c>
    </row>
    <row r="2814" spans="1:20" x14ac:dyDescent="0.35">
      <c r="A2814" t="s">
        <v>40</v>
      </c>
      <c r="B2814" t="s">
        <v>833</v>
      </c>
      <c r="C2814">
        <v>923</v>
      </c>
      <c r="D2814" t="s">
        <v>1137</v>
      </c>
      <c r="E2814" t="s">
        <v>631</v>
      </c>
      <c r="F2814" t="s">
        <v>374</v>
      </c>
      <c r="G2814" t="s">
        <v>788</v>
      </c>
      <c r="H2814" t="s">
        <v>389</v>
      </c>
      <c r="I2814" t="s">
        <v>631</v>
      </c>
      <c r="J2814" t="s">
        <v>170</v>
      </c>
      <c r="K2814" t="s">
        <v>679</v>
      </c>
      <c r="L2814" t="s">
        <v>334</v>
      </c>
      <c r="M2814" t="s">
        <v>78</v>
      </c>
      <c r="N2814" t="s">
        <v>85</v>
      </c>
      <c r="O2814" t="s">
        <v>679</v>
      </c>
      <c r="P2814" t="s">
        <v>334</v>
      </c>
      <c r="Q2814" t="s">
        <v>673</v>
      </c>
      <c r="R2814" t="s">
        <v>334</v>
      </c>
      <c r="S2814" t="s">
        <v>679</v>
      </c>
      <c r="T2814" t="s">
        <v>78</v>
      </c>
    </row>
    <row r="2816" spans="1:20" x14ac:dyDescent="0.35">
      <c r="A2816" t="s">
        <v>1349</v>
      </c>
    </row>
    <row r="2817" spans="1:20" x14ac:dyDescent="0.35">
      <c r="A2817" t="s">
        <v>29</v>
      </c>
      <c r="B2817" t="s">
        <v>872</v>
      </c>
      <c r="C2817" t="s">
        <v>30</v>
      </c>
      <c r="D2817" t="s">
        <v>1328</v>
      </c>
      <c r="E2817" t="s">
        <v>1329</v>
      </c>
      <c r="F2817" t="s">
        <v>1330</v>
      </c>
      <c r="G2817" t="s">
        <v>1331</v>
      </c>
      <c r="H2817" t="s">
        <v>1332</v>
      </c>
      <c r="I2817" t="s">
        <v>1333</v>
      </c>
      <c r="J2817" t="s">
        <v>1334</v>
      </c>
      <c r="K2817" t="s">
        <v>1335</v>
      </c>
      <c r="L2817" t="s">
        <v>1336</v>
      </c>
      <c r="M2817" t="s">
        <v>1337</v>
      </c>
      <c r="N2817" t="s">
        <v>1338</v>
      </c>
      <c r="O2817" t="s">
        <v>1339</v>
      </c>
      <c r="P2817" t="s">
        <v>1340</v>
      </c>
      <c r="Q2817" t="s">
        <v>1341</v>
      </c>
      <c r="R2817" t="s">
        <v>1342</v>
      </c>
      <c r="S2817" t="s">
        <v>702</v>
      </c>
      <c r="T2817" t="s">
        <v>74</v>
      </c>
    </row>
    <row r="2818" spans="1:20" x14ac:dyDescent="0.35">
      <c r="A2818" t="s">
        <v>35</v>
      </c>
      <c r="B2818" t="s">
        <v>873</v>
      </c>
      <c r="C2818">
        <v>408</v>
      </c>
      <c r="D2818" t="s">
        <v>1004</v>
      </c>
      <c r="E2818" t="s">
        <v>690</v>
      </c>
      <c r="F2818" t="s">
        <v>85</v>
      </c>
      <c r="G2818" t="s">
        <v>788</v>
      </c>
      <c r="H2818" t="s">
        <v>387</v>
      </c>
      <c r="I2818" t="s">
        <v>633</v>
      </c>
      <c r="J2818" t="s">
        <v>78</v>
      </c>
      <c r="K2818" t="s">
        <v>78</v>
      </c>
      <c r="L2818" t="s">
        <v>668</v>
      </c>
      <c r="M2818" t="s">
        <v>78</v>
      </c>
      <c r="N2818" t="s">
        <v>355</v>
      </c>
      <c r="O2818" t="s">
        <v>78</v>
      </c>
      <c r="P2818" t="s">
        <v>170</v>
      </c>
      <c r="Q2818" t="s">
        <v>389</v>
      </c>
      <c r="R2818" t="s">
        <v>668</v>
      </c>
      <c r="S2818" t="s">
        <v>78</v>
      </c>
      <c r="T2818" t="s">
        <v>78</v>
      </c>
    </row>
    <row r="2819" spans="1:20" x14ac:dyDescent="0.35">
      <c r="A2819" t="s">
        <v>35</v>
      </c>
      <c r="B2819" t="s">
        <v>874</v>
      </c>
      <c r="C2819">
        <v>173</v>
      </c>
      <c r="D2819" t="s">
        <v>973</v>
      </c>
      <c r="E2819" t="s">
        <v>728</v>
      </c>
      <c r="F2819" t="s">
        <v>374</v>
      </c>
      <c r="G2819" t="s">
        <v>788</v>
      </c>
      <c r="H2819" t="s">
        <v>668</v>
      </c>
      <c r="I2819" t="s">
        <v>998</v>
      </c>
      <c r="J2819" t="s">
        <v>668</v>
      </c>
      <c r="K2819" t="s">
        <v>800</v>
      </c>
      <c r="L2819" t="s">
        <v>623</v>
      </c>
      <c r="M2819" t="s">
        <v>800</v>
      </c>
      <c r="N2819" t="s">
        <v>406</v>
      </c>
      <c r="O2819" t="s">
        <v>78</v>
      </c>
      <c r="P2819" t="s">
        <v>668</v>
      </c>
      <c r="Q2819" t="s">
        <v>675</v>
      </c>
      <c r="R2819" t="s">
        <v>675</v>
      </c>
      <c r="S2819" t="s">
        <v>78</v>
      </c>
      <c r="T2819" t="s">
        <v>800</v>
      </c>
    </row>
    <row r="2820" spans="1:20" x14ac:dyDescent="0.35">
      <c r="A2820" t="s">
        <v>35</v>
      </c>
      <c r="B2820" t="s">
        <v>318</v>
      </c>
      <c r="C2820">
        <v>36</v>
      </c>
      <c r="D2820" t="s">
        <v>266</v>
      </c>
      <c r="E2820" t="s">
        <v>580</v>
      </c>
      <c r="F2820" t="s">
        <v>85</v>
      </c>
      <c r="G2820" t="s">
        <v>936</v>
      </c>
      <c r="H2820" t="s">
        <v>456</v>
      </c>
      <c r="I2820" t="s">
        <v>1136</v>
      </c>
      <c r="J2820" t="s">
        <v>170</v>
      </c>
      <c r="K2820" t="s">
        <v>688</v>
      </c>
      <c r="L2820" t="s">
        <v>170</v>
      </c>
      <c r="M2820" t="s">
        <v>78</v>
      </c>
      <c r="N2820" t="s">
        <v>624</v>
      </c>
      <c r="O2820" t="s">
        <v>78</v>
      </c>
      <c r="P2820" t="s">
        <v>78</v>
      </c>
      <c r="Q2820" t="s">
        <v>78</v>
      </c>
      <c r="R2820" t="s">
        <v>78</v>
      </c>
      <c r="S2820" t="s">
        <v>78</v>
      </c>
      <c r="T2820" t="s">
        <v>78</v>
      </c>
    </row>
    <row r="2821" spans="1:20" x14ac:dyDescent="0.35">
      <c r="A2821" t="s">
        <v>36</v>
      </c>
      <c r="B2821" t="s">
        <v>873</v>
      </c>
      <c r="C2821">
        <v>959</v>
      </c>
      <c r="D2821" t="s">
        <v>1065</v>
      </c>
      <c r="E2821" t="s">
        <v>374</v>
      </c>
      <c r="F2821" t="s">
        <v>374</v>
      </c>
      <c r="G2821" t="s">
        <v>675</v>
      </c>
      <c r="H2821" t="s">
        <v>78</v>
      </c>
      <c r="I2821" t="s">
        <v>433</v>
      </c>
      <c r="J2821" t="s">
        <v>679</v>
      </c>
      <c r="K2821" t="s">
        <v>679</v>
      </c>
      <c r="L2821" t="s">
        <v>679</v>
      </c>
      <c r="M2821" t="s">
        <v>78</v>
      </c>
      <c r="N2821" t="s">
        <v>170</v>
      </c>
      <c r="O2821" t="s">
        <v>78</v>
      </c>
      <c r="P2821" t="s">
        <v>78</v>
      </c>
      <c r="Q2821" t="s">
        <v>679</v>
      </c>
      <c r="R2821" t="s">
        <v>334</v>
      </c>
      <c r="S2821" t="s">
        <v>673</v>
      </c>
      <c r="T2821" t="s">
        <v>679</v>
      </c>
    </row>
    <row r="2822" spans="1:20" x14ac:dyDescent="0.35">
      <c r="A2822" t="s">
        <v>36</v>
      </c>
      <c r="B2822" t="s">
        <v>874</v>
      </c>
      <c r="C2822">
        <v>552</v>
      </c>
      <c r="D2822" t="s">
        <v>1006</v>
      </c>
      <c r="E2822" t="s">
        <v>170</v>
      </c>
      <c r="F2822" t="s">
        <v>78</v>
      </c>
      <c r="G2822" t="s">
        <v>374</v>
      </c>
      <c r="H2822" t="s">
        <v>78</v>
      </c>
      <c r="I2822" t="s">
        <v>170</v>
      </c>
      <c r="J2822" t="s">
        <v>78</v>
      </c>
      <c r="K2822" t="s">
        <v>433</v>
      </c>
      <c r="L2822" t="s">
        <v>679</v>
      </c>
      <c r="M2822" t="s">
        <v>78</v>
      </c>
      <c r="N2822" t="s">
        <v>334</v>
      </c>
      <c r="O2822" t="s">
        <v>78</v>
      </c>
      <c r="P2822" t="s">
        <v>78</v>
      </c>
      <c r="Q2822" t="s">
        <v>389</v>
      </c>
      <c r="R2822" t="s">
        <v>78</v>
      </c>
      <c r="S2822" t="s">
        <v>78</v>
      </c>
      <c r="T2822" t="s">
        <v>78</v>
      </c>
    </row>
    <row r="2823" spans="1:20" x14ac:dyDescent="0.35">
      <c r="A2823" t="s">
        <v>36</v>
      </c>
      <c r="B2823" t="s">
        <v>318</v>
      </c>
      <c r="C2823">
        <v>122</v>
      </c>
      <c r="D2823" t="s">
        <v>876</v>
      </c>
      <c r="E2823" t="s">
        <v>78</v>
      </c>
      <c r="F2823" t="s">
        <v>78</v>
      </c>
      <c r="G2823" t="s">
        <v>644</v>
      </c>
      <c r="H2823" t="s">
        <v>78</v>
      </c>
      <c r="I2823" t="s">
        <v>78</v>
      </c>
      <c r="J2823" t="s">
        <v>78</v>
      </c>
      <c r="K2823" t="s">
        <v>78</v>
      </c>
      <c r="L2823" t="s">
        <v>78</v>
      </c>
      <c r="M2823" t="s">
        <v>78</v>
      </c>
      <c r="N2823" t="s">
        <v>78</v>
      </c>
      <c r="O2823" t="s">
        <v>78</v>
      </c>
      <c r="P2823" t="s">
        <v>78</v>
      </c>
      <c r="Q2823" t="s">
        <v>78</v>
      </c>
      <c r="R2823" t="s">
        <v>78</v>
      </c>
      <c r="S2823" t="s">
        <v>78</v>
      </c>
      <c r="T2823" t="s">
        <v>78</v>
      </c>
    </row>
    <row r="2824" spans="1:20" x14ac:dyDescent="0.35">
      <c r="A2824" t="s">
        <v>37</v>
      </c>
      <c r="B2824" t="s">
        <v>873</v>
      </c>
      <c r="C2824">
        <v>514</v>
      </c>
      <c r="D2824" t="s">
        <v>1144</v>
      </c>
      <c r="E2824" t="s">
        <v>414</v>
      </c>
      <c r="F2824" t="s">
        <v>679</v>
      </c>
      <c r="G2824" t="s">
        <v>387</v>
      </c>
      <c r="H2824" t="s">
        <v>679</v>
      </c>
      <c r="I2824" t="s">
        <v>433</v>
      </c>
      <c r="J2824" t="s">
        <v>78</v>
      </c>
      <c r="K2824" t="s">
        <v>170</v>
      </c>
      <c r="L2824" t="s">
        <v>78</v>
      </c>
      <c r="M2824" t="s">
        <v>78</v>
      </c>
      <c r="N2824" t="s">
        <v>673</v>
      </c>
      <c r="O2824" t="s">
        <v>78</v>
      </c>
      <c r="P2824" t="s">
        <v>78</v>
      </c>
      <c r="Q2824" t="s">
        <v>673</v>
      </c>
      <c r="R2824" t="s">
        <v>78</v>
      </c>
      <c r="S2824" t="s">
        <v>170</v>
      </c>
      <c r="T2824" t="s">
        <v>78</v>
      </c>
    </row>
    <row r="2825" spans="1:20" x14ac:dyDescent="0.35">
      <c r="A2825" t="s">
        <v>37</v>
      </c>
      <c r="B2825" t="s">
        <v>874</v>
      </c>
      <c r="C2825">
        <v>261</v>
      </c>
      <c r="D2825" t="s">
        <v>992</v>
      </c>
      <c r="E2825" t="s">
        <v>334</v>
      </c>
      <c r="F2825" t="s">
        <v>78</v>
      </c>
      <c r="G2825" t="s">
        <v>355</v>
      </c>
      <c r="H2825" t="s">
        <v>78</v>
      </c>
      <c r="I2825" t="s">
        <v>623</v>
      </c>
      <c r="J2825" t="s">
        <v>78</v>
      </c>
      <c r="K2825" t="s">
        <v>78</v>
      </c>
      <c r="L2825" t="s">
        <v>246</v>
      </c>
      <c r="M2825" t="s">
        <v>78</v>
      </c>
      <c r="N2825" t="s">
        <v>78</v>
      </c>
      <c r="O2825" t="s">
        <v>78</v>
      </c>
      <c r="P2825" t="s">
        <v>78</v>
      </c>
      <c r="Q2825" t="s">
        <v>433</v>
      </c>
      <c r="R2825" t="s">
        <v>668</v>
      </c>
      <c r="S2825" t="s">
        <v>78</v>
      </c>
      <c r="T2825" t="s">
        <v>78</v>
      </c>
    </row>
    <row r="2826" spans="1:20" x14ac:dyDescent="0.35">
      <c r="A2826" t="s">
        <v>37</v>
      </c>
      <c r="B2826" t="s">
        <v>318</v>
      </c>
      <c r="C2826">
        <v>52</v>
      </c>
      <c r="D2826" t="s">
        <v>1142</v>
      </c>
      <c r="E2826" t="s">
        <v>78</v>
      </c>
      <c r="F2826" t="s">
        <v>78</v>
      </c>
      <c r="G2826" t="s">
        <v>78</v>
      </c>
      <c r="H2826" t="s">
        <v>78</v>
      </c>
      <c r="I2826" t="s">
        <v>78</v>
      </c>
      <c r="J2826" t="s">
        <v>414</v>
      </c>
      <c r="K2826" t="s">
        <v>414</v>
      </c>
      <c r="L2826" t="s">
        <v>78</v>
      </c>
      <c r="M2826" t="s">
        <v>414</v>
      </c>
      <c r="N2826" t="s">
        <v>78</v>
      </c>
      <c r="O2826" t="s">
        <v>78</v>
      </c>
      <c r="P2826" t="s">
        <v>78</v>
      </c>
      <c r="Q2826" t="s">
        <v>78</v>
      </c>
      <c r="R2826" t="s">
        <v>78</v>
      </c>
      <c r="S2826" t="s">
        <v>78</v>
      </c>
      <c r="T2826" t="s">
        <v>78</v>
      </c>
    </row>
    <row r="2827" spans="1:20" x14ac:dyDescent="0.35">
      <c r="A2827" t="s">
        <v>38</v>
      </c>
      <c r="B2827" t="s">
        <v>873</v>
      </c>
      <c r="C2827">
        <v>514</v>
      </c>
      <c r="D2827" t="s">
        <v>691</v>
      </c>
      <c r="E2827" t="s">
        <v>1018</v>
      </c>
      <c r="F2827" t="s">
        <v>406</v>
      </c>
      <c r="G2827" t="s">
        <v>813</v>
      </c>
      <c r="H2827" t="s">
        <v>374</v>
      </c>
      <c r="I2827" t="s">
        <v>998</v>
      </c>
      <c r="J2827" t="s">
        <v>673</v>
      </c>
      <c r="K2827" t="s">
        <v>78</v>
      </c>
      <c r="L2827" t="s">
        <v>389</v>
      </c>
      <c r="M2827" t="s">
        <v>679</v>
      </c>
      <c r="N2827" t="s">
        <v>734</v>
      </c>
      <c r="O2827" t="s">
        <v>679</v>
      </c>
      <c r="P2827" t="s">
        <v>673</v>
      </c>
      <c r="Q2827" t="s">
        <v>623</v>
      </c>
      <c r="R2827" t="s">
        <v>623</v>
      </c>
      <c r="S2827" t="s">
        <v>414</v>
      </c>
      <c r="T2827" t="s">
        <v>78</v>
      </c>
    </row>
    <row r="2828" spans="1:20" x14ac:dyDescent="0.35">
      <c r="A2828" t="s">
        <v>38</v>
      </c>
      <c r="B2828" t="s">
        <v>874</v>
      </c>
      <c r="C2828">
        <v>237</v>
      </c>
      <c r="D2828" t="s">
        <v>151</v>
      </c>
      <c r="E2828" t="s">
        <v>676</v>
      </c>
      <c r="F2828" t="s">
        <v>85</v>
      </c>
      <c r="G2828" t="s">
        <v>1015</v>
      </c>
      <c r="H2828" t="s">
        <v>85</v>
      </c>
      <c r="I2828" t="s">
        <v>868</v>
      </c>
      <c r="J2828" t="s">
        <v>170</v>
      </c>
      <c r="K2828" t="s">
        <v>78</v>
      </c>
      <c r="L2828" t="s">
        <v>170</v>
      </c>
      <c r="M2828" t="s">
        <v>78</v>
      </c>
      <c r="N2828" t="s">
        <v>458</v>
      </c>
      <c r="O2828" t="s">
        <v>170</v>
      </c>
      <c r="P2828" t="s">
        <v>673</v>
      </c>
      <c r="Q2828" t="s">
        <v>414</v>
      </c>
      <c r="R2828" t="s">
        <v>673</v>
      </c>
      <c r="S2828" t="s">
        <v>738</v>
      </c>
      <c r="T2828" t="s">
        <v>78</v>
      </c>
    </row>
    <row r="2829" spans="1:20" x14ac:dyDescent="0.35">
      <c r="A2829" t="s">
        <v>38</v>
      </c>
      <c r="B2829" t="s">
        <v>318</v>
      </c>
      <c r="C2829">
        <v>70</v>
      </c>
      <c r="D2829" t="s">
        <v>612</v>
      </c>
      <c r="E2829" t="s">
        <v>503</v>
      </c>
      <c r="F2829" t="s">
        <v>355</v>
      </c>
      <c r="G2829" t="s">
        <v>918</v>
      </c>
      <c r="H2829" t="s">
        <v>78</v>
      </c>
      <c r="I2829" t="s">
        <v>389</v>
      </c>
      <c r="J2829" t="s">
        <v>78</v>
      </c>
      <c r="K2829" t="s">
        <v>688</v>
      </c>
      <c r="L2829" t="s">
        <v>78</v>
      </c>
      <c r="M2829" t="s">
        <v>78</v>
      </c>
      <c r="N2829" t="s">
        <v>668</v>
      </c>
      <c r="O2829" t="s">
        <v>78</v>
      </c>
      <c r="P2829" t="s">
        <v>78</v>
      </c>
      <c r="Q2829" t="s">
        <v>78</v>
      </c>
      <c r="R2829" t="s">
        <v>1030</v>
      </c>
      <c r="S2829" t="s">
        <v>78</v>
      </c>
      <c r="T2829" t="s">
        <v>78</v>
      </c>
    </row>
    <row r="2830" spans="1:20" x14ac:dyDescent="0.35">
      <c r="A2830" t="s">
        <v>39</v>
      </c>
      <c r="B2830" t="s">
        <v>873</v>
      </c>
      <c r="C2830">
        <v>649</v>
      </c>
      <c r="D2830" t="s">
        <v>1343</v>
      </c>
      <c r="E2830" t="s">
        <v>732</v>
      </c>
      <c r="F2830" t="s">
        <v>673</v>
      </c>
      <c r="G2830" t="s">
        <v>789</v>
      </c>
      <c r="H2830" t="s">
        <v>433</v>
      </c>
      <c r="I2830" t="s">
        <v>688</v>
      </c>
      <c r="J2830" t="s">
        <v>679</v>
      </c>
      <c r="K2830" t="s">
        <v>679</v>
      </c>
      <c r="L2830" t="s">
        <v>414</v>
      </c>
      <c r="M2830" t="s">
        <v>78</v>
      </c>
      <c r="N2830" t="s">
        <v>387</v>
      </c>
      <c r="O2830" t="s">
        <v>679</v>
      </c>
      <c r="P2830" t="s">
        <v>679</v>
      </c>
      <c r="Q2830" t="s">
        <v>433</v>
      </c>
      <c r="R2830" t="s">
        <v>414</v>
      </c>
      <c r="S2830" t="s">
        <v>433</v>
      </c>
      <c r="T2830" t="s">
        <v>78</v>
      </c>
    </row>
    <row r="2831" spans="1:20" x14ac:dyDescent="0.35">
      <c r="A2831" t="s">
        <v>39</v>
      </c>
      <c r="B2831" t="s">
        <v>874</v>
      </c>
      <c r="C2831">
        <v>299</v>
      </c>
      <c r="D2831" t="s">
        <v>875</v>
      </c>
      <c r="E2831" t="s">
        <v>738</v>
      </c>
      <c r="F2831" t="s">
        <v>414</v>
      </c>
      <c r="G2831" t="s">
        <v>1023</v>
      </c>
      <c r="H2831" t="s">
        <v>170</v>
      </c>
      <c r="I2831" t="s">
        <v>737</v>
      </c>
      <c r="J2831" t="s">
        <v>78</v>
      </c>
      <c r="K2831" t="s">
        <v>78</v>
      </c>
      <c r="L2831" t="s">
        <v>334</v>
      </c>
      <c r="M2831" t="s">
        <v>78</v>
      </c>
      <c r="N2831" t="s">
        <v>246</v>
      </c>
      <c r="O2831" t="s">
        <v>78</v>
      </c>
      <c r="P2831" t="s">
        <v>78</v>
      </c>
      <c r="Q2831" t="s">
        <v>78</v>
      </c>
      <c r="R2831" t="s">
        <v>433</v>
      </c>
      <c r="S2831" t="s">
        <v>433</v>
      </c>
      <c r="T2831" t="s">
        <v>679</v>
      </c>
    </row>
    <row r="2832" spans="1:20" x14ac:dyDescent="0.35">
      <c r="A2832" t="s">
        <v>39</v>
      </c>
      <c r="B2832" t="s">
        <v>318</v>
      </c>
      <c r="C2832">
        <v>77</v>
      </c>
      <c r="D2832" t="s">
        <v>1221</v>
      </c>
      <c r="E2832" t="s">
        <v>688</v>
      </c>
      <c r="F2832" t="s">
        <v>676</v>
      </c>
      <c r="G2832" t="s">
        <v>1138</v>
      </c>
      <c r="H2832" t="s">
        <v>78</v>
      </c>
      <c r="I2832" t="s">
        <v>1023</v>
      </c>
      <c r="J2832" t="s">
        <v>78</v>
      </c>
      <c r="K2832" t="s">
        <v>78</v>
      </c>
      <c r="L2832" t="s">
        <v>78</v>
      </c>
      <c r="M2832" t="s">
        <v>78</v>
      </c>
      <c r="N2832" t="s">
        <v>800</v>
      </c>
      <c r="O2832" t="s">
        <v>78</v>
      </c>
      <c r="P2832" t="s">
        <v>738</v>
      </c>
      <c r="Q2832" t="s">
        <v>78</v>
      </c>
      <c r="R2832" t="s">
        <v>334</v>
      </c>
      <c r="S2832" t="s">
        <v>433</v>
      </c>
      <c r="T2832" t="s">
        <v>78</v>
      </c>
    </row>
    <row r="2833" spans="1:20" x14ac:dyDescent="0.35">
      <c r="A2833" t="s">
        <v>40</v>
      </c>
      <c r="B2833" t="s">
        <v>873</v>
      </c>
      <c r="C2833">
        <v>3044</v>
      </c>
      <c r="D2833" t="s">
        <v>963</v>
      </c>
      <c r="E2833" t="s">
        <v>718</v>
      </c>
      <c r="F2833" t="s">
        <v>377</v>
      </c>
      <c r="G2833" t="s">
        <v>741</v>
      </c>
      <c r="H2833" t="s">
        <v>673</v>
      </c>
      <c r="I2833" t="s">
        <v>644</v>
      </c>
      <c r="J2833" t="s">
        <v>679</v>
      </c>
      <c r="K2833" t="s">
        <v>679</v>
      </c>
      <c r="L2833" t="s">
        <v>334</v>
      </c>
      <c r="M2833" t="s">
        <v>78</v>
      </c>
      <c r="N2833" t="s">
        <v>387</v>
      </c>
      <c r="O2833" t="s">
        <v>78</v>
      </c>
      <c r="P2833" t="s">
        <v>679</v>
      </c>
      <c r="Q2833" t="s">
        <v>246</v>
      </c>
      <c r="R2833" t="s">
        <v>433</v>
      </c>
      <c r="S2833" t="s">
        <v>334</v>
      </c>
      <c r="T2833" t="s">
        <v>78</v>
      </c>
    </row>
    <row r="2834" spans="1:20" x14ac:dyDescent="0.35">
      <c r="A2834" t="s">
        <v>40</v>
      </c>
      <c r="B2834" t="s">
        <v>874</v>
      </c>
      <c r="C2834">
        <v>1522</v>
      </c>
      <c r="D2834" t="s">
        <v>1170</v>
      </c>
      <c r="E2834" t="s">
        <v>85</v>
      </c>
      <c r="F2834" t="s">
        <v>246</v>
      </c>
      <c r="G2834" t="s">
        <v>508</v>
      </c>
      <c r="H2834" t="s">
        <v>673</v>
      </c>
      <c r="I2834" t="s">
        <v>383</v>
      </c>
      <c r="J2834" t="s">
        <v>679</v>
      </c>
      <c r="K2834" t="s">
        <v>668</v>
      </c>
      <c r="L2834" t="s">
        <v>673</v>
      </c>
      <c r="M2834" t="s">
        <v>679</v>
      </c>
      <c r="N2834" t="s">
        <v>377</v>
      </c>
      <c r="O2834" t="s">
        <v>78</v>
      </c>
      <c r="P2834" t="s">
        <v>679</v>
      </c>
      <c r="Q2834" t="s">
        <v>374</v>
      </c>
      <c r="R2834" t="s">
        <v>673</v>
      </c>
      <c r="S2834" t="s">
        <v>334</v>
      </c>
      <c r="T2834" t="s">
        <v>679</v>
      </c>
    </row>
    <row r="2835" spans="1:20" x14ac:dyDescent="0.35">
      <c r="A2835" t="s">
        <v>40</v>
      </c>
      <c r="B2835" t="s">
        <v>318</v>
      </c>
      <c r="C2835">
        <v>357</v>
      </c>
      <c r="D2835" t="s">
        <v>1057</v>
      </c>
      <c r="E2835" t="s">
        <v>341</v>
      </c>
      <c r="F2835" t="s">
        <v>387</v>
      </c>
      <c r="G2835" t="s">
        <v>1011</v>
      </c>
      <c r="H2835" t="s">
        <v>668</v>
      </c>
      <c r="I2835" t="s">
        <v>383</v>
      </c>
      <c r="J2835" t="s">
        <v>170</v>
      </c>
      <c r="K2835" t="s">
        <v>414</v>
      </c>
      <c r="L2835" t="s">
        <v>78</v>
      </c>
      <c r="M2835" t="s">
        <v>170</v>
      </c>
      <c r="N2835" t="s">
        <v>334</v>
      </c>
      <c r="O2835" t="s">
        <v>78</v>
      </c>
      <c r="P2835" t="s">
        <v>334</v>
      </c>
      <c r="Q2835" t="s">
        <v>78</v>
      </c>
      <c r="R2835" t="s">
        <v>387</v>
      </c>
      <c r="S2835" t="s">
        <v>170</v>
      </c>
      <c r="T2835" t="s">
        <v>78</v>
      </c>
    </row>
    <row r="2837" spans="1:20" x14ac:dyDescent="0.35">
      <c r="A2837" t="s">
        <v>1350</v>
      </c>
    </row>
    <row r="2838" spans="1:20" x14ac:dyDescent="0.35">
      <c r="A2838" t="s">
        <v>29</v>
      </c>
      <c r="B2838" t="s">
        <v>887</v>
      </c>
      <c r="C2838" t="s">
        <v>30</v>
      </c>
      <c r="D2838" t="s">
        <v>1328</v>
      </c>
      <c r="E2838" t="s">
        <v>1329</v>
      </c>
      <c r="F2838" t="s">
        <v>1330</v>
      </c>
      <c r="G2838" t="s">
        <v>1331</v>
      </c>
      <c r="H2838" t="s">
        <v>1332</v>
      </c>
      <c r="I2838" t="s">
        <v>1333</v>
      </c>
      <c r="J2838" t="s">
        <v>1334</v>
      </c>
      <c r="K2838" t="s">
        <v>1335</v>
      </c>
      <c r="L2838" t="s">
        <v>1336</v>
      </c>
      <c r="M2838" t="s">
        <v>1337</v>
      </c>
      <c r="N2838" t="s">
        <v>1338</v>
      </c>
      <c r="O2838" t="s">
        <v>1339</v>
      </c>
      <c r="P2838" t="s">
        <v>1340</v>
      </c>
      <c r="Q2838" t="s">
        <v>1341</v>
      </c>
      <c r="R2838" t="s">
        <v>1342</v>
      </c>
      <c r="S2838" t="s">
        <v>702</v>
      </c>
      <c r="T2838" t="s">
        <v>74</v>
      </c>
    </row>
    <row r="2839" spans="1:20" x14ac:dyDescent="0.35">
      <c r="A2839" t="s">
        <v>35</v>
      </c>
      <c r="B2839" t="s">
        <v>888</v>
      </c>
      <c r="C2839">
        <v>291</v>
      </c>
      <c r="D2839" t="s">
        <v>851</v>
      </c>
      <c r="E2839" t="s">
        <v>508</v>
      </c>
      <c r="F2839" t="s">
        <v>414</v>
      </c>
      <c r="G2839" t="s">
        <v>696</v>
      </c>
      <c r="H2839" t="s">
        <v>374</v>
      </c>
      <c r="I2839" t="s">
        <v>737</v>
      </c>
      <c r="J2839" t="s">
        <v>668</v>
      </c>
      <c r="K2839" t="s">
        <v>246</v>
      </c>
      <c r="L2839" t="s">
        <v>246</v>
      </c>
      <c r="M2839" t="s">
        <v>78</v>
      </c>
      <c r="N2839" t="s">
        <v>490</v>
      </c>
      <c r="O2839" t="s">
        <v>78</v>
      </c>
      <c r="P2839" t="s">
        <v>170</v>
      </c>
      <c r="Q2839" t="s">
        <v>679</v>
      </c>
      <c r="R2839" t="s">
        <v>673</v>
      </c>
      <c r="S2839" t="s">
        <v>78</v>
      </c>
      <c r="T2839" t="s">
        <v>78</v>
      </c>
    </row>
    <row r="2840" spans="1:20" x14ac:dyDescent="0.35">
      <c r="A2840" t="s">
        <v>35</v>
      </c>
      <c r="B2840" t="s">
        <v>889</v>
      </c>
      <c r="C2840">
        <v>326</v>
      </c>
      <c r="D2840" t="s">
        <v>438</v>
      </c>
      <c r="E2840" t="s">
        <v>730</v>
      </c>
      <c r="F2840" t="s">
        <v>85</v>
      </c>
      <c r="G2840" t="s">
        <v>1222</v>
      </c>
      <c r="H2840" t="s">
        <v>800</v>
      </c>
      <c r="I2840" t="s">
        <v>631</v>
      </c>
      <c r="J2840" t="s">
        <v>78</v>
      </c>
      <c r="K2840" t="s">
        <v>246</v>
      </c>
      <c r="L2840" t="s">
        <v>246</v>
      </c>
      <c r="M2840" t="s">
        <v>246</v>
      </c>
      <c r="N2840" t="s">
        <v>490</v>
      </c>
      <c r="O2840" t="s">
        <v>78</v>
      </c>
      <c r="P2840" t="s">
        <v>170</v>
      </c>
      <c r="Q2840" t="s">
        <v>85</v>
      </c>
      <c r="R2840" t="s">
        <v>433</v>
      </c>
      <c r="S2840" t="s">
        <v>78</v>
      </c>
      <c r="T2840" t="s">
        <v>246</v>
      </c>
    </row>
    <row r="2841" spans="1:20" x14ac:dyDescent="0.35">
      <c r="A2841" t="s">
        <v>36</v>
      </c>
      <c r="B2841" t="s">
        <v>888</v>
      </c>
      <c r="C2841">
        <v>732</v>
      </c>
      <c r="D2841" t="s">
        <v>849</v>
      </c>
      <c r="E2841" t="s">
        <v>673</v>
      </c>
      <c r="F2841" t="s">
        <v>673</v>
      </c>
      <c r="G2841" t="s">
        <v>623</v>
      </c>
      <c r="H2841" t="s">
        <v>78</v>
      </c>
      <c r="I2841" t="s">
        <v>246</v>
      </c>
      <c r="J2841" t="s">
        <v>78</v>
      </c>
      <c r="K2841" t="s">
        <v>679</v>
      </c>
      <c r="L2841" t="s">
        <v>170</v>
      </c>
      <c r="M2841" t="s">
        <v>78</v>
      </c>
      <c r="N2841" t="s">
        <v>246</v>
      </c>
      <c r="O2841" t="s">
        <v>78</v>
      </c>
      <c r="P2841" t="s">
        <v>78</v>
      </c>
      <c r="Q2841" t="s">
        <v>334</v>
      </c>
      <c r="R2841" t="s">
        <v>78</v>
      </c>
      <c r="S2841" t="s">
        <v>170</v>
      </c>
      <c r="T2841" t="s">
        <v>78</v>
      </c>
    </row>
    <row r="2842" spans="1:20" x14ac:dyDescent="0.35">
      <c r="A2842" t="s">
        <v>36</v>
      </c>
      <c r="B2842" t="s">
        <v>889</v>
      </c>
      <c r="C2842">
        <v>901</v>
      </c>
      <c r="D2842" t="s">
        <v>991</v>
      </c>
      <c r="E2842" t="s">
        <v>246</v>
      </c>
      <c r="F2842" t="s">
        <v>673</v>
      </c>
      <c r="G2842" t="s">
        <v>414</v>
      </c>
      <c r="H2842" t="s">
        <v>78</v>
      </c>
      <c r="I2842" t="s">
        <v>673</v>
      </c>
      <c r="J2842" t="s">
        <v>679</v>
      </c>
      <c r="K2842" t="s">
        <v>334</v>
      </c>
      <c r="L2842" t="s">
        <v>78</v>
      </c>
      <c r="M2842" t="s">
        <v>78</v>
      </c>
      <c r="N2842" t="s">
        <v>78</v>
      </c>
      <c r="O2842" t="s">
        <v>78</v>
      </c>
      <c r="P2842" t="s">
        <v>78</v>
      </c>
      <c r="Q2842" t="s">
        <v>668</v>
      </c>
      <c r="R2842" t="s">
        <v>246</v>
      </c>
      <c r="S2842" t="s">
        <v>668</v>
      </c>
      <c r="T2842" t="s">
        <v>679</v>
      </c>
    </row>
    <row r="2843" spans="1:20" x14ac:dyDescent="0.35">
      <c r="A2843" t="s">
        <v>37</v>
      </c>
      <c r="B2843" t="s">
        <v>888</v>
      </c>
      <c r="C2843">
        <v>372</v>
      </c>
      <c r="D2843" t="s">
        <v>1050</v>
      </c>
      <c r="E2843" t="s">
        <v>800</v>
      </c>
      <c r="F2843" t="s">
        <v>78</v>
      </c>
      <c r="G2843" t="s">
        <v>170</v>
      </c>
      <c r="H2843" t="s">
        <v>679</v>
      </c>
      <c r="I2843" t="s">
        <v>389</v>
      </c>
      <c r="J2843" t="s">
        <v>170</v>
      </c>
      <c r="K2843" t="s">
        <v>673</v>
      </c>
      <c r="L2843" t="s">
        <v>78</v>
      </c>
      <c r="M2843" t="s">
        <v>170</v>
      </c>
      <c r="N2843" t="s">
        <v>170</v>
      </c>
      <c r="O2843" t="s">
        <v>78</v>
      </c>
      <c r="P2843" t="s">
        <v>78</v>
      </c>
      <c r="Q2843" t="s">
        <v>668</v>
      </c>
      <c r="R2843" t="s">
        <v>78</v>
      </c>
      <c r="S2843" t="s">
        <v>668</v>
      </c>
      <c r="T2843" t="s">
        <v>78</v>
      </c>
    </row>
    <row r="2844" spans="1:20" x14ac:dyDescent="0.35">
      <c r="A2844" t="s">
        <v>37</v>
      </c>
      <c r="B2844" t="s">
        <v>889</v>
      </c>
      <c r="C2844">
        <v>455</v>
      </c>
      <c r="D2844" t="s">
        <v>997</v>
      </c>
      <c r="E2844" t="s">
        <v>334</v>
      </c>
      <c r="F2844" t="s">
        <v>679</v>
      </c>
      <c r="G2844" t="s">
        <v>458</v>
      </c>
      <c r="H2844" t="s">
        <v>78</v>
      </c>
      <c r="I2844" t="s">
        <v>433</v>
      </c>
      <c r="J2844" t="s">
        <v>78</v>
      </c>
      <c r="K2844" t="s">
        <v>78</v>
      </c>
      <c r="L2844" t="s">
        <v>673</v>
      </c>
      <c r="M2844" t="s">
        <v>78</v>
      </c>
      <c r="N2844" t="s">
        <v>170</v>
      </c>
      <c r="O2844" t="s">
        <v>78</v>
      </c>
      <c r="P2844" t="s">
        <v>78</v>
      </c>
      <c r="Q2844" t="s">
        <v>433</v>
      </c>
      <c r="R2844" t="s">
        <v>679</v>
      </c>
      <c r="S2844" t="s">
        <v>78</v>
      </c>
      <c r="T2844" t="s">
        <v>78</v>
      </c>
    </row>
    <row r="2845" spans="1:20" x14ac:dyDescent="0.35">
      <c r="A2845" t="s">
        <v>38</v>
      </c>
      <c r="B2845" t="s">
        <v>888</v>
      </c>
      <c r="C2845">
        <v>156</v>
      </c>
      <c r="D2845" t="s">
        <v>1211</v>
      </c>
      <c r="E2845" t="s">
        <v>783</v>
      </c>
      <c r="F2845" t="s">
        <v>734</v>
      </c>
      <c r="G2845" t="s">
        <v>432</v>
      </c>
      <c r="H2845" t="s">
        <v>414</v>
      </c>
      <c r="I2845" t="s">
        <v>270</v>
      </c>
      <c r="J2845" t="s">
        <v>433</v>
      </c>
      <c r="K2845" t="s">
        <v>78</v>
      </c>
      <c r="L2845" t="s">
        <v>623</v>
      </c>
      <c r="M2845" t="s">
        <v>78</v>
      </c>
      <c r="N2845" t="s">
        <v>690</v>
      </c>
      <c r="O2845" t="s">
        <v>334</v>
      </c>
      <c r="P2845" t="s">
        <v>374</v>
      </c>
      <c r="Q2845" t="s">
        <v>78</v>
      </c>
      <c r="R2845" t="s">
        <v>623</v>
      </c>
      <c r="S2845" t="s">
        <v>800</v>
      </c>
      <c r="T2845" t="s">
        <v>78</v>
      </c>
    </row>
    <row r="2846" spans="1:20" x14ac:dyDescent="0.35">
      <c r="A2846" t="s">
        <v>38</v>
      </c>
      <c r="B2846" t="s">
        <v>889</v>
      </c>
      <c r="C2846">
        <v>665</v>
      </c>
      <c r="D2846" t="s">
        <v>145</v>
      </c>
      <c r="E2846" t="s">
        <v>993</v>
      </c>
      <c r="F2846" t="s">
        <v>85</v>
      </c>
      <c r="G2846" t="s">
        <v>934</v>
      </c>
      <c r="H2846" t="s">
        <v>377</v>
      </c>
      <c r="I2846" t="s">
        <v>631</v>
      </c>
      <c r="J2846" t="s">
        <v>668</v>
      </c>
      <c r="K2846" t="s">
        <v>668</v>
      </c>
      <c r="L2846" t="s">
        <v>334</v>
      </c>
      <c r="M2846" t="s">
        <v>679</v>
      </c>
      <c r="N2846" t="s">
        <v>341</v>
      </c>
      <c r="O2846" t="s">
        <v>679</v>
      </c>
      <c r="P2846" t="s">
        <v>668</v>
      </c>
      <c r="Q2846" t="s">
        <v>623</v>
      </c>
      <c r="R2846" t="s">
        <v>623</v>
      </c>
      <c r="S2846" t="s">
        <v>800</v>
      </c>
      <c r="T2846" t="s">
        <v>78</v>
      </c>
    </row>
    <row r="2847" spans="1:20" x14ac:dyDescent="0.35">
      <c r="A2847" t="s">
        <v>39</v>
      </c>
      <c r="B2847" t="s">
        <v>888</v>
      </c>
      <c r="C2847">
        <v>294</v>
      </c>
      <c r="D2847" t="s">
        <v>882</v>
      </c>
      <c r="E2847" t="s">
        <v>688</v>
      </c>
      <c r="F2847" t="s">
        <v>246</v>
      </c>
      <c r="G2847" t="s">
        <v>914</v>
      </c>
      <c r="H2847" t="s">
        <v>387</v>
      </c>
      <c r="I2847" t="s">
        <v>270</v>
      </c>
      <c r="J2847" t="s">
        <v>78</v>
      </c>
      <c r="K2847" t="s">
        <v>78</v>
      </c>
      <c r="L2847" t="s">
        <v>675</v>
      </c>
      <c r="M2847" t="s">
        <v>78</v>
      </c>
      <c r="N2847" t="s">
        <v>406</v>
      </c>
      <c r="O2847" t="s">
        <v>78</v>
      </c>
      <c r="P2847" t="s">
        <v>78</v>
      </c>
      <c r="Q2847" t="s">
        <v>673</v>
      </c>
      <c r="R2847" t="s">
        <v>675</v>
      </c>
      <c r="S2847" t="s">
        <v>78</v>
      </c>
      <c r="T2847" t="s">
        <v>78</v>
      </c>
    </row>
    <row r="2848" spans="1:20" x14ac:dyDescent="0.35">
      <c r="A2848" t="s">
        <v>39</v>
      </c>
      <c r="B2848" t="s">
        <v>889</v>
      </c>
      <c r="C2848">
        <v>731</v>
      </c>
      <c r="D2848" t="s">
        <v>1057</v>
      </c>
      <c r="E2848" t="s">
        <v>807</v>
      </c>
      <c r="F2848" t="s">
        <v>377</v>
      </c>
      <c r="G2848" t="s">
        <v>1091</v>
      </c>
      <c r="H2848" t="s">
        <v>170</v>
      </c>
      <c r="I2848" t="s">
        <v>732</v>
      </c>
      <c r="J2848" t="s">
        <v>679</v>
      </c>
      <c r="K2848" t="s">
        <v>679</v>
      </c>
      <c r="L2848" t="s">
        <v>433</v>
      </c>
      <c r="M2848" t="s">
        <v>78</v>
      </c>
      <c r="N2848" t="s">
        <v>433</v>
      </c>
      <c r="O2848" t="s">
        <v>679</v>
      </c>
      <c r="P2848" t="s">
        <v>668</v>
      </c>
      <c r="Q2848" t="s">
        <v>673</v>
      </c>
      <c r="R2848" t="s">
        <v>374</v>
      </c>
      <c r="S2848" t="s">
        <v>389</v>
      </c>
      <c r="T2848" t="s">
        <v>679</v>
      </c>
    </row>
    <row r="2849" spans="1:20" x14ac:dyDescent="0.35">
      <c r="A2849" t="s">
        <v>40</v>
      </c>
      <c r="B2849" t="s">
        <v>888</v>
      </c>
      <c r="C2849">
        <v>1845</v>
      </c>
      <c r="D2849" t="s">
        <v>919</v>
      </c>
      <c r="E2849" t="s">
        <v>458</v>
      </c>
      <c r="F2849" t="s">
        <v>433</v>
      </c>
      <c r="G2849" t="s">
        <v>737</v>
      </c>
      <c r="H2849" t="s">
        <v>673</v>
      </c>
      <c r="I2849" t="s">
        <v>341</v>
      </c>
      <c r="J2849" t="s">
        <v>679</v>
      </c>
      <c r="K2849" t="s">
        <v>170</v>
      </c>
      <c r="L2849" t="s">
        <v>334</v>
      </c>
      <c r="M2849" t="s">
        <v>78</v>
      </c>
      <c r="N2849" t="s">
        <v>387</v>
      </c>
      <c r="O2849" t="s">
        <v>78</v>
      </c>
      <c r="P2849" t="s">
        <v>679</v>
      </c>
      <c r="Q2849" t="s">
        <v>673</v>
      </c>
      <c r="R2849" t="s">
        <v>673</v>
      </c>
      <c r="S2849" t="s">
        <v>170</v>
      </c>
      <c r="T2849" t="s">
        <v>78</v>
      </c>
    </row>
    <row r="2850" spans="1:20" x14ac:dyDescent="0.35">
      <c r="A2850" t="s">
        <v>40</v>
      </c>
      <c r="B2850" t="s">
        <v>889</v>
      </c>
      <c r="C2850">
        <v>3078</v>
      </c>
      <c r="D2850" t="s">
        <v>917</v>
      </c>
      <c r="E2850" t="s">
        <v>644</v>
      </c>
      <c r="F2850" t="s">
        <v>377</v>
      </c>
      <c r="G2850" t="s">
        <v>1023</v>
      </c>
      <c r="H2850" t="s">
        <v>673</v>
      </c>
      <c r="I2850" t="s">
        <v>807</v>
      </c>
      <c r="J2850" t="s">
        <v>679</v>
      </c>
      <c r="K2850" t="s">
        <v>668</v>
      </c>
      <c r="L2850" t="s">
        <v>673</v>
      </c>
      <c r="M2850" t="s">
        <v>679</v>
      </c>
      <c r="N2850" t="s">
        <v>389</v>
      </c>
      <c r="O2850" t="s">
        <v>78</v>
      </c>
      <c r="P2850" t="s">
        <v>170</v>
      </c>
      <c r="Q2850" t="s">
        <v>374</v>
      </c>
      <c r="R2850" t="s">
        <v>374</v>
      </c>
      <c r="S2850" t="s">
        <v>433</v>
      </c>
      <c r="T2850" t="s">
        <v>679</v>
      </c>
    </row>
    <row r="2852" spans="1:20" x14ac:dyDescent="0.35">
      <c r="A2852" t="s">
        <v>1351</v>
      </c>
    </row>
    <row r="2853" spans="1:20" x14ac:dyDescent="0.35">
      <c r="A2853" t="s">
        <v>29</v>
      </c>
      <c r="B2853" t="s">
        <v>899</v>
      </c>
      <c r="C2853" t="s">
        <v>30</v>
      </c>
      <c r="D2853" t="s">
        <v>1328</v>
      </c>
      <c r="E2853" t="s">
        <v>1329</v>
      </c>
      <c r="F2853" t="s">
        <v>1330</v>
      </c>
      <c r="G2853" t="s">
        <v>1331</v>
      </c>
      <c r="H2853" t="s">
        <v>1332</v>
      </c>
      <c r="I2853" t="s">
        <v>1333</v>
      </c>
      <c r="J2853" t="s">
        <v>1334</v>
      </c>
      <c r="K2853" t="s">
        <v>1335</v>
      </c>
      <c r="L2853" t="s">
        <v>1336</v>
      </c>
      <c r="M2853" t="s">
        <v>1337</v>
      </c>
      <c r="N2853" t="s">
        <v>1338</v>
      </c>
      <c r="O2853" t="s">
        <v>1339</v>
      </c>
      <c r="P2853" t="s">
        <v>1340</v>
      </c>
      <c r="Q2853" t="s">
        <v>1341</v>
      </c>
      <c r="R2853" t="s">
        <v>1342</v>
      </c>
      <c r="S2853" t="s">
        <v>702</v>
      </c>
      <c r="T2853" t="s">
        <v>74</v>
      </c>
    </row>
    <row r="2854" spans="1:20" x14ac:dyDescent="0.35">
      <c r="A2854" t="s">
        <v>35</v>
      </c>
      <c r="B2854" t="s">
        <v>900</v>
      </c>
      <c r="C2854">
        <v>539</v>
      </c>
      <c r="D2854" t="s">
        <v>751</v>
      </c>
      <c r="E2854" t="s">
        <v>721</v>
      </c>
      <c r="F2854" t="s">
        <v>800</v>
      </c>
      <c r="G2854" t="s">
        <v>1096</v>
      </c>
      <c r="H2854" t="s">
        <v>414</v>
      </c>
      <c r="I2854" t="s">
        <v>508</v>
      </c>
      <c r="J2854" t="s">
        <v>679</v>
      </c>
      <c r="K2854" t="s">
        <v>246</v>
      </c>
      <c r="L2854" t="s">
        <v>246</v>
      </c>
      <c r="M2854" t="s">
        <v>673</v>
      </c>
      <c r="N2854" t="s">
        <v>490</v>
      </c>
      <c r="O2854" t="s">
        <v>78</v>
      </c>
      <c r="P2854" t="s">
        <v>170</v>
      </c>
      <c r="Q2854" t="s">
        <v>389</v>
      </c>
      <c r="R2854" t="s">
        <v>334</v>
      </c>
      <c r="S2854" t="s">
        <v>78</v>
      </c>
      <c r="T2854" t="s">
        <v>673</v>
      </c>
    </row>
    <row r="2855" spans="1:20" x14ac:dyDescent="0.35">
      <c r="A2855" t="s">
        <v>35</v>
      </c>
      <c r="B2855" t="s">
        <v>901</v>
      </c>
      <c r="C2855">
        <v>78</v>
      </c>
      <c r="D2855" t="s">
        <v>1252</v>
      </c>
      <c r="E2855" t="s">
        <v>427</v>
      </c>
      <c r="F2855" t="s">
        <v>729</v>
      </c>
      <c r="G2855" t="s">
        <v>650</v>
      </c>
      <c r="H2855" t="s">
        <v>724</v>
      </c>
      <c r="I2855" t="s">
        <v>654</v>
      </c>
      <c r="J2855" t="s">
        <v>389</v>
      </c>
      <c r="K2855" t="s">
        <v>78</v>
      </c>
      <c r="L2855" t="s">
        <v>270</v>
      </c>
      <c r="M2855" t="s">
        <v>78</v>
      </c>
      <c r="N2855" t="s">
        <v>745</v>
      </c>
      <c r="O2855" t="s">
        <v>334</v>
      </c>
      <c r="P2855" t="s">
        <v>734</v>
      </c>
      <c r="Q2855" t="s">
        <v>743</v>
      </c>
      <c r="R2855" t="s">
        <v>719</v>
      </c>
      <c r="S2855" t="s">
        <v>78</v>
      </c>
      <c r="T2855" t="s">
        <v>78</v>
      </c>
    </row>
    <row r="2856" spans="1:20" x14ac:dyDescent="0.35">
      <c r="A2856" t="s">
        <v>36</v>
      </c>
      <c r="B2856" t="s">
        <v>900</v>
      </c>
      <c r="C2856">
        <v>1633</v>
      </c>
      <c r="D2856" t="s">
        <v>1024</v>
      </c>
      <c r="E2856" t="s">
        <v>334</v>
      </c>
      <c r="F2856" t="s">
        <v>673</v>
      </c>
      <c r="G2856" t="s">
        <v>800</v>
      </c>
      <c r="H2856" t="s">
        <v>78</v>
      </c>
      <c r="I2856" t="s">
        <v>334</v>
      </c>
      <c r="J2856" t="s">
        <v>679</v>
      </c>
      <c r="K2856" t="s">
        <v>668</v>
      </c>
      <c r="L2856" t="s">
        <v>679</v>
      </c>
      <c r="M2856" t="s">
        <v>78</v>
      </c>
      <c r="N2856" t="s">
        <v>668</v>
      </c>
      <c r="O2856" t="s">
        <v>78</v>
      </c>
      <c r="P2856" t="s">
        <v>78</v>
      </c>
      <c r="Q2856" t="s">
        <v>673</v>
      </c>
      <c r="R2856" t="s">
        <v>668</v>
      </c>
      <c r="S2856" t="s">
        <v>668</v>
      </c>
      <c r="T2856" t="s">
        <v>679</v>
      </c>
    </row>
    <row r="2857" spans="1:20" x14ac:dyDescent="0.35">
      <c r="A2857" t="s">
        <v>37</v>
      </c>
      <c r="B2857" t="s">
        <v>900</v>
      </c>
      <c r="C2857">
        <v>827</v>
      </c>
      <c r="D2857" t="s">
        <v>1024</v>
      </c>
      <c r="E2857" t="s">
        <v>377</v>
      </c>
      <c r="F2857" t="s">
        <v>679</v>
      </c>
      <c r="G2857" t="s">
        <v>800</v>
      </c>
      <c r="H2857" t="s">
        <v>78</v>
      </c>
      <c r="I2857" t="s">
        <v>377</v>
      </c>
      <c r="J2857" t="s">
        <v>679</v>
      </c>
      <c r="K2857" t="s">
        <v>170</v>
      </c>
      <c r="L2857" t="s">
        <v>170</v>
      </c>
      <c r="M2857" t="s">
        <v>679</v>
      </c>
      <c r="N2857" t="s">
        <v>170</v>
      </c>
      <c r="O2857" t="s">
        <v>78</v>
      </c>
      <c r="P2857" t="s">
        <v>78</v>
      </c>
      <c r="Q2857" t="s">
        <v>334</v>
      </c>
      <c r="R2857" t="s">
        <v>679</v>
      </c>
      <c r="S2857" t="s">
        <v>679</v>
      </c>
      <c r="T2857" t="s">
        <v>78</v>
      </c>
    </row>
    <row r="2858" spans="1:20" x14ac:dyDescent="0.35">
      <c r="A2858" t="s">
        <v>38</v>
      </c>
      <c r="B2858" t="s">
        <v>900</v>
      </c>
      <c r="C2858">
        <v>172</v>
      </c>
      <c r="D2858" t="s">
        <v>1347</v>
      </c>
      <c r="E2858" t="s">
        <v>490</v>
      </c>
      <c r="F2858" t="s">
        <v>490</v>
      </c>
      <c r="G2858" t="s">
        <v>788</v>
      </c>
      <c r="H2858" t="s">
        <v>170</v>
      </c>
      <c r="I2858" t="s">
        <v>987</v>
      </c>
      <c r="J2858" t="s">
        <v>78</v>
      </c>
      <c r="K2858" t="s">
        <v>374</v>
      </c>
      <c r="L2858" t="s">
        <v>78</v>
      </c>
      <c r="M2858" t="s">
        <v>78</v>
      </c>
      <c r="N2858" t="s">
        <v>433</v>
      </c>
      <c r="O2858" t="s">
        <v>78</v>
      </c>
      <c r="P2858" t="s">
        <v>170</v>
      </c>
      <c r="Q2858" t="s">
        <v>389</v>
      </c>
      <c r="R2858" t="s">
        <v>355</v>
      </c>
      <c r="S2858" t="s">
        <v>622</v>
      </c>
      <c r="T2858" t="s">
        <v>78</v>
      </c>
    </row>
    <row r="2859" spans="1:20" x14ac:dyDescent="0.35">
      <c r="A2859" t="s">
        <v>38</v>
      </c>
      <c r="B2859" t="s">
        <v>901</v>
      </c>
      <c r="C2859">
        <v>649</v>
      </c>
      <c r="D2859" t="s">
        <v>425</v>
      </c>
      <c r="E2859" t="s">
        <v>865</v>
      </c>
      <c r="F2859" t="s">
        <v>987</v>
      </c>
      <c r="G2859" t="s">
        <v>1216</v>
      </c>
      <c r="H2859" t="s">
        <v>675</v>
      </c>
      <c r="I2859" t="s">
        <v>725</v>
      </c>
      <c r="J2859" t="s">
        <v>334</v>
      </c>
      <c r="K2859" t="s">
        <v>78</v>
      </c>
      <c r="L2859" t="s">
        <v>389</v>
      </c>
      <c r="M2859" t="s">
        <v>679</v>
      </c>
      <c r="N2859" t="s">
        <v>688</v>
      </c>
      <c r="O2859" t="s">
        <v>170</v>
      </c>
      <c r="P2859" t="s">
        <v>334</v>
      </c>
      <c r="Q2859" t="s">
        <v>675</v>
      </c>
      <c r="R2859" t="s">
        <v>675</v>
      </c>
      <c r="S2859" t="s">
        <v>374</v>
      </c>
      <c r="T2859" t="s">
        <v>78</v>
      </c>
    </row>
    <row r="2860" spans="1:20" x14ac:dyDescent="0.35">
      <c r="A2860" t="s">
        <v>39</v>
      </c>
      <c r="B2860" t="s">
        <v>900</v>
      </c>
      <c r="C2860">
        <v>807</v>
      </c>
      <c r="D2860" t="s">
        <v>749</v>
      </c>
      <c r="E2860" t="s">
        <v>676</v>
      </c>
      <c r="F2860" t="s">
        <v>374</v>
      </c>
      <c r="G2860" t="s">
        <v>788</v>
      </c>
      <c r="H2860" t="s">
        <v>246</v>
      </c>
      <c r="I2860" t="s">
        <v>737</v>
      </c>
      <c r="J2860" t="s">
        <v>78</v>
      </c>
      <c r="K2860" t="s">
        <v>78</v>
      </c>
      <c r="L2860" t="s">
        <v>389</v>
      </c>
      <c r="M2860" t="s">
        <v>78</v>
      </c>
      <c r="N2860" t="s">
        <v>414</v>
      </c>
      <c r="O2860" t="s">
        <v>78</v>
      </c>
      <c r="P2860" t="s">
        <v>170</v>
      </c>
      <c r="Q2860" t="s">
        <v>334</v>
      </c>
      <c r="R2860" t="s">
        <v>377</v>
      </c>
      <c r="S2860" t="s">
        <v>433</v>
      </c>
      <c r="T2860" t="s">
        <v>78</v>
      </c>
    </row>
    <row r="2861" spans="1:20" x14ac:dyDescent="0.35">
      <c r="A2861" t="s">
        <v>39</v>
      </c>
      <c r="B2861" t="s">
        <v>901</v>
      </c>
      <c r="C2861">
        <v>218</v>
      </c>
      <c r="D2861" t="s">
        <v>1162</v>
      </c>
      <c r="E2861" t="s">
        <v>624</v>
      </c>
      <c r="F2861" t="s">
        <v>246</v>
      </c>
      <c r="G2861" t="s">
        <v>1030</v>
      </c>
      <c r="H2861" t="s">
        <v>78</v>
      </c>
      <c r="I2861" t="s">
        <v>456</v>
      </c>
      <c r="J2861" t="s">
        <v>78</v>
      </c>
      <c r="K2861" t="s">
        <v>673</v>
      </c>
      <c r="L2861" t="s">
        <v>668</v>
      </c>
      <c r="M2861" t="s">
        <v>78</v>
      </c>
      <c r="N2861" t="s">
        <v>433</v>
      </c>
      <c r="O2861" t="s">
        <v>78</v>
      </c>
      <c r="P2861" t="s">
        <v>78</v>
      </c>
      <c r="Q2861" t="s">
        <v>78</v>
      </c>
      <c r="R2861" t="s">
        <v>387</v>
      </c>
      <c r="S2861" t="s">
        <v>334</v>
      </c>
      <c r="T2861" t="s">
        <v>78</v>
      </c>
    </row>
    <row r="2862" spans="1:20" x14ac:dyDescent="0.35">
      <c r="A2862" t="s">
        <v>40</v>
      </c>
      <c r="B2862" t="s">
        <v>900</v>
      </c>
      <c r="C2862">
        <v>3978</v>
      </c>
      <c r="D2862" t="s">
        <v>259</v>
      </c>
      <c r="E2862" t="s">
        <v>355</v>
      </c>
      <c r="F2862" t="s">
        <v>433</v>
      </c>
      <c r="G2862" t="s">
        <v>737</v>
      </c>
      <c r="H2862" t="s">
        <v>668</v>
      </c>
      <c r="I2862" t="s">
        <v>406</v>
      </c>
      <c r="J2862" t="s">
        <v>679</v>
      </c>
      <c r="K2862" t="s">
        <v>668</v>
      </c>
      <c r="L2862" t="s">
        <v>673</v>
      </c>
      <c r="M2862" t="s">
        <v>679</v>
      </c>
      <c r="N2862" t="s">
        <v>433</v>
      </c>
      <c r="O2862" t="s">
        <v>78</v>
      </c>
      <c r="P2862" t="s">
        <v>679</v>
      </c>
      <c r="Q2862" t="s">
        <v>334</v>
      </c>
      <c r="R2862" t="s">
        <v>334</v>
      </c>
      <c r="S2862" t="s">
        <v>334</v>
      </c>
      <c r="T2862" t="s">
        <v>679</v>
      </c>
    </row>
    <row r="2863" spans="1:20" x14ac:dyDescent="0.35">
      <c r="A2863" t="s">
        <v>40</v>
      </c>
      <c r="B2863" t="s">
        <v>901</v>
      </c>
      <c r="C2863">
        <v>945</v>
      </c>
      <c r="D2863" t="s">
        <v>1211</v>
      </c>
      <c r="E2863" t="s">
        <v>1018</v>
      </c>
      <c r="F2863" t="s">
        <v>355</v>
      </c>
      <c r="G2863" t="s">
        <v>291</v>
      </c>
      <c r="H2863" t="s">
        <v>414</v>
      </c>
      <c r="I2863" t="s">
        <v>1030</v>
      </c>
      <c r="J2863" t="s">
        <v>673</v>
      </c>
      <c r="K2863" t="s">
        <v>679</v>
      </c>
      <c r="L2863" t="s">
        <v>377</v>
      </c>
      <c r="M2863" t="s">
        <v>679</v>
      </c>
      <c r="N2863" t="s">
        <v>676</v>
      </c>
      <c r="O2863" t="s">
        <v>679</v>
      </c>
      <c r="P2863" t="s">
        <v>673</v>
      </c>
      <c r="Q2863" t="s">
        <v>414</v>
      </c>
      <c r="R2863" t="s">
        <v>675</v>
      </c>
      <c r="S2863" t="s">
        <v>433</v>
      </c>
      <c r="T2863" t="s">
        <v>78</v>
      </c>
    </row>
    <row r="2865" spans="1:20" x14ac:dyDescent="0.35">
      <c r="A2865" t="s">
        <v>1352</v>
      </c>
    </row>
    <row r="2866" spans="1:20" x14ac:dyDescent="0.35">
      <c r="A2866" t="s">
        <v>29</v>
      </c>
      <c r="B2866" t="s">
        <v>1353</v>
      </c>
      <c r="C2866" t="s">
        <v>30</v>
      </c>
      <c r="D2866" t="s">
        <v>1328</v>
      </c>
      <c r="E2866" t="s">
        <v>1329</v>
      </c>
      <c r="F2866" t="s">
        <v>1330</v>
      </c>
      <c r="G2866" t="s">
        <v>1331</v>
      </c>
      <c r="H2866" t="s">
        <v>1332</v>
      </c>
      <c r="I2866" t="s">
        <v>1333</v>
      </c>
      <c r="J2866" t="s">
        <v>1334</v>
      </c>
      <c r="K2866" t="s">
        <v>1335</v>
      </c>
      <c r="L2866" t="s">
        <v>1336</v>
      </c>
      <c r="M2866" t="s">
        <v>1337</v>
      </c>
      <c r="N2866" t="s">
        <v>1338</v>
      </c>
      <c r="O2866" t="s">
        <v>1339</v>
      </c>
      <c r="P2866" t="s">
        <v>1340</v>
      </c>
      <c r="Q2866" t="s">
        <v>1341</v>
      </c>
      <c r="R2866" t="s">
        <v>1342</v>
      </c>
      <c r="S2866" t="s">
        <v>702</v>
      </c>
      <c r="T2866" t="s">
        <v>74</v>
      </c>
    </row>
    <row r="2867" spans="1:20" x14ac:dyDescent="0.35">
      <c r="A2867" t="s">
        <v>35</v>
      </c>
      <c r="B2867" t="s">
        <v>1354</v>
      </c>
      <c r="C2867">
        <v>311</v>
      </c>
      <c r="D2867" t="s">
        <v>68</v>
      </c>
      <c r="E2867" t="s">
        <v>807</v>
      </c>
      <c r="F2867" t="s">
        <v>374</v>
      </c>
      <c r="G2867" t="s">
        <v>745</v>
      </c>
      <c r="H2867" t="s">
        <v>673</v>
      </c>
      <c r="I2867" t="s">
        <v>456</v>
      </c>
      <c r="J2867" t="s">
        <v>679</v>
      </c>
      <c r="K2867" t="s">
        <v>334</v>
      </c>
      <c r="L2867" t="s">
        <v>334</v>
      </c>
      <c r="M2867" t="s">
        <v>334</v>
      </c>
      <c r="N2867" t="s">
        <v>675</v>
      </c>
      <c r="O2867" t="s">
        <v>78</v>
      </c>
      <c r="P2867" t="s">
        <v>170</v>
      </c>
      <c r="Q2867" t="s">
        <v>78</v>
      </c>
      <c r="R2867" t="s">
        <v>246</v>
      </c>
      <c r="S2867" t="s">
        <v>78</v>
      </c>
      <c r="T2867" t="s">
        <v>334</v>
      </c>
    </row>
    <row r="2868" spans="1:20" x14ac:dyDescent="0.35">
      <c r="A2868" t="s">
        <v>35</v>
      </c>
      <c r="B2868" t="s">
        <v>1355</v>
      </c>
      <c r="C2868">
        <v>267</v>
      </c>
      <c r="D2868" t="s">
        <v>1356</v>
      </c>
      <c r="E2868" t="s">
        <v>1109</v>
      </c>
      <c r="F2868" t="s">
        <v>800</v>
      </c>
      <c r="G2868" t="s">
        <v>654</v>
      </c>
      <c r="H2868" t="s">
        <v>406</v>
      </c>
      <c r="I2868" t="s">
        <v>723</v>
      </c>
      <c r="J2868" t="s">
        <v>78</v>
      </c>
      <c r="K2868" t="s">
        <v>374</v>
      </c>
      <c r="L2868" t="s">
        <v>246</v>
      </c>
      <c r="M2868" t="s">
        <v>78</v>
      </c>
      <c r="N2868" t="s">
        <v>458</v>
      </c>
      <c r="O2868" t="s">
        <v>679</v>
      </c>
      <c r="P2868" t="s">
        <v>668</v>
      </c>
      <c r="Q2868" t="s">
        <v>341</v>
      </c>
      <c r="R2868" t="s">
        <v>246</v>
      </c>
      <c r="S2868" t="s">
        <v>78</v>
      </c>
      <c r="T2868" t="s">
        <v>78</v>
      </c>
    </row>
    <row r="2869" spans="1:20" x14ac:dyDescent="0.35">
      <c r="A2869" t="s">
        <v>35</v>
      </c>
      <c r="B2869" t="s">
        <v>1357</v>
      </c>
      <c r="C2869">
        <v>31</v>
      </c>
      <c r="D2869" t="s">
        <v>547</v>
      </c>
      <c r="E2869" t="s">
        <v>723</v>
      </c>
      <c r="F2869" t="s">
        <v>835</v>
      </c>
      <c r="G2869" t="s">
        <v>320</v>
      </c>
      <c r="H2869" t="s">
        <v>1056</v>
      </c>
      <c r="I2869" t="s">
        <v>938</v>
      </c>
      <c r="J2869" t="s">
        <v>334</v>
      </c>
      <c r="K2869" t="s">
        <v>78</v>
      </c>
      <c r="L2869" t="s">
        <v>644</v>
      </c>
      <c r="M2869" t="s">
        <v>78</v>
      </c>
      <c r="N2869" t="s">
        <v>1118</v>
      </c>
      <c r="O2869" t="s">
        <v>78</v>
      </c>
      <c r="P2869" t="s">
        <v>675</v>
      </c>
      <c r="Q2869" t="s">
        <v>852</v>
      </c>
      <c r="R2869" t="s">
        <v>78</v>
      </c>
      <c r="S2869" t="s">
        <v>78</v>
      </c>
      <c r="T2869" t="s">
        <v>78</v>
      </c>
    </row>
    <row r="2870" spans="1:20" x14ac:dyDescent="0.35">
      <c r="A2870" t="s">
        <v>35</v>
      </c>
      <c r="B2870" t="s">
        <v>318</v>
      </c>
      <c r="C2870">
        <v>8</v>
      </c>
      <c r="D2870" t="s">
        <v>60</v>
      </c>
      <c r="E2870" t="s">
        <v>78</v>
      </c>
      <c r="F2870" t="s">
        <v>59</v>
      </c>
      <c r="G2870" t="s">
        <v>59</v>
      </c>
      <c r="H2870" t="s">
        <v>78</v>
      </c>
      <c r="I2870" t="s">
        <v>741</v>
      </c>
      <c r="J2870" t="s">
        <v>78</v>
      </c>
      <c r="K2870" t="s">
        <v>78</v>
      </c>
      <c r="L2870" t="s">
        <v>741</v>
      </c>
      <c r="M2870" t="s">
        <v>78</v>
      </c>
      <c r="N2870" t="s">
        <v>741</v>
      </c>
      <c r="O2870" t="s">
        <v>78</v>
      </c>
      <c r="P2870" t="s">
        <v>78</v>
      </c>
      <c r="Q2870" t="s">
        <v>78</v>
      </c>
      <c r="R2870" t="s">
        <v>78</v>
      </c>
      <c r="S2870" t="s">
        <v>78</v>
      </c>
      <c r="T2870" t="s">
        <v>78</v>
      </c>
    </row>
    <row r="2871" spans="1:20" x14ac:dyDescent="0.35">
      <c r="A2871" t="s">
        <v>36</v>
      </c>
      <c r="B2871" t="s">
        <v>1354</v>
      </c>
      <c r="C2871">
        <v>1487</v>
      </c>
      <c r="D2871" t="s">
        <v>1050</v>
      </c>
      <c r="E2871" t="s">
        <v>246</v>
      </c>
      <c r="F2871" t="s">
        <v>170</v>
      </c>
      <c r="G2871" t="s">
        <v>414</v>
      </c>
      <c r="H2871" t="s">
        <v>78</v>
      </c>
      <c r="I2871" t="s">
        <v>334</v>
      </c>
      <c r="J2871" t="s">
        <v>679</v>
      </c>
      <c r="K2871" t="s">
        <v>668</v>
      </c>
      <c r="L2871" t="s">
        <v>78</v>
      </c>
      <c r="M2871" t="s">
        <v>78</v>
      </c>
      <c r="N2871" t="s">
        <v>170</v>
      </c>
      <c r="O2871" t="s">
        <v>78</v>
      </c>
      <c r="P2871" t="s">
        <v>78</v>
      </c>
      <c r="Q2871" t="s">
        <v>170</v>
      </c>
      <c r="R2871" t="s">
        <v>668</v>
      </c>
      <c r="S2871" t="s">
        <v>679</v>
      </c>
      <c r="T2871" t="s">
        <v>78</v>
      </c>
    </row>
    <row r="2872" spans="1:20" x14ac:dyDescent="0.35">
      <c r="A2872" t="s">
        <v>36</v>
      </c>
      <c r="B2872" t="s">
        <v>1355</v>
      </c>
      <c r="C2872">
        <v>127</v>
      </c>
      <c r="D2872" t="s">
        <v>913</v>
      </c>
      <c r="E2872" t="s">
        <v>78</v>
      </c>
      <c r="F2872" t="s">
        <v>718</v>
      </c>
      <c r="G2872" t="s">
        <v>250</v>
      </c>
      <c r="H2872" t="s">
        <v>78</v>
      </c>
      <c r="I2872" t="s">
        <v>78</v>
      </c>
      <c r="J2872" t="s">
        <v>78</v>
      </c>
      <c r="K2872" t="s">
        <v>334</v>
      </c>
      <c r="L2872" t="s">
        <v>334</v>
      </c>
      <c r="M2872" t="s">
        <v>78</v>
      </c>
      <c r="N2872" t="s">
        <v>623</v>
      </c>
      <c r="O2872" t="s">
        <v>78</v>
      </c>
      <c r="P2872" t="s">
        <v>78</v>
      </c>
      <c r="Q2872" t="s">
        <v>458</v>
      </c>
      <c r="R2872" t="s">
        <v>374</v>
      </c>
      <c r="S2872" t="s">
        <v>490</v>
      </c>
      <c r="T2872" t="s">
        <v>374</v>
      </c>
    </row>
    <row r="2873" spans="1:20" x14ac:dyDescent="0.35">
      <c r="A2873" t="s">
        <v>36</v>
      </c>
      <c r="B2873" t="s">
        <v>1357</v>
      </c>
      <c r="C2873">
        <v>11</v>
      </c>
      <c r="D2873" t="s">
        <v>294</v>
      </c>
      <c r="E2873" t="s">
        <v>78</v>
      </c>
      <c r="F2873" t="s">
        <v>78</v>
      </c>
      <c r="G2873" t="s">
        <v>78</v>
      </c>
      <c r="H2873" t="s">
        <v>78</v>
      </c>
      <c r="I2873" t="s">
        <v>78</v>
      </c>
      <c r="J2873" t="s">
        <v>78</v>
      </c>
      <c r="K2873" t="s">
        <v>78</v>
      </c>
      <c r="L2873" t="s">
        <v>78</v>
      </c>
      <c r="M2873" t="s">
        <v>78</v>
      </c>
      <c r="N2873" t="s">
        <v>78</v>
      </c>
      <c r="O2873" t="s">
        <v>78</v>
      </c>
      <c r="P2873" t="s">
        <v>78</v>
      </c>
      <c r="Q2873" t="s">
        <v>78</v>
      </c>
      <c r="R2873" t="s">
        <v>78</v>
      </c>
      <c r="S2873" t="s">
        <v>78</v>
      </c>
      <c r="T2873" t="s">
        <v>78</v>
      </c>
    </row>
    <row r="2874" spans="1:20" x14ac:dyDescent="0.35">
      <c r="A2874" t="s">
        <v>36</v>
      </c>
      <c r="B2874" t="s">
        <v>318</v>
      </c>
      <c r="C2874">
        <v>8</v>
      </c>
      <c r="D2874" t="s">
        <v>294</v>
      </c>
      <c r="E2874" t="s">
        <v>78</v>
      </c>
      <c r="F2874" t="s">
        <v>78</v>
      </c>
      <c r="G2874" t="s">
        <v>78</v>
      </c>
      <c r="H2874" t="s">
        <v>78</v>
      </c>
      <c r="I2874" t="s">
        <v>78</v>
      </c>
      <c r="J2874" t="s">
        <v>78</v>
      </c>
      <c r="K2874" t="s">
        <v>78</v>
      </c>
      <c r="L2874" t="s">
        <v>78</v>
      </c>
      <c r="M2874" t="s">
        <v>78</v>
      </c>
      <c r="N2874" t="s">
        <v>78</v>
      </c>
      <c r="O2874" t="s">
        <v>78</v>
      </c>
      <c r="P2874" t="s">
        <v>78</v>
      </c>
      <c r="Q2874" t="s">
        <v>78</v>
      </c>
      <c r="R2874" t="s">
        <v>78</v>
      </c>
      <c r="S2874" t="s">
        <v>78</v>
      </c>
      <c r="T2874" t="s">
        <v>78</v>
      </c>
    </row>
    <row r="2875" spans="1:20" x14ac:dyDescent="0.35">
      <c r="A2875" t="s">
        <v>37</v>
      </c>
      <c r="B2875" t="s">
        <v>1354</v>
      </c>
      <c r="C2875">
        <v>723</v>
      </c>
      <c r="D2875" t="s">
        <v>849</v>
      </c>
      <c r="E2875" t="s">
        <v>377</v>
      </c>
      <c r="F2875" t="s">
        <v>78</v>
      </c>
      <c r="G2875" t="s">
        <v>387</v>
      </c>
      <c r="H2875" t="s">
        <v>78</v>
      </c>
      <c r="I2875" t="s">
        <v>377</v>
      </c>
      <c r="J2875" t="s">
        <v>679</v>
      </c>
      <c r="K2875" t="s">
        <v>170</v>
      </c>
      <c r="L2875" t="s">
        <v>170</v>
      </c>
      <c r="M2875" t="s">
        <v>679</v>
      </c>
      <c r="N2875" t="s">
        <v>668</v>
      </c>
      <c r="O2875" t="s">
        <v>78</v>
      </c>
      <c r="P2875" t="s">
        <v>78</v>
      </c>
      <c r="Q2875" t="s">
        <v>673</v>
      </c>
      <c r="R2875" t="s">
        <v>679</v>
      </c>
      <c r="S2875" t="s">
        <v>78</v>
      </c>
      <c r="T2875" t="s">
        <v>78</v>
      </c>
    </row>
    <row r="2876" spans="1:20" x14ac:dyDescent="0.35">
      <c r="A2876" t="s">
        <v>37</v>
      </c>
      <c r="B2876" t="s">
        <v>1355</v>
      </c>
      <c r="C2876">
        <v>94</v>
      </c>
      <c r="D2876" t="s">
        <v>1012</v>
      </c>
      <c r="E2876" t="s">
        <v>389</v>
      </c>
      <c r="F2876" t="s">
        <v>673</v>
      </c>
      <c r="G2876" t="s">
        <v>987</v>
      </c>
      <c r="H2876" t="s">
        <v>78</v>
      </c>
      <c r="I2876" t="s">
        <v>334</v>
      </c>
      <c r="J2876" t="s">
        <v>78</v>
      </c>
      <c r="K2876" t="s">
        <v>78</v>
      </c>
      <c r="L2876" t="s">
        <v>78</v>
      </c>
      <c r="M2876" t="s">
        <v>78</v>
      </c>
      <c r="N2876" t="s">
        <v>78</v>
      </c>
      <c r="O2876" t="s">
        <v>78</v>
      </c>
      <c r="P2876" t="s">
        <v>78</v>
      </c>
      <c r="Q2876" t="s">
        <v>377</v>
      </c>
      <c r="R2876" t="s">
        <v>78</v>
      </c>
      <c r="S2876" t="s">
        <v>414</v>
      </c>
      <c r="T2876" t="s">
        <v>78</v>
      </c>
    </row>
    <row r="2877" spans="1:20" x14ac:dyDescent="0.35">
      <c r="A2877" t="s">
        <v>37</v>
      </c>
      <c r="B2877" t="s">
        <v>1357</v>
      </c>
      <c r="C2877">
        <v>5</v>
      </c>
      <c r="D2877" t="s">
        <v>294</v>
      </c>
      <c r="E2877" t="s">
        <v>78</v>
      </c>
      <c r="F2877" t="s">
        <v>78</v>
      </c>
      <c r="G2877" t="s">
        <v>78</v>
      </c>
      <c r="H2877" t="s">
        <v>78</v>
      </c>
      <c r="I2877" t="s">
        <v>78</v>
      </c>
      <c r="J2877" t="s">
        <v>78</v>
      </c>
      <c r="K2877" t="s">
        <v>78</v>
      </c>
      <c r="L2877" t="s">
        <v>78</v>
      </c>
      <c r="M2877" t="s">
        <v>78</v>
      </c>
      <c r="N2877" t="s">
        <v>78</v>
      </c>
      <c r="O2877" t="s">
        <v>78</v>
      </c>
      <c r="P2877" t="s">
        <v>78</v>
      </c>
      <c r="Q2877" t="s">
        <v>78</v>
      </c>
      <c r="R2877" t="s">
        <v>78</v>
      </c>
      <c r="S2877" t="s">
        <v>78</v>
      </c>
      <c r="T2877" t="s">
        <v>78</v>
      </c>
    </row>
    <row r="2878" spans="1:20" x14ac:dyDescent="0.35">
      <c r="A2878" t="s">
        <v>37</v>
      </c>
      <c r="B2878" t="s">
        <v>318</v>
      </c>
      <c r="C2878">
        <v>5</v>
      </c>
      <c r="D2878" t="s">
        <v>294</v>
      </c>
      <c r="E2878" t="s">
        <v>78</v>
      </c>
      <c r="F2878" t="s">
        <v>78</v>
      </c>
      <c r="G2878" t="s">
        <v>78</v>
      </c>
      <c r="H2878" t="s">
        <v>78</v>
      </c>
      <c r="I2878" t="s">
        <v>78</v>
      </c>
      <c r="J2878" t="s">
        <v>78</v>
      </c>
      <c r="K2878" t="s">
        <v>78</v>
      </c>
      <c r="L2878" t="s">
        <v>78</v>
      </c>
      <c r="M2878" t="s">
        <v>78</v>
      </c>
      <c r="N2878" t="s">
        <v>78</v>
      </c>
      <c r="O2878" t="s">
        <v>78</v>
      </c>
      <c r="P2878" t="s">
        <v>78</v>
      </c>
      <c r="Q2878" t="s">
        <v>78</v>
      </c>
      <c r="R2878" t="s">
        <v>78</v>
      </c>
      <c r="S2878" t="s">
        <v>78</v>
      </c>
      <c r="T2878" t="s">
        <v>78</v>
      </c>
    </row>
    <row r="2879" spans="1:20" x14ac:dyDescent="0.35">
      <c r="A2879" t="s">
        <v>38</v>
      </c>
      <c r="B2879" t="s">
        <v>1354</v>
      </c>
      <c r="C2879">
        <v>370</v>
      </c>
      <c r="D2879" t="s">
        <v>853</v>
      </c>
      <c r="E2879" t="s">
        <v>383</v>
      </c>
      <c r="F2879" t="s">
        <v>85</v>
      </c>
      <c r="G2879" t="s">
        <v>905</v>
      </c>
      <c r="H2879" t="s">
        <v>246</v>
      </c>
      <c r="I2879" t="s">
        <v>807</v>
      </c>
      <c r="J2879" t="s">
        <v>673</v>
      </c>
      <c r="K2879" t="s">
        <v>334</v>
      </c>
      <c r="L2879" t="s">
        <v>679</v>
      </c>
      <c r="M2879" t="s">
        <v>78</v>
      </c>
      <c r="N2879" t="s">
        <v>738</v>
      </c>
      <c r="O2879" t="s">
        <v>78</v>
      </c>
      <c r="P2879" t="s">
        <v>668</v>
      </c>
      <c r="Q2879" t="s">
        <v>170</v>
      </c>
      <c r="R2879" t="s">
        <v>414</v>
      </c>
      <c r="S2879" t="s">
        <v>490</v>
      </c>
      <c r="T2879" t="s">
        <v>78</v>
      </c>
    </row>
    <row r="2880" spans="1:20" x14ac:dyDescent="0.35">
      <c r="A2880" t="s">
        <v>38</v>
      </c>
      <c r="B2880" t="s">
        <v>1355</v>
      </c>
      <c r="C2880">
        <v>399</v>
      </c>
      <c r="D2880" t="s">
        <v>797</v>
      </c>
      <c r="E2880" t="s">
        <v>902</v>
      </c>
      <c r="F2880" t="s">
        <v>458</v>
      </c>
      <c r="G2880" t="s">
        <v>758</v>
      </c>
      <c r="H2880" t="s">
        <v>623</v>
      </c>
      <c r="I2880" t="s">
        <v>1214</v>
      </c>
      <c r="J2880" t="s">
        <v>668</v>
      </c>
      <c r="K2880" t="s">
        <v>78</v>
      </c>
      <c r="L2880" t="s">
        <v>387</v>
      </c>
      <c r="M2880" t="s">
        <v>170</v>
      </c>
      <c r="N2880" t="s">
        <v>383</v>
      </c>
      <c r="O2880" t="s">
        <v>668</v>
      </c>
      <c r="P2880" t="s">
        <v>334</v>
      </c>
      <c r="Q2880" t="s">
        <v>807</v>
      </c>
      <c r="R2880" t="s">
        <v>458</v>
      </c>
      <c r="S2880" t="s">
        <v>433</v>
      </c>
      <c r="T2880" t="s">
        <v>78</v>
      </c>
    </row>
    <row r="2881" spans="1:20" x14ac:dyDescent="0.35">
      <c r="A2881" t="s">
        <v>38</v>
      </c>
      <c r="B2881" t="s">
        <v>1357</v>
      </c>
      <c r="C2881">
        <v>43</v>
      </c>
      <c r="D2881" t="s">
        <v>568</v>
      </c>
      <c r="E2881" t="s">
        <v>985</v>
      </c>
      <c r="F2881" t="s">
        <v>458</v>
      </c>
      <c r="G2881" t="s">
        <v>470</v>
      </c>
      <c r="H2881" t="s">
        <v>458</v>
      </c>
      <c r="I2881" t="s">
        <v>654</v>
      </c>
      <c r="J2881" t="s">
        <v>78</v>
      </c>
      <c r="K2881" t="s">
        <v>78</v>
      </c>
      <c r="L2881" t="s">
        <v>508</v>
      </c>
      <c r="M2881" t="s">
        <v>78</v>
      </c>
      <c r="N2881" t="s">
        <v>432</v>
      </c>
      <c r="O2881" t="s">
        <v>78</v>
      </c>
      <c r="P2881" t="s">
        <v>78</v>
      </c>
      <c r="Q2881" t="s">
        <v>623</v>
      </c>
      <c r="R2881" t="s">
        <v>246</v>
      </c>
      <c r="S2881" t="s">
        <v>78</v>
      </c>
      <c r="T2881" t="s">
        <v>78</v>
      </c>
    </row>
    <row r="2882" spans="1:20" x14ac:dyDescent="0.35">
      <c r="A2882" t="s">
        <v>38</v>
      </c>
      <c r="B2882" t="s">
        <v>318</v>
      </c>
      <c r="C2882">
        <v>9</v>
      </c>
      <c r="D2882" t="s">
        <v>1016</v>
      </c>
      <c r="E2882" t="s">
        <v>1008</v>
      </c>
      <c r="F2882" t="s">
        <v>78</v>
      </c>
      <c r="G2882" t="s">
        <v>78</v>
      </c>
      <c r="H2882" t="s">
        <v>78</v>
      </c>
      <c r="I2882" t="s">
        <v>78</v>
      </c>
      <c r="J2882" t="s">
        <v>78</v>
      </c>
      <c r="K2882" t="s">
        <v>78</v>
      </c>
      <c r="L2882" t="s">
        <v>78</v>
      </c>
      <c r="M2882" t="s">
        <v>78</v>
      </c>
      <c r="N2882" t="s">
        <v>1008</v>
      </c>
      <c r="O2882" t="s">
        <v>78</v>
      </c>
      <c r="P2882" t="s">
        <v>78</v>
      </c>
      <c r="Q2882" t="s">
        <v>78</v>
      </c>
      <c r="R2882" t="s">
        <v>78</v>
      </c>
      <c r="S2882" t="s">
        <v>78</v>
      </c>
      <c r="T2882" t="s">
        <v>78</v>
      </c>
    </row>
    <row r="2883" spans="1:20" x14ac:dyDescent="0.35">
      <c r="A2883" t="s">
        <v>39</v>
      </c>
      <c r="B2883" t="s">
        <v>1354</v>
      </c>
      <c r="C2883">
        <v>869</v>
      </c>
      <c r="D2883" t="s">
        <v>1135</v>
      </c>
      <c r="E2883" t="s">
        <v>718</v>
      </c>
      <c r="F2883" t="s">
        <v>377</v>
      </c>
      <c r="G2883" t="s">
        <v>1091</v>
      </c>
      <c r="H2883" t="s">
        <v>334</v>
      </c>
      <c r="I2883" t="s">
        <v>737</v>
      </c>
      <c r="J2883" t="s">
        <v>78</v>
      </c>
      <c r="K2883" t="s">
        <v>679</v>
      </c>
      <c r="L2883" t="s">
        <v>389</v>
      </c>
      <c r="M2883" t="s">
        <v>78</v>
      </c>
      <c r="N2883" t="s">
        <v>389</v>
      </c>
      <c r="O2883" t="s">
        <v>78</v>
      </c>
      <c r="P2883" t="s">
        <v>170</v>
      </c>
      <c r="Q2883" t="s">
        <v>170</v>
      </c>
      <c r="R2883" t="s">
        <v>374</v>
      </c>
      <c r="S2883" t="s">
        <v>246</v>
      </c>
      <c r="T2883" t="s">
        <v>78</v>
      </c>
    </row>
    <row r="2884" spans="1:20" x14ac:dyDescent="0.35">
      <c r="A2884" t="s">
        <v>39</v>
      </c>
      <c r="B2884" t="s">
        <v>1355</v>
      </c>
      <c r="C2884">
        <v>134</v>
      </c>
      <c r="D2884" t="s">
        <v>463</v>
      </c>
      <c r="E2884" t="s">
        <v>987</v>
      </c>
      <c r="F2884" t="s">
        <v>78</v>
      </c>
      <c r="G2884" t="s">
        <v>307</v>
      </c>
      <c r="H2884" t="s">
        <v>668</v>
      </c>
      <c r="I2884" t="s">
        <v>734</v>
      </c>
      <c r="J2884" t="s">
        <v>78</v>
      </c>
      <c r="K2884" t="s">
        <v>78</v>
      </c>
      <c r="L2884" t="s">
        <v>78</v>
      </c>
      <c r="M2884" t="s">
        <v>78</v>
      </c>
      <c r="N2884" t="s">
        <v>433</v>
      </c>
      <c r="O2884" t="s">
        <v>78</v>
      </c>
      <c r="P2884" t="s">
        <v>78</v>
      </c>
      <c r="Q2884" t="s">
        <v>800</v>
      </c>
      <c r="R2884" t="s">
        <v>355</v>
      </c>
      <c r="S2884" t="s">
        <v>490</v>
      </c>
      <c r="T2884" t="s">
        <v>78</v>
      </c>
    </row>
    <row r="2885" spans="1:20" x14ac:dyDescent="0.35">
      <c r="A2885" t="s">
        <v>39</v>
      </c>
      <c r="B2885" t="s">
        <v>1357</v>
      </c>
      <c r="C2885">
        <v>14</v>
      </c>
      <c r="D2885" t="s">
        <v>1358</v>
      </c>
      <c r="E2885" t="s">
        <v>998</v>
      </c>
      <c r="F2885" t="s">
        <v>78</v>
      </c>
      <c r="G2885" t="s">
        <v>696</v>
      </c>
      <c r="H2885" t="s">
        <v>78</v>
      </c>
      <c r="I2885" t="s">
        <v>998</v>
      </c>
      <c r="J2885" t="s">
        <v>78</v>
      </c>
      <c r="K2885" t="s">
        <v>644</v>
      </c>
      <c r="L2885" t="s">
        <v>644</v>
      </c>
      <c r="M2885" t="s">
        <v>644</v>
      </c>
      <c r="N2885" t="s">
        <v>644</v>
      </c>
      <c r="O2885" t="s">
        <v>78</v>
      </c>
      <c r="P2885" t="s">
        <v>78</v>
      </c>
      <c r="Q2885" t="s">
        <v>938</v>
      </c>
      <c r="R2885" t="s">
        <v>78</v>
      </c>
      <c r="S2885" t="s">
        <v>78</v>
      </c>
      <c r="T2885" t="s">
        <v>78</v>
      </c>
    </row>
    <row r="2886" spans="1:20" x14ac:dyDescent="0.35">
      <c r="A2886" t="s">
        <v>39</v>
      </c>
      <c r="B2886" t="s">
        <v>318</v>
      </c>
      <c r="C2886">
        <v>8</v>
      </c>
      <c r="D2886" t="s">
        <v>1160</v>
      </c>
      <c r="E2886" t="s">
        <v>451</v>
      </c>
      <c r="F2886" t="s">
        <v>78</v>
      </c>
      <c r="G2886" t="s">
        <v>78</v>
      </c>
      <c r="H2886" t="s">
        <v>78</v>
      </c>
      <c r="I2886" t="s">
        <v>451</v>
      </c>
      <c r="J2886" t="s">
        <v>78</v>
      </c>
      <c r="K2886" t="s">
        <v>78</v>
      </c>
      <c r="L2886" t="s">
        <v>78</v>
      </c>
      <c r="M2886" t="s">
        <v>78</v>
      </c>
      <c r="N2886" t="s">
        <v>78</v>
      </c>
      <c r="O2886" t="s">
        <v>78</v>
      </c>
      <c r="P2886" t="s">
        <v>78</v>
      </c>
      <c r="Q2886" t="s">
        <v>78</v>
      </c>
      <c r="R2886" t="s">
        <v>78</v>
      </c>
      <c r="S2886" t="s">
        <v>78</v>
      </c>
      <c r="T2886" t="s">
        <v>78</v>
      </c>
    </row>
    <row r="2887" spans="1:20" x14ac:dyDescent="0.35">
      <c r="A2887" t="s">
        <v>40</v>
      </c>
      <c r="B2887" t="s">
        <v>1354</v>
      </c>
      <c r="C2887">
        <v>3760</v>
      </c>
      <c r="D2887" t="s">
        <v>1232</v>
      </c>
      <c r="E2887" t="s">
        <v>355</v>
      </c>
      <c r="F2887" t="s">
        <v>246</v>
      </c>
      <c r="G2887" t="s">
        <v>690</v>
      </c>
      <c r="H2887" t="s">
        <v>170</v>
      </c>
      <c r="I2887" t="s">
        <v>738</v>
      </c>
      <c r="J2887" t="s">
        <v>679</v>
      </c>
      <c r="K2887" t="s">
        <v>668</v>
      </c>
      <c r="L2887" t="s">
        <v>668</v>
      </c>
      <c r="M2887" t="s">
        <v>679</v>
      </c>
      <c r="N2887" t="s">
        <v>374</v>
      </c>
      <c r="O2887" t="s">
        <v>78</v>
      </c>
      <c r="P2887" t="s">
        <v>679</v>
      </c>
      <c r="Q2887" t="s">
        <v>170</v>
      </c>
      <c r="R2887" t="s">
        <v>334</v>
      </c>
      <c r="S2887" t="s">
        <v>673</v>
      </c>
      <c r="T2887" t="s">
        <v>679</v>
      </c>
    </row>
    <row r="2888" spans="1:20" x14ac:dyDescent="0.35">
      <c r="A2888" t="s">
        <v>40</v>
      </c>
      <c r="B2888" t="s">
        <v>1355</v>
      </c>
      <c r="C2888">
        <v>1021</v>
      </c>
      <c r="D2888" t="s">
        <v>1133</v>
      </c>
      <c r="E2888" t="s">
        <v>1008</v>
      </c>
      <c r="F2888" t="s">
        <v>355</v>
      </c>
      <c r="G2888" t="s">
        <v>1003</v>
      </c>
      <c r="H2888" t="s">
        <v>389</v>
      </c>
      <c r="I2888" t="s">
        <v>337</v>
      </c>
      <c r="J2888" t="s">
        <v>679</v>
      </c>
      <c r="K2888" t="s">
        <v>170</v>
      </c>
      <c r="L2888" t="s">
        <v>433</v>
      </c>
      <c r="M2888" t="s">
        <v>679</v>
      </c>
      <c r="N2888" t="s">
        <v>490</v>
      </c>
      <c r="O2888" t="s">
        <v>679</v>
      </c>
      <c r="P2888" t="s">
        <v>668</v>
      </c>
      <c r="Q2888" t="s">
        <v>622</v>
      </c>
      <c r="R2888" t="s">
        <v>675</v>
      </c>
      <c r="S2888" t="s">
        <v>389</v>
      </c>
      <c r="T2888" t="s">
        <v>679</v>
      </c>
    </row>
    <row r="2889" spans="1:20" x14ac:dyDescent="0.35">
      <c r="A2889" t="s">
        <v>40</v>
      </c>
      <c r="B2889" t="s">
        <v>1357</v>
      </c>
      <c r="C2889">
        <v>104</v>
      </c>
      <c r="D2889" t="s">
        <v>541</v>
      </c>
      <c r="E2889" t="s">
        <v>740</v>
      </c>
      <c r="F2889" t="s">
        <v>456</v>
      </c>
      <c r="G2889" t="s">
        <v>764</v>
      </c>
      <c r="H2889" t="s">
        <v>736</v>
      </c>
      <c r="I2889" t="s">
        <v>1222</v>
      </c>
      <c r="J2889" t="s">
        <v>679</v>
      </c>
      <c r="K2889" t="s">
        <v>334</v>
      </c>
      <c r="L2889" t="s">
        <v>736</v>
      </c>
      <c r="M2889" t="s">
        <v>334</v>
      </c>
      <c r="N2889" t="s">
        <v>1109</v>
      </c>
      <c r="O2889" t="s">
        <v>78</v>
      </c>
      <c r="P2889" t="s">
        <v>170</v>
      </c>
      <c r="Q2889" t="s">
        <v>742</v>
      </c>
      <c r="R2889" t="s">
        <v>668</v>
      </c>
      <c r="S2889" t="s">
        <v>78</v>
      </c>
      <c r="T2889" t="s">
        <v>78</v>
      </c>
    </row>
    <row r="2890" spans="1:20" x14ac:dyDescent="0.35">
      <c r="A2890" t="s">
        <v>40</v>
      </c>
      <c r="B2890" t="s">
        <v>318</v>
      </c>
      <c r="C2890">
        <v>38</v>
      </c>
      <c r="D2890" t="s">
        <v>990</v>
      </c>
      <c r="E2890" t="s">
        <v>730</v>
      </c>
      <c r="F2890" t="s">
        <v>800</v>
      </c>
      <c r="G2890" t="s">
        <v>800</v>
      </c>
      <c r="H2890" t="s">
        <v>78</v>
      </c>
      <c r="I2890" t="s">
        <v>456</v>
      </c>
      <c r="J2890" t="s">
        <v>78</v>
      </c>
      <c r="K2890" t="s">
        <v>78</v>
      </c>
      <c r="L2890" t="s">
        <v>389</v>
      </c>
      <c r="M2890" t="s">
        <v>78</v>
      </c>
      <c r="N2890" t="s">
        <v>458</v>
      </c>
      <c r="O2890" t="s">
        <v>78</v>
      </c>
      <c r="P2890" t="s">
        <v>78</v>
      </c>
      <c r="Q2890" t="s">
        <v>78</v>
      </c>
      <c r="R2890" t="s">
        <v>78</v>
      </c>
      <c r="S2890" t="s">
        <v>78</v>
      </c>
      <c r="T2890" t="s">
        <v>78</v>
      </c>
    </row>
    <row r="2892" spans="1:20" x14ac:dyDescent="0.35">
      <c r="A2892" t="s">
        <v>1359</v>
      </c>
    </row>
    <row r="2893" spans="1:20" x14ac:dyDescent="0.35">
      <c r="A2893" t="s">
        <v>29</v>
      </c>
      <c r="B2893" t="s">
        <v>30</v>
      </c>
      <c r="C2893" t="s">
        <v>1360</v>
      </c>
      <c r="D2893" t="s">
        <v>1361</v>
      </c>
      <c r="E2893" t="s">
        <v>1362</v>
      </c>
      <c r="F2893" t="s">
        <v>1363</v>
      </c>
      <c r="G2893" t="s">
        <v>1364</v>
      </c>
      <c r="H2893" t="s">
        <v>1365</v>
      </c>
      <c r="I2893" t="s">
        <v>1366</v>
      </c>
      <c r="J2893" t="s">
        <v>1367</v>
      </c>
      <c r="K2893" t="s">
        <v>1368</v>
      </c>
      <c r="L2893" t="s">
        <v>1369</v>
      </c>
      <c r="M2893" t="s">
        <v>1342</v>
      </c>
      <c r="N2893" t="s">
        <v>1370</v>
      </c>
    </row>
    <row r="2894" spans="1:20" x14ac:dyDescent="0.35">
      <c r="A2894" t="s">
        <v>35</v>
      </c>
      <c r="B2894">
        <v>616</v>
      </c>
      <c r="C2894" t="s">
        <v>458</v>
      </c>
      <c r="D2894" t="s">
        <v>414</v>
      </c>
      <c r="E2894" t="s">
        <v>389</v>
      </c>
      <c r="F2894" t="s">
        <v>998</v>
      </c>
      <c r="G2894" t="s">
        <v>732</v>
      </c>
      <c r="H2894" t="s">
        <v>377</v>
      </c>
      <c r="I2894" t="s">
        <v>490</v>
      </c>
      <c r="J2894" t="s">
        <v>718</v>
      </c>
      <c r="K2894" t="s">
        <v>644</v>
      </c>
      <c r="L2894" t="s">
        <v>538</v>
      </c>
      <c r="M2894" t="s">
        <v>745</v>
      </c>
      <c r="N2894" t="s">
        <v>170</v>
      </c>
    </row>
    <row r="2895" spans="1:20" x14ac:dyDescent="0.35">
      <c r="A2895" t="s">
        <v>36</v>
      </c>
      <c r="B2895">
        <v>1633</v>
      </c>
      <c r="C2895" t="s">
        <v>414</v>
      </c>
      <c r="D2895" t="s">
        <v>668</v>
      </c>
      <c r="E2895" t="s">
        <v>668</v>
      </c>
      <c r="F2895" t="s">
        <v>456</v>
      </c>
      <c r="G2895" t="s">
        <v>85</v>
      </c>
      <c r="H2895" t="s">
        <v>433</v>
      </c>
      <c r="I2895" t="s">
        <v>387</v>
      </c>
      <c r="J2895" t="s">
        <v>622</v>
      </c>
      <c r="K2895" t="s">
        <v>675</v>
      </c>
      <c r="L2895" t="s">
        <v>963</v>
      </c>
      <c r="M2895" t="s">
        <v>383</v>
      </c>
      <c r="N2895" t="s">
        <v>78</v>
      </c>
    </row>
    <row r="2896" spans="1:20" x14ac:dyDescent="0.35">
      <c r="A2896" t="s">
        <v>37</v>
      </c>
      <c r="B2896">
        <v>827</v>
      </c>
      <c r="C2896" t="s">
        <v>377</v>
      </c>
      <c r="D2896" t="s">
        <v>389</v>
      </c>
      <c r="E2896" t="s">
        <v>623</v>
      </c>
      <c r="F2896" t="s">
        <v>1030</v>
      </c>
      <c r="G2896" t="s">
        <v>622</v>
      </c>
      <c r="H2896" t="s">
        <v>374</v>
      </c>
      <c r="I2896" t="s">
        <v>355</v>
      </c>
      <c r="J2896" t="s">
        <v>738</v>
      </c>
      <c r="K2896" t="s">
        <v>623</v>
      </c>
      <c r="L2896" t="s">
        <v>749</v>
      </c>
      <c r="M2896" t="s">
        <v>807</v>
      </c>
      <c r="N2896" t="s">
        <v>170</v>
      </c>
    </row>
    <row r="2897" spans="1:15" x14ac:dyDescent="0.35">
      <c r="A2897" t="s">
        <v>38</v>
      </c>
      <c r="B2897">
        <v>822</v>
      </c>
      <c r="C2897" t="s">
        <v>644</v>
      </c>
      <c r="D2897" t="s">
        <v>414</v>
      </c>
      <c r="E2897" t="s">
        <v>458</v>
      </c>
      <c r="F2897" t="s">
        <v>949</v>
      </c>
      <c r="G2897" t="s">
        <v>529</v>
      </c>
      <c r="H2897" t="s">
        <v>623</v>
      </c>
      <c r="I2897" t="s">
        <v>490</v>
      </c>
      <c r="J2897" t="s">
        <v>270</v>
      </c>
      <c r="K2897" t="s">
        <v>807</v>
      </c>
      <c r="L2897" t="s">
        <v>1371</v>
      </c>
      <c r="M2897" t="s">
        <v>337</v>
      </c>
      <c r="N2897" t="s">
        <v>170</v>
      </c>
    </row>
    <row r="2898" spans="1:15" x14ac:dyDescent="0.35">
      <c r="A2898" t="s">
        <v>39</v>
      </c>
      <c r="B2898">
        <v>1028</v>
      </c>
      <c r="C2898" t="s">
        <v>377</v>
      </c>
      <c r="D2898" t="s">
        <v>668</v>
      </c>
      <c r="E2898" t="s">
        <v>246</v>
      </c>
      <c r="F2898" t="s">
        <v>732</v>
      </c>
      <c r="G2898" t="s">
        <v>675</v>
      </c>
      <c r="H2898" t="s">
        <v>490</v>
      </c>
      <c r="I2898" t="s">
        <v>389</v>
      </c>
      <c r="J2898" t="s">
        <v>341</v>
      </c>
      <c r="K2898" t="s">
        <v>490</v>
      </c>
      <c r="L2898" t="s">
        <v>843</v>
      </c>
      <c r="M2898" t="s">
        <v>732</v>
      </c>
      <c r="N2898" t="s">
        <v>679</v>
      </c>
    </row>
    <row r="2899" spans="1:15" x14ac:dyDescent="0.35">
      <c r="A2899" t="s">
        <v>40</v>
      </c>
      <c r="B2899">
        <v>4926</v>
      </c>
      <c r="C2899" t="s">
        <v>623</v>
      </c>
      <c r="D2899" t="s">
        <v>246</v>
      </c>
      <c r="E2899" t="s">
        <v>389</v>
      </c>
      <c r="F2899" t="s">
        <v>868</v>
      </c>
      <c r="G2899" t="s">
        <v>622</v>
      </c>
      <c r="H2899" t="s">
        <v>414</v>
      </c>
      <c r="I2899" t="s">
        <v>675</v>
      </c>
      <c r="J2899" t="s">
        <v>718</v>
      </c>
      <c r="K2899" t="s">
        <v>987</v>
      </c>
      <c r="L2899" t="s">
        <v>1160</v>
      </c>
      <c r="M2899" t="s">
        <v>732</v>
      </c>
      <c r="N2899" t="s">
        <v>679</v>
      </c>
    </row>
    <row r="2901" spans="1:15" x14ac:dyDescent="0.35">
      <c r="A2901" t="s">
        <v>1372</v>
      </c>
    </row>
    <row r="2902" spans="1:15" x14ac:dyDescent="0.35">
      <c r="A2902" t="s">
        <v>29</v>
      </c>
      <c r="B2902" t="s">
        <v>864</v>
      </c>
      <c r="C2902" t="s">
        <v>30</v>
      </c>
      <c r="D2902" t="s">
        <v>1360</v>
      </c>
      <c r="E2902" t="s">
        <v>1361</v>
      </c>
      <c r="F2902" t="s">
        <v>1362</v>
      </c>
      <c r="G2902" t="s">
        <v>1363</v>
      </c>
      <c r="H2902" t="s">
        <v>1364</v>
      </c>
      <c r="I2902" t="s">
        <v>1365</v>
      </c>
      <c r="J2902" t="s">
        <v>1366</v>
      </c>
      <c r="K2902" t="s">
        <v>1367</v>
      </c>
      <c r="L2902" t="s">
        <v>1368</v>
      </c>
      <c r="M2902" t="s">
        <v>1369</v>
      </c>
      <c r="N2902" t="s">
        <v>1342</v>
      </c>
      <c r="O2902" t="s">
        <v>1370</v>
      </c>
    </row>
    <row r="2903" spans="1:15" x14ac:dyDescent="0.35">
      <c r="A2903" t="s">
        <v>35</v>
      </c>
      <c r="B2903" t="s">
        <v>831</v>
      </c>
      <c r="C2903">
        <v>116</v>
      </c>
      <c r="D2903" t="s">
        <v>724</v>
      </c>
      <c r="E2903" t="s">
        <v>389</v>
      </c>
      <c r="F2903" t="s">
        <v>668</v>
      </c>
      <c r="G2903" t="s">
        <v>745</v>
      </c>
      <c r="H2903" t="s">
        <v>1011</v>
      </c>
      <c r="I2903" t="s">
        <v>668</v>
      </c>
      <c r="J2903" t="s">
        <v>529</v>
      </c>
      <c r="K2903" t="s">
        <v>690</v>
      </c>
      <c r="L2903" t="s">
        <v>456</v>
      </c>
      <c r="M2903" t="s">
        <v>1348</v>
      </c>
      <c r="N2903" t="s">
        <v>721</v>
      </c>
      <c r="O2903" t="s">
        <v>78</v>
      </c>
    </row>
    <row r="2904" spans="1:15" x14ac:dyDescent="0.35">
      <c r="A2904" t="s">
        <v>35</v>
      </c>
      <c r="B2904" t="s">
        <v>832</v>
      </c>
      <c r="C2904">
        <v>347</v>
      </c>
      <c r="D2904" t="s">
        <v>800</v>
      </c>
      <c r="E2904" t="s">
        <v>387</v>
      </c>
      <c r="F2904" t="s">
        <v>78</v>
      </c>
      <c r="G2904" t="s">
        <v>949</v>
      </c>
      <c r="H2904" t="s">
        <v>622</v>
      </c>
      <c r="I2904" t="s">
        <v>377</v>
      </c>
      <c r="J2904" t="s">
        <v>414</v>
      </c>
      <c r="K2904" t="s">
        <v>807</v>
      </c>
      <c r="L2904" t="s">
        <v>389</v>
      </c>
      <c r="M2904" t="s">
        <v>1129</v>
      </c>
      <c r="N2904" t="s">
        <v>719</v>
      </c>
      <c r="O2904" t="s">
        <v>78</v>
      </c>
    </row>
    <row r="2905" spans="1:15" x14ac:dyDescent="0.35">
      <c r="A2905" t="s">
        <v>35</v>
      </c>
      <c r="B2905" t="s">
        <v>833</v>
      </c>
      <c r="C2905">
        <v>153</v>
      </c>
      <c r="D2905" t="s">
        <v>738</v>
      </c>
      <c r="E2905" t="s">
        <v>374</v>
      </c>
      <c r="F2905" t="s">
        <v>868</v>
      </c>
      <c r="G2905" t="s">
        <v>1011</v>
      </c>
      <c r="H2905" t="s">
        <v>529</v>
      </c>
      <c r="I2905" t="s">
        <v>675</v>
      </c>
      <c r="J2905" t="s">
        <v>622</v>
      </c>
      <c r="K2905" t="s">
        <v>743</v>
      </c>
      <c r="L2905" t="s">
        <v>580</v>
      </c>
      <c r="M2905" t="s">
        <v>1066</v>
      </c>
      <c r="N2905" t="s">
        <v>337</v>
      </c>
      <c r="O2905" t="s">
        <v>387</v>
      </c>
    </row>
    <row r="2906" spans="1:15" x14ac:dyDescent="0.35">
      <c r="A2906" t="s">
        <v>36</v>
      </c>
      <c r="B2906" t="s">
        <v>831</v>
      </c>
      <c r="C2906">
        <v>142</v>
      </c>
      <c r="D2906" t="s">
        <v>1008</v>
      </c>
      <c r="E2906" t="s">
        <v>78</v>
      </c>
      <c r="F2906" t="s">
        <v>414</v>
      </c>
      <c r="G2906" t="s">
        <v>580</v>
      </c>
      <c r="H2906" t="s">
        <v>503</v>
      </c>
      <c r="I2906" t="s">
        <v>738</v>
      </c>
      <c r="J2906" t="s">
        <v>580</v>
      </c>
      <c r="K2906" t="s">
        <v>337</v>
      </c>
      <c r="L2906" t="s">
        <v>624</v>
      </c>
      <c r="M2906" t="s">
        <v>945</v>
      </c>
      <c r="N2906" t="s">
        <v>690</v>
      </c>
      <c r="O2906" t="s">
        <v>78</v>
      </c>
    </row>
    <row r="2907" spans="1:15" x14ac:dyDescent="0.35">
      <c r="A2907" t="s">
        <v>36</v>
      </c>
      <c r="B2907" t="s">
        <v>832</v>
      </c>
      <c r="C2907">
        <v>1307</v>
      </c>
      <c r="D2907" t="s">
        <v>246</v>
      </c>
      <c r="E2907" t="s">
        <v>668</v>
      </c>
      <c r="F2907" t="s">
        <v>668</v>
      </c>
      <c r="G2907" t="s">
        <v>737</v>
      </c>
      <c r="H2907" t="s">
        <v>414</v>
      </c>
      <c r="I2907" t="s">
        <v>246</v>
      </c>
      <c r="J2907" t="s">
        <v>246</v>
      </c>
      <c r="K2907" t="s">
        <v>987</v>
      </c>
      <c r="L2907" t="s">
        <v>800</v>
      </c>
      <c r="M2907" t="s">
        <v>1077</v>
      </c>
      <c r="N2907" t="s">
        <v>341</v>
      </c>
      <c r="O2907" t="s">
        <v>78</v>
      </c>
    </row>
    <row r="2908" spans="1:15" x14ac:dyDescent="0.35">
      <c r="A2908" t="s">
        <v>36</v>
      </c>
      <c r="B2908" t="s">
        <v>833</v>
      </c>
      <c r="C2908">
        <v>184</v>
      </c>
      <c r="D2908" t="s">
        <v>377</v>
      </c>
      <c r="E2908" t="s">
        <v>78</v>
      </c>
      <c r="F2908" t="s">
        <v>78</v>
      </c>
      <c r="G2908" t="s">
        <v>414</v>
      </c>
      <c r="H2908" t="s">
        <v>389</v>
      </c>
      <c r="I2908" t="s">
        <v>374</v>
      </c>
      <c r="J2908" t="s">
        <v>389</v>
      </c>
      <c r="K2908" t="s">
        <v>341</v>
      </c>
      <c r="L2908" t="s">
        <v>377</v>
      </c>
      <c r="M2908" t="s">
        <v>890</v>
      </c>
      <c r="N2908" t="s">
        <v>85</v>
      </c>
      <c r="O2908" t="s">
        <v>170</v>
      </c>
    </row>
    <row r="2909" spans="1:15" x14ac:dyDescent="0.35">
      <c r="A2909" t="s">
        <v>37</v>
      </c>
      <c r="B2909" t="s">
        <v>831</v>
      </c>
      <c r="C2909">
        <v>109</v>
      </c>
      <c r="D2909" t="s">
        <v>458</v>
      </c>
      <c r="E2909" t="s">
        <v>622</v>
      </c>
      <c r="F2909" t="s">
        <v>688</v>
      </c>
      <c r="G2909" t="s">
        <v>1018</v>
      </c>
      <c r="H2909" t="s">
        <v>288</v>
      </c>
      <c r="I2909" t="s">
        <v>688</v>
      </c>
      <c r="J2909" t="s">
        <v>745</v>
      </c>
      <c r="K2909" t="s">
        <v>741</v>
      </c>
      <c r="L2909" t="s">
        <v>377</v>
      </c>
      <c r="M2909" t="s">
        <v>1348</v>
      </c>
      <c r="N2909" t="s">
        <v>949</v>
      </c>
      <c r="O2909" t="s">
        <v>334</v>
      </c>
    </row>
    <row r="2910" spans="1:15" x14ac:dyDescent="0.35">
      <c r="A2910" t="s">
        <v>37</v>
      </c>
      <c r="B2910" t="s">
        <v>832</v>
      </c>
      <c r="C2910">
        <v>648</v>
      </c>
      <c r="D2910" t="s">
        <v>433</v>
      </c>
      <c r="E2910" t="s">
        <v>673</v>
      </c>
      <c r="F2910" t="s">
        <v>246</v>
      </c>
      <c r="G2910" t="s">
        <v>1008</v>
      </c>
      <c r="H2910" t="s">
        <v>389</v>
      </c>
      <c r="I2910" t="s">
        <v>668</v>
      </c>
      <c r="J2910" t="s">
        <v>389</v>
      </c>
      <c r="K2910" t="s">
        <v>675</v>
      </c>
      <c r="L2910" t="s">
        <v>490</v>
      </c>
      <c r="M2910" t="s">
        <v>790</v>
      </c>
      <c r="N2910" t="s">
        <v>622</v>
      </c>
      <c r="O2910" t="s">
        <v>170</v>
      </c>
    </row>
    <row r="2911" spans="1:15" x14ac:dyDescent="0.35">
      <c r="A2911" t="s">
        <v>37</v>
      </c>
      <c r="B2911" t="s">
        <v>833</v>
      </c>
      <c r="C2911">
        <v>70</v>
      </c>
      <c r="D2911" t="s">
        <v>78</v>
      </c>
      <c r="E2911" t="s">
        <v>456</v>
      </c>
      <c r="F2911" t="s">
        <v>723</v>
      </c>
      <c r="G2911" t="s">
        <v>1180</v>
      </c>
      <c r="H2911" t="s">
        <v>789</v>
      </c>
      <c r="I2911" t="s">
        <v>78</v>
      </c>
      <c r="J2911" t="s">
        <v>800</v>
      </c>
      <c r="K2911" t="s">
        <v>490</v>
      </c>
      <c r="L2911" t="s">
        <v>78</v>
      </c>
      <c r="M2911" t="s">
        <v>756</v>
      </c>
      <c r="N2911" t="s">
        <v>825</v>
      </c>
      <c r="O2911" t="s">
        <v>78</v>
      </c>
    </row>
    <row r="2912" spans="1:15" x14ac:dyDescent="0.35">
      <c r="A2912" t="s">
        <v>38</v>
      </c>
      <c r="B2912" t="s">
        <v>831</v>
      </c>
      <c r="C2912">
        <v>198</v>
      </c>
      <c r="D2912" t="s">
        <v>789</v>
      </c>
      <c r="E2912" t="s">
        <v>433</v>
      </c>
      <c r="F2912" t="s">
        <v>987</v>
      </c>
      <c r="G2912" t="s">
        <v>793</v>
      </c>
      <c r="H2912" t="s">
        <v>993</v>
      </c>
      <c r="I2912" t="s">
        <v>623</v>
      </c>
      <c r="J2912" t="s">
        <v>721</v>
      </c>
      <c r="K2912" t="s">
        <v>949</v>
      </c>
      <c r="L2912" t="s">
        <v>723</v>
      </c>
      <c r="M2912" t="s">
        <v>467</v>
      </c>
      <c r="N2912" t="s">
        <v>730</v>
      </c>
      <c r="O2912" t="s">
        <v>246</v>
      </c>
    </row>
    <row r="2913" spans="1:15" x14ac:dyDescent="0.35">
      <c r="A2913" t="s">
        <v>38</v>
      </c>
      <c r="B2913" t="s">
        <v>832</v>
      </c>
      <c r="C2913">
        <v>411</v>
      </c>
      <c r="D2913" t="s">
        <v>377</v>
      </c>
      <c r="E2913" t="s">
        <v>389</v>
      </c>
      <c r="F2913" t="s">
        <v>807</v>
      </c>
      <c r="G2913" t="s">
        <v>456</v>
      </c>
      <c r="H2913" t="s">
        <v>355</v>
      </c>
      <c r="I2913" t="s">
        <v>389</v>
      </c>
      <c r="J2913" t="s">
        <v>377</v>
      </c>
      <c r="K2913" t="s">
        <v>580</v>
      </c>
      <c r="L2913" t="s">
        <v>355</v>
      </c>
      <c r="M2913" t="s">
        <v>1347</v>
      </c>
      <c r="N2913" t="s">
        <v>736</v>
      </c>
      <c r="O2913" t="s">
        <v>78</v>
      </c>
    </row>
    <row r="2914" spans="1:15" x14ac:dyDescent="0.35">
      <c r="A2914" t="s">
        <v>38</v>
      </c>
      <c r="B2914" t="s">
        <v>833</v>
      </c>
      <c r="C2914">
        <v>213</v>
      </c>
      <c r="D2914" t="s">
        <v>433</v>
      </c>
      <c r="E2914" t="s">
        <v>738</v>
      </c>
      <c r="F2914" t="s">
        <v>490</v>
      </c>
      <c r="G2914" t="s">
        <v>1091</v>
      </c>
      <c r="H2914" t="s">
        <v>728</v>
      </c>
      <c r="I2914" t="s">
        <v>383</v>
      </c>
      <c r="J2914" t="s">
        <v>414</v>
      </c>
      <c r="K2914" t="s">
        <v>1011</v>
      </c>
      <c r="L2914" t="s">
        <v>738</v>
      </c>
      <c r="M2914" t="s">
        <v>1373</v>
      </c>
      <c r="N2914" t="s">
        <v>938</v>
      </c>
      <c r="O2914" t="s">
        <v>170</v>
      </c>
    </row>
    <row r="2915" spans="1:15" x14ac:dyDescent="0.35">
      <c r="A2915" t="s">
        <v>39</v>
      </c>
      <c r="B2915" t="s">
        <v>831</v>
      </c>
      <c r="C2915">
        <v>128</v>
      </c>
      <c r="D2915" t="s">
        <v>624</v>
      </c>
      <c r="E2915" t="s">
        <v>78</v>
      </c>
      <c r="F2915" t="s">
        <v>78</v>
      </c>
      <c r="G2915" t="s">
        <v>529</v>
      </c>
      <c r="H2915" t="s">
        <v>688</v>
      </c>
      <c r="I2915" t="s">
        <v>456</v>
      </c>
      <c r="J2915" t="s">
        <v>433</v>
      </c>
      <c r="K2915" t="s">
        <v>529</v>
      </c>
      <c r="L2915" t="s">
        <v>414</v>
      </c>
      <c r="M2915" t="s">
        <v>765</v>
      </c>
      <c r="N2915" t="s">
        <v>696</v>
      </c>
      <c r="O2915" t="s">
        <v>78</v>
      </c>
    </row>
    <row r="2916" spans="1:15" x14ac:dyDescent="0.35">
      <c r="A2916" t="s">
        <v>39</v>
      </c>
      <c r="B2916" t="s">
        <v>832</v>
      </c>
      <c r="C2916">
        <v>595</v>
      </c>
      <c r="D2916" t="s">
        <v>170</v>
      </c>
      <c r="E2916" t="s">
        <v>334</v>
      </c>
      <c r="F2916" t="s">
        <v>334</v>
      </c>
      <c r="G2916" t="s">
        <v>690</v>
      </c>
      <c r="H2916" t="s">
        <v>414</v>
      </c>
      <c r="I2916" t="s">
        <v>433</v>
      </c>
      <c r="J2916" t="s">
        <v>377</v>
      </c>
      <c r="K2916" t="s">
        <v>743</v>
      </c>
      <c r="L2916" t="s">
        <v>341</v>
      </c>
      <c r="M2916" t="s">
        <v>1135</v>
      </c>
      <c r="N2916" t="s">
        <v>644</v>
      </c>
      <c r="O2916" t="s">
        <v>668</v>
      </c>
    </row>
    <row r="2917" spans="1:15" x14ac:dyDescent="0.35">
      <c r="A2917" t="s">
        <v>39</v>
      </c>
      <c r="B2917" t="s">
        <v>833</v>
      </c>
      <c r="C2917">
        <v>305</v>
      </c>
      <c r="D2917" t="s">
        <v>800</v>
      </c>
      <c r="E2917" t="s">
        <v>170</v>
      </c>
      <c r="F2917" t="s">
        <v>389</v>
      </c>
      <c r="G2917" t="s">
        <v>341</v>
      </c>
      <c r="H2917" t="s">
        <v>433</v>
      </c>
      <c r="I2917" t="s">
        <v>624</v>
      </c>
      <c r="J2917" t="s">
        <v>675</v>
      </c>
      <c r="K2917" t="s">
        <v>800</v>
      </c>
      <c r="L2917" t="s">
        <v>414</v>
      </c>
      <c r="M2917" t="s">
        <v>1374</v>
      </c>
      <c r="N2917" t="s">
        <v>529</v>
      </c>
      <c r="O2917" t="s">
        <v>78</v>
      </c>
    </row>
    <row r="2918" spans="1:15" x14ac:dyDescent="0.35">
      <c r="A2918" t="s">
        <v>40</v>
      </c>
      <c r="B2918" t="s">
        <v>831</v>
      </c>
      <c r="C2918">
        <v>693</v>
      </c>
      <c r="D2918" t="s">
        <v>742</v>
      </c>
      <c r="E2918" t="s">
        <v>433</v>
      </c>
      <c r="F2918" t="s">
        <v>675</v>
      </c>
      <c r="G2918" t="s">
        <v>1008</v>
      </c>
      <c r="H2918" t="s">
        <v>993</v>
      </c>
      <c r="I2918" t="s">
        <v>624</v>
      </c>
      <c r="J2918" t="s">
        <v>250</v>
      </c>
      <c r="K2918" t="s">
        <v>868</v>
      </c>
      <c r="L2918" t="s">
        <v>718</v>
      </c>
      <c r="M2918" t="s">
        <v>908</v>
      </c>
      <c r="N2918" t="s">
        <v>631</v>
      </c>
      <c r="O2918" t="s">
        <v>170</v>
      </c>
    </row>
    <row r="2919" spans="1:15" x14ac:dyDescent="0.35">
      <c r="A2919" t="s">
        <v>40</v>
      </c>
      <c r="B2919" t="s">
        <v>832</v>
      </c>
      <c r="C2919">
        <v>3308</v>
      </c>
      <c r="D2919" t="s">
        <v>433</v>
      </c>
      <c r="E2919" t="s">
        <v>334</v>
      </c>
      <c r="F2919" t="s">
        <v>433</v>
      </c>
      <c r="G2919" t="s">
        <v>728</v>
      </c>
      <c r="H2919" t="s">
        <v>800</v>
      </c>
      <c r="I2919" t="s">
        <v>246</v>
      </c>
      <c r="J2919" t="s">
        <v>374</v>
      </c>
      <c r="K2919" t="s">
        <v>644</v>
      </c>
      <c r="L2919" t="s">
        <v>85</v>
      </c>
      <c r="M2919" t="s">
        <v>959</v>
      </c>
      <c r="N2919" t="s">
        <v>743</v>
      </c>
      <c r="O2919" t="s">
        <v>679</v>
      </c>
    </row>
    <row r="2920" spans="1:15" x14ac:dyDescent="0.35">
      <c r="A2920" t="s">
        <v>40</v>
      </c>
      <c r="B2920" t="s">
        <v>833</v>
      </c>
      <c r="C2920">
        <v>925</v>
      </c>
      <c r="D2920" t="s">
        <v>414</v>
      </c>
      <c r="E2920" t="s">
        <v>377</v>
      </c>
      <c r="F2920" t="s">
        <v>355</v>
      </c>
      <c r="G2920" t="s">
        <v>690</v>
      </c>
      <c r="H2920" t="s">
        <v>624</v>
      </c>
      <c r="I2920" t="s">
        <v>490</v>
      </c>
      <c r="J2920" t="s">
        <v>800</v>
      </c>
      <c r="K2920" t="s">
        <v>718</v>
      </c>
      <c r="L2920" t="s">
        <v>355</v>
      </c>
      <c r="M2920" t="s">
        <v>950</v>
      </c>
      <c r="N2920" t="s">
        <v>737</v>
      </c>
      <c r="O2920" t="s">
        <v>170</v>
      </c>
    </row>
    <row r="2922" spans="1:15" x14ac:dyDescent="0.35">
      <c r="A2922" t="s">
        <v>1375</v>
      </c>
    </row>
    <row r="2923" spans="1:15" x14ac:dyDescent="0.35">
      <c r="A2923" t="s">
        <v>29</v>
      </c>
      <c r="B2923" t="s">
        <v>872</v>
      </c>
      <c r="C2923" t="s">
        <v>30</v>
      </c>
      <c r="D2923" t="s">
        <v>1360</v>
      </c>
      <c r="E2923" t="s">
        <v>1361</v>
      </c>
      <c r="F2923" t="s">
        <v>1362</v>
      </c>
      <c r="G2923" t="s">
        <v>1363</v>
      </c>
      <c r="H2923" t="s">
        <v>1364</v>
      </c>
      <c r="I2923" t="s">
        <v>1365</v>
      </c>
      <c r="J2923" t="s">
        <v>1366</v>
      </c>
      <c r="K2923" t="s">
        <v>1367</v>
      </c>
      <c r="L2923" t="s">
        <v>1368</v>
      </c>
      <c r="M2923" t="s">
        <v>1369</v>
      </c>
      <c r="N2923" t="s">
        <v>1342</v>
      </c>
      <c r="O2923" t="s">
        <v>1370</v>
      </c>
    </row>
    <row r="2924" spans="1:15" x14ac:dyDescent="0.35">
      <c r="A2924" t="s">
        <v>35</v>
      </c>
      <c r="B2924" t="s">
        <v>873</v>
      </c>
      <c r="C2924">
        <v>407</v>
      </c>
      <c r="D2924" t="s">
        <v>987</v>
      </c>
      <c r="E2924" t="s">
        <v>246</v>
      </c>
      <c r="F2924" t="s">
        <v>414</v>
      </c>
      <c r="G2924" t="s">
        <v>724</v>
      </c>
      <c r="H2924" t="s">
        <v>743</v>
      </c>
      <c r="I2924" t="s">
        <v>668</v>
      </c>
      <c r="J2924" t="s">
        <v>623</v>
      </c>
      <c r="K2924" t="s">
        <v>341</v>
      </c>
      <c r="L2924" t="s">
        <v>738</v>
      </c>
      <c r="M2924" t="s">
        <v>538</v>
      </c>
      <c r="N2924" t="s">
        <v>741</v>
      </c>
      <c r="O2924" t="s">
        <v>78</v>
      </c>
    </row>
    <row r="2925" spans="1:15" x14ac:dyDescent="0.35">
      <c r="A2925" t="s">
        <v>35</v>
      </c>
      <c r="B2925" t="s">
        <v>874</v>
      </c>
      <c r="C2925">
        <v>173</v>
      </c>
      <c r="D2925" t="s">
        <v>624</v>
      </c>
      <c r="E2925" t="s">
        <v>987</v>
      </c>
      <c r="F2925" t="s">
        <v>673</v>
      </c>
      <c r="G2925" t="s">
        <v>503</v>
      </c>
      <c r="H2925" t="s">
        <v>949</v>
      </c>
      <c r="I2925" t="s">
        <v>987</v>
      </c>
      <c r="J2925" t="s">
        <v>458</v>
      </c>
      <c r="K2925" t="s">
        <v>690</v>
      </c>
      <c r="L2925" t="s">
        <v>721</v>
      </c>
      <c r="M2925" t="s">
        <v>773</v>
      </c>
      <c r="N2925" t="s">
        <v>734</v>
      </c>
      <c r="O2925" t="s">
        <v>374</v>
      </c>
    </row>
    <row r="2926" spans="1:15" x14ac:dyDescent="0.35">
      <c r="A2926" t="s">
        <v>35</v>
      </c>
      <c r="B2926" t="s">
        <v>318</v>
      </c>
      <c r="C2926">
        <v>36</v>
      </c>
      <c r="D2926" t="s">
        <v>723</v>
      </c>
      <c r="E2926" t="s">
        <v>383</v>
      </c>
      <c r="F2926" t="s">
        <v>734</v>
      </c>
      <c r="G2926" t="s">
        <v>958</v>
      </c>
      <c r="H2926" t="s">
        <v>78</v>
      </c>
      <c r="I2926" t="s">
        <v>383</v>
      </c>
      <c r="J2926" t="s">
        <v>644</v>
      </c>
      <c r="K2926" t="s">
        <v>724</v>
      </c>
      <c r="L2926" t="s">
        <v>676</v>
      </c>
      <c r="M2926" t="s">
        <v>1376</v>
      </c>
      <c r="N2926" t="s">
        <v>688</v>
      </c>
      <c r="O2926" t="s">
        <v>78</v>
      </c>
    </row>
    <row r="2927" spans="1:15" x14ac:dyDescent="0.35">
      <c r="A2927" t="s">
        <v>36</v>
      </c>
      <c r="B2927" t="s">
        <v>873</v>
      </c>
      <c r="C2927">
        <v>960</v>
      </c>
      <c r="D2927" t="s">
        <v>389</v>
      </c>
      <c r="E2927" t="s">
        <v>673</v>
      </c>
      <c r="F2927" t="s">
        <v>668</v>
      </c>
      <c r="G2927" t="s">
        <v>631</v>
      </c>
      <c r="H2927" t="s">
        <v>458</v>
      </c>
      <c r="I2927" t="s">
        <v>433</v>
      </c>
      <c r="J2927" t="s">
        <v>623</v>
      </c>
      <c r="K2927" t="s">
        <v>644</v>
      </c>
      <c r="L2927" t="s">
        <v>374</v>
      </c>
      <c r="M2927" t="s">
        <v>1002</v>
      </c>
      <c r="N2927" t="s">
        <v>807</v>
      </c>
      <c r="O2927" t="s">
        <v>78</v>
      </c>
    </row>
    <row r="2928" spans="1:15" x14ac:dyDescent="0.35">
      <c r="A2928" t="s">
        <v>36</v>
      </c>
      <c r="B2928" t="s">
        <v>874</v>
      </c>
      <c r="C2928">
        <v>551</v>
      </c>
      <c r="D2928" t="s">
        <v>85</v>
      </c>
      <c r="E2928" t="s">
        <v>679</v>
      </c>
      <c r="F2928" t="s">
        <v>334</v>
      </c>
      <c r="G2928" t="s">
        <v>341</v>
      </c>
      <c r="H2928" t="s">
        <v>246</v>
      </c>
      <c r="I2928" t="s">
        <v>377</v>
      </c>
      <c r="J2928" t="s">
        <v>433</v>
      </c>
      <c r="K2928" t="s">
        <v>800</v>
      </c>
      <c r="L2928" t="s">
        <v>675</v>
      </c>
      <c r="M2928" t="s">
        <v>866</v>
      </c>
      <c r="N2928" t="s">
        <v>458</v>
      </c>
      <c r="O2928" t="s">
        <v>78</v>
      </c>
    </row>
    <row r="2929" spans="1:15" x14ac:dyDescent="0.35">
      <c r="A2929" t="s">
        <v>36</v>
      </c>
      <c r="B2929" t="s">
        <v>318</v>
      </c>
      <c r="C2929">
        <v>122</v>
      </c>
      <c r="D2929" t="s">
        <v>78</v>
      </c>
      <c r="E2929" t="s">
        <v>78</v>
      </c>
      <c r="F2929" t="s">
        <v>78</v>
      </c>
      <c r="G2929" t="s">
        <v>742</v>
      </c>
      <c r="H2929" t="s">
        <v>334</v>
      </c>
      <c r="I2929" t="s">
        <v>679</v>
      </c>
      <c r="J2929" t="s">
        <v>433</v>
      </c>
      <c r="K2929" t="s">
        <v>644</v>
      </c>
      <c r="L2929" t="s">
        <v>631</v>
      </c>
      <c r="M2929" t="s">
        <v>1014</v>
      </c>
      <c r="N2929" t="s">
        <v>490</v>
      </c>
      <c r="O2929" t="s">
        <v>78</v>
      </c>
    </row>
    <row r="2930" spans="1:15" x14ac:dyDescent="0.35">
      <c r="A2930" t="s">
        <v>37</v>
      </c>
      <c r="B2930" t="s">
        <v>873</v>
      </c>
      <c r="C2930">
        <v>514</v>
      </c>
      <c r="D2930" t="s">
        <v>377</v>
      </c>
      <c r="E2930" t="s">
        <v>389</v>
      </c>
      <c r="F2930" t="s">
        <v>355</v>
      </c>
      <c r="G2930" t="s">
        <v>1140</v>
      </c>
      <c r="H2930" t="s">
        <v>458</v>
      </c>
      <c r="I2930" t="s">
        <v>377</v>
      </c>
      <c r="J2930" t="s">
        <v>406</v>
      </c>
      <c r="K2930" t="s">
        <v>624</v>
      </c>
      <c r="L2930" t="s">
        <v>623</v>
      </c>
      <c r="M2930" t="s">
        <v>300</v>
      </c>
      <c r="N2930" t="s">
        <v>734</v>
      </c>
      <c r="O2930" t="s">
        <v>668</v>
      </c>
    </row>
    <row r="2931" spans="1:15" x14ac:dyDescent="0.35">
      <c r="A2931" t="s">
        <v>37</v>
      </c>
      <c r="B2931" t="s">
        <v>874</v>
      </c>
      <c r="C2931">
        <v>261</v>
      </c>
      <c r="D2931" t="s">
        <v>246</v>
      </c>
      <c r="E2931" t="s">
        <v>414</v>
      </c>
      <c r="F2931" t="s">
        <v>800</v>
      </c>
      <c r="G2931" t="s">
        <v>737</v>
      </c>
      <c r="H2931" t="s">
        <v>623</v>
      </c>
      <c r="I2931" t="s">
        <v>679</v>
      </c>
      <c r="J2931" t="s">
        <v>673</v>
      </c>
      <c r="K2931" t="s">
        <v>490</v>
      </c>
      <c r="L2931" t="s">
        <v>490</v>
      </c>
      <c r="M2931" t="s">
        <v>792</v>
      </c>
      <c r="N2931" t="s">
        <v>458</v>
      </c>
      <c r="O2931" t="s">
        <v>170</v>
      </c>
    </row>
    <row r="2932" spans="1:15" x14ac:dyDescent="0.35">
      <c r="A2932" t="s">
        <v>37</v>
      </c>
      <c r="B2932" t="s">
        <v>318</v>
      </c>
      <c r="C2932">
        <v>52</v>
      </c>
      <c r="D2932" t="s">
        <v>490</v>
      </c>
      <c r="E2932" t="s">
        <v>78</v>
      </c>
      <c r="F2932" t="s">
        <v>78</v>
      </c>
      <c r="G2932" t="s">
        <v>742</v>
      </c>
      <c r="H2932" t="s">
        <v>721</v>
      </c>
      <c r="I2932" t="s">
        <v>732</v>
      </c>
      <c r="J2932" t="s">
        <v>337</v>
      </c>
      <c r="K2932" t="s">
        <v>85</v>
      </c>
      <c r="L2932" t="s">
        <v>78</v>
      </c>
      <c r="M2932" t="s">
        <v>1173</v>
      </c>
      <c r="N2932" t="s">
        <v>414</v>
      </c>
      <c r="O2932" t="s">
        <v>78</v>
      </c>
    </row>
    <row r="2933" spans="1:15" x14ac:dyDescent="0.35">
      <c r="A2933" t="s">
        <v>38</v>
      </c>
      <c r="B2933" t="s">
        <v>873</v>
      </c>
      <c r="C2933">
        <v>515</v>
      </c>
      <c r="D2933" t="s">
        <v>688</v>
      </c>
      <c r="E2933" t="s">
        <v>623</v>
      </c>
      <c r="F2933" t="s">
        <v>736</v>
      </c>
      <c r="G2933" t="s">
        <v>717</v>
      </c>
      <c r="H2933" t="s">
        <v>825</v>
      </c>
      <c r="I2933" t="s">
        <v>406</v>
      </c>
      <c r="J2933" t="s">
        <v>406</v>
      </c>
      <c r="K2933" t="s">
        <v>1023</v>
      </c>
      <c r="L2933" t="s">
        <v>732</v>
      </c>
      <c r="M2933" t="s">
        <v>525</v>
      </c>
      <c r="N2933" t="s">
        <v>688</v>
      </c>
      <c r="O2933" t="s">
        <v>679</v>
      </c>
    </row>
    <row r="2934" spans="1:15" x14ac:dyDescent="0.35">
      <c r="A2934" t="s">
        <v>38</v>
      </c>
      <c r="B2934" t="s">
        <v>874</v>
      </c>
      <c r="C2934">
        <v>237</v>
      </c>
      <c r="D2934" t="s">
        <v>414</v>
      </c>
      <c r="E2934" t="s">
        <v>374</v>
      </c>
      <c r="F2934" t="s">
        <v>85</v>
      </c>
      <c r="G2934" t="s">
        <v>337</v>
      </c>
      <c r="H2934" t="s">
        <v>732</v>
      </c>
      <c r="I2934" t="s">
        <v>374</v>
      </c>
      <c r="J2934" t="s">
        <v>85</v>
      </c>
      <c r="K2934" t="s">
        <v>508</v>
      </c>
      <c r="L2934" t="s">
        <v>622</v>
      </c>
      <c r="M2934" t="s">
        <v>1240</v>
      </c>
      <c r="N2934" t="s">
        <v>337</v>
      </c>
      <c r="O2934" t="s">
        <v>334</v>
      </c>
    </row>
    <row r="2935" spans="1:15" x14ac:dyDescent="0.35">
      <c r="A2935" t="s">
        <v>38</v>
      </c>
      <c r="B2935" t="s">
        <v>318</v>
      </c>
      <c r="C2935">
        <v>70</v>
      </c>
      <c r="D2935" t="s">
        <v>78</v>
      </c>
      <c r="E2935" t="s">
        <v>78</v>
      </c>
      <c r="F2935" t="s">
        <v>78</v>
      </c>
      <c r="G2935" t="s">
        <v>668</v>
      </c>
      <c r="H2935" t="s">
        <v>78</v>
      </c>
      <c r="I2935" t="s">
        <v>78</v>
      </c>
      <c r="J2935" t="s">
        <v>377</v>
      </c>
      <c r="K2935" t="s">
        <v>781</v>
      </c>
      <c r="L2935" t="s">
        <v>78</v>
      </c>
      <c r="M2935" t="s">
        <v>1256</v>
      </c>
      <c r="N2935" t="s">
        <v>67</v>
      </c>
      <c r="O2935" t="s">
        <v>78</v>
      </c>
    </row>
    <row r="2936" spans="1:15" x14ac:dyDescent="0.35">
      <c r="A2936" t="s">
        <v>39</v>
      </c>
      <c r="B2936" t="s">
        <v>873</v>
      </c>
      <c r="C2936">
        <v>652</v>
      </c>
      <c r="D2936" t="s">
        <v>389</v>
      </c>
      <c r="E2936" t="s">
        <v>673</v>
      </c>
      <c r="F2936" t="s">
        <v>334</v>
      </c>
      <c r="G2936" t="s">
        <v>508</v>
      </c>
      <c r="H2936" t="s">
        <v>85</v>
      </c>
      <c r="I2936" t="s">
        <v>987</v>
      </c>
      <c r="J2936" t="s">
        <v>433</v>
      </c>
      <c r="K2936" t="s">
        <v>736</v>
      </c>
      <c r="L2936" t="s">
        <v>383</v>
      </c>
      <c r="M2936" t="s">
        <v>610</v>
      </c>
      <c r="N2936" t="s">
        <v>825</v>
      </c>
      <c r="O2936" t="s">
        <v>170</v>
      </c>
    </row>
    <row r="2937" spans="1:15" x14ac:dyDescent="0.35">
      <c r="A2937" t="s">
        <v>39</v>
      </c>
      <c r="B2937" t="s">
        <v>874</v>
      </c>
      <c r="C2937">
        <v>299</v>
      </c>
      <c r="D2937" t="s">
        <v>668</v>
      </c>
      <c r="E2937" t="s">
        <v>170</v>
      </c>
      <c r="F2937" t="s">
        <v>668</v>
      </c>
      <c r="G2937" t="s">
        <v>624</v>
      </c>
      <c r="H2937" t="s">
        <v>675</v>
      </c>
      <c r="I2937" t="s">
        <v>85</v>
      </c>
      <c r="J2937" t="s">
        <v>387</v>
      </c>
      <c r="K2937" t="s">
        <v>355</v>
      </c>
      <c r="L2937" t="s">
        <v>334</v>
      </c>
      <c r="M2937" t="s">
        <v>786</v>
      </c>
      <c r="N2937" t="s">
        <v>633</v>
      </c>
      <c r="O2937" t="s">
        <v>78</v>
      </c>
    </row>
    <row r="2938" spans="1:15" x14ac:dyDescent="0.35">
      <c r="A2938" t="s">
        <v>39</v>
      </c>
      <c r="B2938" t="s">
        <v>318</v>
      </c>
      <c r="C2938">
        <v>77</v>
      </c>
      <c r="D2938" t="s">
        <v>738</v>
      </c>
      <c r="E2938" t="s">
        <v>78</v>
      </c>
      <c r="F2938" t="s">
        <v>738</v>
      </c>
      <c r="G2938" t="s">
        <v>433</v>
      </c>
      <c r="H2938" t="s">
        <v>78</v>
      </c>
      <c r="I2938" t="s">
        <v>800</v>
      </c>
      <c r="J2938" t="s">
        <v>529</v>
      </c>
      <c r="K2938" t="s">
        <v>800</v>
      </c>
      <c r="L2938" t="s">
        <v>334</v>
      </c>
      <c r="M2938" t="s">
        <v>1163</v>
      </c>
      <c r="N2938" t="s">
        <v>738</v>
      </c>
      <c r="O2938" t="s">
        <v>78</v>
      </c>
    </row>
    <row r="2939" spans="1:15" x14ac:dyDescent="0.35">
      <c r="A2939" t="s">
        <v>40</v>
      </c>
      <c r="B2939" t="s">
        <v>873</v>
      </c>
      <c r="C2939">
        <v>3048</v>
      </c>
      <c r="D2939" t="s">
        <v>85</v>
      </c>
      <c r="E2939" t="s">
        <v>433</v>
      </c>
      <c r="F2939" t="s">
        <v>414</v>
      </c>
      <c r="G2939" t="s">
        <v>949</v>
      </c>
      <c r="H2939" t="s">
        <v>341</v>
      </c>
      <c r="I2939" t="s">
        <v>387</v>
      </c>
      <c r="J2939" t="s">
        <v>623</v>
      </c>
      <c r="K2939" t="s">
        <v>529</v>
      </c>
      <c r="L2939" t="s">
        <v>406</v>
      </c>
      <c r="M2939" t="s">
        <v>300</v>
      </c>
      <c r="N2939" t="s">
        <v>825</v>
      </c>
      <c r="O2939" t="s">
        <v>679</v>
      </c>
    </row>
    <row r="2940" spans="1:15" x14ac:dyDescent="0.35">
      <c r="A2940" t="s">
        <v>40</v>
      </c>
      <c r="B2940" t="s">
        <v>874</v>
      </c>
      <c r="C2940">
        <v>1521</v>
      </c>
      <c r="D2940" t="s">
        <v>387</v>
      </c>
      <c r="E2940" t="s">
        <v>334</v>
      </c>
      <c r="F2940" t="s">
        <v>374</v>
      </c>
      <c r="G2940" t="s">
        <v>732</v>
      </c>
      <c r="H2940" t="s">
        <v>987</v>
      </c>
      <c r="I2940" t="s">
        <v>389</v>
      </c>
      <c r="J2940" t="s">
        <v>414</v>
      </c>
      <c r="K2940" t="s">
        <v>458</v>
      </c>
      <c r="L2940" t="s">
        <v>355</v>
      </c>
      <c r="M2940" t="s">
        <v>959</v>
      </c>
      <c r="N2940" t="s">
        <v>718</v>
      </c>
      <c r="O2940" t="s">
        <v>170</v>
      </c>
    </row>
    <row r="2941" spans="1:15" x14ac:dyDescent="0.35">
      <c r="A2941" t="s">
        <v>40</v>
      </c>
      <c r="B2941" t="s">
        <v>318</v>
      </c>
      <c r="C2941">
        <v>357</v>
      </c>
      <c r="D2941" t="s">
        <v>387</v>
      </c>
      <c r="E2941" t="s">
        <v>170</v>
      </c>
      <c r="F2941" t="s">
        <v>433</v>
      </c>
      <c r="G2941" t="s">
        <v>825</v>
      </c>
      <c r="H2941" t="s">
        <v>374</v>
      </c>
      <c r="I2941" t="s">
        <v>389</v>
      </c>
      <c r="J2941" t="s">
        <v>738</v>
      </c>
      <c r="K2941" t="s">
        <v>732</v>
      </c>
      <c r="L2941" t="s">
        <v>622</v>
      </c>
      <c r="M2941" t="s">
        <v>917</v>
      </c>
      <c r="N2941" t="s">
        <v>732</v>
      </c>
      <c r="O2941" t="s">
        <v>78</v>
      </c>
    </row>
    <row r="2943" spans="1:15" x14ac:dyDescent="0.35">
      <c r="A2943" t="s">
        <v>1377</v>
      </c>
    </row>
    <row r="2944" spans="1:15" x14ac:dyDescent="0.35">
      <c r="A2944" t="s">
        <v>29</v>
      </c>
      <c r="B2944" t="s">
        <v>887</v>
      </c>
      <c r="C2944" t="s">
        <v>30</v>
      </c>
      <c r="D2944" t="s">
        <v>1360</v>
      </c>
      <c r="E2944" t="s">
        <v>1361</v>
      </c>
      <c r="F2944" t="s">
        <v>1362</v>
      </c>
      <c r="G2944" t="s">
        <v>1363</v>
      </c>
      <c r="H2944" t="s">
        <v>1364</v>
      </c>
      <c r="I2944" t="s">
        <v>1365</v>
      </c>
      <c r="J2944" t="s">
        <v>1366</v>
      </c>
      <c r="K2944" t="s">
        <v>1367</v>
      </c>
      <c r="L2944" t="s">
        <v>1368</v>
      </c>
      <c r="M2944" t="s">
        <v>1369</v>
      </c>
      <c r="N2944" t="s">
        <v>1342</v>
      </c>
      <c r="O2944" t="s">
        <v>1370</v>
      </c>
    </row>
    <row r="2945" spans="1:15" x14ac:dyDescent="0.35">
      <c r="A2945" t="s">
        <v>35</v>
      </c>
      <c r="B2945" t="s">
        <v>888</v>
      </c>
      <c r="C2945">
        <v>290</v>
      </c>
      <c r="D2945" t="s">
        <v>377</v>
      </c>
      <c r="E2945" t="s">
        <v>387</v>
      </c>
      <c r="F2945" t="s">
        <v>374</v>
      </c>
      <c r="G2945" t="s">
        <v>998</v>
      </c>
      <c r="H2945" t="s">
        <v>85</v>
      </c>
      <c r="I2945" t="s">
        <v>374</v>
      </c>
      <c r="J2945" t="s">
        <v>374</v>
      </c>
      <c r="K2945" t="s">
        <v>644</v>
      </c>
      <c r="L2945" t="s">
        <v>374</v>
      </c>
      <c r="M2945" t="s">
        <v>806</v>
      </c>
      <c r="N2945" t="s">
        <v>59</v>
      </c>
      <c r="O2945" t="s">
        <v>78</v>
      </c>
    </row>
    <row r="2946" spans="1:15" x14ac:dyDescent="0.35">
      <c r="A2946" t="s">
        <v>35</v>
      </c>
      <c r="B2946" t="s">
        <v>889</v>
      </c>
      <c r="C2946">
        <v>326</v>
      </c>
      <c r="D2946" t="s">
        <v>718</v>
      </c>
      <c r="E2946" t="s">
        <v>389</v>
      </c>
      <c r="F2946" t="s">
        <v>414</v>
      </c>
      <c r="G2946" t="s">
        <v>998</v>
      </c>
      <c r="H2946" t="s">
        <v>337</v>
      </c>
      <c r="I2946" t="s">
        <v>377</v>
      </c>
      <c r="J2946" t="s">
        <v>624</v>
      </c>
      <c r="K2946" t="s">
        <v>734</v>
      </c>
      <c r="L2946" t="s">
        <v>250</v>
      </c>
      <c r="M2946" t="s">
        <v>1378</v>
      </c>
      <c r="N2946" t="s">
        <v>732</v>
      </c>
      <c r="O2946" t="s">
        <v>668</v>
      </c>
    </row>
    <row r="2947" spans="1:15" x14ac:dyDescent="0.35">
      <c r="A2947" t="s">
        <v>36</v>
      </c>
      <c r="B2947" t="s">
        <v>888</v>
      </c>
      <c r="C2947">
        <v>731</v>
      </c>
      <c r="D2947" t="s">
        <v>389</v>
      </c>
      <c r="E2947" t="s">
        <v>334</v>
      </c>
      <c r="F2947" t="s">
        <v>246</v>
      </c>
      <c r="G2947" t="s">
        <v>1023</v>
      </c>
      <c r="H2947" t="s">
        <v>490</v>
      </c>
      <c r="I2947" t="s">
        <v>389</v>
      </c>
      <c r="J2947" t="s">
        <v>85</v>
      </c>
      <c r="K2947" t="s">
        <v>718</v>
      </c>
      <c r="L2947" t="s">
        <v>406</v>
      </c>
      <c r="M2947" t="s">
        <v>885</v>
      </c>
      <c r="N2947" t="s">
        <v>644</v>
      </c>
      <c r="O2947" t="s">
        <v>78</v>
      </c>
    </row>
    <row r="2948" spans="1:15" x14ac:dyDescent="0.35">
      <c r="A2948" t="s">
        <v>36</v>
      </c>
      <c r="B2948" t="s">
        <v>889</v>
      </c>
      <c r="C2948">
        <v>902</v>
      </c>
      <c r="D2948" t="s">
        <v>800</v>
      </c>
      <c r="E2948" t="s">
        <v>679</v>
      </c>
      <c r="F2948" t="s">
        <v>78</v>
      </c>
      <c r="G2948" t="s">
        <v>490</v>
      </c>
      <c r="H2948" t="s">
        <v>675</v>
      </c>
      <c r="I2948" t="s">
        <v>334</v>
      </c>
      <c r="J2948" t="s">
        <v>374</v>
      </c>
      <c r="K2948" t="s">
        <v>623</v>
      </c>
      <c r="L2948" t="s">
        <v>374</v>
      </c>
      <c r="M2948" t="s">
        <v>259</v>
      </c>
      <c r="N2948" t="s">
        <v>624</v>
      </c>
      <c r="O2948" t="s">
        <v>78</v>
      </c>
    </row>
    <row r="2949" spans="1:15" x14ac:dyDescent="0.35">
      <c r="A2949" t="s">
        <v>37</v>
      </c>
      <c r="B2949" t="s">
        <v>888</v>
      </c>
      <c r="C2949">
        <v>372</v>
      </c>
      <c r="D2949" t="s">
        <v>246</v>
      </c>
      <c r="E2949" t="s">
        <v>389</v>
      </c>
      <c r="F2949" t="s">
        <v>490</v>
      </c>
      <c r="G2949" t="s">
        <v>1118</v>
      </c>
      <c r="H2949" t="s">
        <v>807</v>
      </c>
      <c r="I2949" t="s">
        <v>377</v>
      </c>
      <c r="J2949" t="s">
        <v>406</v>
      </c>
      <c r="K2949" t="s">
        <v>458</v>
      </c>
      <c r="L2949" t="s">
        <v>85</v>
      </c>
      <c r="M2949" t="s">
        <v>769</v>
      </c>
      <c r="N2949" t="s">
        <v>825</v>
      </c>
      <c r="O2949" t="s">
        <v>170</v>
      </c>
    </row>
    <row r="2950" spans="1:15" x14ac:dyDescent="0.35">
      <c r="A2950" t="s">
        <v>37</v>
      </c>
      <c r="B2950" t="s">
        <v>889</v>
      </c>
      <c r="C2950">
        <v>455</v>
      </c>
      <c r="D2950" t="s">
        <v>414</v>
      </c>
      <c r="E2950" t="s">
        <v>389</v>
      </c>
      <c r="F2950" t="s">
        <v>387</v>
      </c>
      <c r="G2950" t="s">
        <v>250</v>
      </c>
      <c r="H2950" t="s">
        <v>85</v>
      </c>
      <c r="I2950" t="s">
        <v>374</v>
      </c>
      <c r="J2950" t="s">
        <v>675</v>
      </c>
      <c r="K2950" t="s">
        <v>406</v>
      </c>
      <c r="L2950" t="s">
        <v>623</v>
      </c>
      <c r="M2950" t="s">
        <v>64</v>
      </c>
      <c r="N2950" t="s">
        <v>738</v>
      </c>
      <c r="O2950" t="s">
        <v>170</v>
      </c>
    </row>
    <row r="2951" spans="1:15" x14ac:dyDescent="0.35">
      <c r="A2951" t="s">
        <v>38</v>
      </c>
      <c r="B2951" t="s">
        <v>888</v>
      </c>
      <c r="C2951">
        <v>156</v>
      </c>
      <c r="D2951" t="s">
        <v>734</v>
      </c>
      <c r="E2951" t="s">
        <v>987</v>
      </c>
      <c r="F2951" t="s">
        <v>288</v>
      </c>
      <c r="G2951" t="s">
        <v>722</v>
      </c>
      <c r="H2951" t="s">
        <v>644</v>
      </c>
      <c r="I2951" t="s">
        <v>732</v>
      </c>
      <c r="J2951" t="s">
        <v>745</v>
      </c>
      <c r="K2951" t="s">
        <v>637</v>
      </c>
      <c r="L2951" t="s">
        <v>732</v>
      </c>
      <c r="M2951" t="s">
        <v>425</v>
      </c>
      <c r="N2951" t="s">
        <v>721</v>
      </c>
      <c r="O2951" t="s">
        <v>78</v>
      </c>
    </row>
    <row r="2952" spans="1:15" x14ac:dyDescent="0.35">
      <c r="A2952" t="s">
        <v>38</v>
      </c>
      <c r="B2952" t="s">
        <v>889</v>
      </c>
      <c r="C2952">
        <v>666</v>
      </c>
      <c r="D2952" t="s">
        <v>383</v>
      </c>
      <c r="E2952" t="s">
        <v>389</v>
      </c>
      <c r="F2952" t="s">
        <v>490</v>
      </c>
      <c r="G2952" t="s">
        <v>337</v>
      </c>
      <c r="H2952" t="s">
        <v>732</v>
      </c>
      <c r="I2952" t="s">
        <v>414</v>
      </c>
      <c r="J2952" t="s">
        <v>414</v>
      </c>
      <c r="K2952" t="s">
        <v>739</v>
      </c>
      <c r="L2952" t="s">
        <v>644</v>
      </c>
      <c r="M2952" t="s">
        <v>986</v>
      </c>
      <c r="N2952" t="s">
        <v>728</v>
      </c>
      <c r="O2952" t="s">
        <v>170</v>
      </c>
    </row>
    <row r="2953" spans="1:15" x14ac:dyDescent="0.35">
      <c r="A2953" t="s">
        <v>39</v>
      </c>
      <c r="B2953" t="s">
        <v>888</v>
      </c>
      <c r="C2953">
        <v>294</v>
      </c>
      <c r="D2953" t="s">
        <v>334</v>
      </c>
      <c r="E2953" t="s">
        <v>433</v>
      </c>
      <c r="F2953" t="s">
        <v>414</v>
      </c>
      <c r="G2953" t="s">
        <v>728</v>
      </c>
      <c r="H2953" t="s">
        <v>458</v>
      </c>
      <c r="I2953" t="s">
        <v>633</v>
      </c>
      <c r="J2953" t="s">
        <v>433</v>
      </c>
      <c r="K2953" t="s">
        <v>734</v>
      </c>
      <c r="L2953" t="s">
        <v>355</v>
      </c>
      <c r="M2953" t="s">
        <v>892</v>
      </c>
      <c r="N2953" t="s">
        <v>337</v>
      </c>
      <c r="O2953" t="s">
        <v>78</v>
      </c>
    </row>
    <row r="2954" spans="1:15" x14ac:dyDescent="0.35">
      <c r="A2954" t="s">
        <v>39</v>
      </c>
      <c r="B2954" t="s">
        <v>889</v>
      </c>
      <c r="C2954">
        <v>734</v>
      </c>
      <c r="D2954" t="s">
        <v>389</v>
      </c>
      <c r="E2954" t="s">
        <v>170</v>
      </c>
      <c r="F2954" t="s">
        <v>673</v>
      </c>
      <c r="G2954" t="s">
        <v>718</v>
      </c>
      <c r="H2954" t="s">
        <v>414</v>
      </c>
      <c r="I2954" t="s">
        <v>414</v>
      </c>
      <c r="J2954" t="s">
        <v>387</v>
      </c>
      <c r="K2954" t="s">
        <v>622</v>
      </c>
      <c r="L2954" t="s">
        <v>987</v>
      </c>
      <c r="M2954" t="s">
        <v>851</v>
      </c>
      <c r="N2954" t="s">
        <v>718</v>
      </c>
      <c r="O2954" t="s">
        <v>170</v>
      </c>
    </row>
    <row r="2955" spans="1:15" x14ac:dyDescent="0.35">
      <c r="A2955" t="s">
        <v>40</v>
      </c>
      <c r="B2955" t="s">
        <v>888</v>
      </c>
      <c r="C2955">
        <v>1843</v>
      </c>
      <c r="D2955" t="s">
        <v>389</v>
      </c>
      <c r="E2955" t="s">
        <v>374</v>
      </c>
      <c r="F2955" t="s">
        <v>800</v>
      </c>
      <c r="G2955" t="s">
        <v>1011</v>
      </c>
      <c r="H2955" t="s">
        <v>738</v>
      </c>
      <c r="I2955" t="s">
        <v>85</v>
      </c>
      <c r="J2955" t="s">
        <v>355</v>
      </c>
      <c r="K2955" t="s">
        <v>732</v>
      </c>
      <c r="L2955" t="s">
        <v>987</v>
      </c>
      <c r="M2955" t="s">
        <v>653</v>
      </c>
      <c r="N2955" t="s">
        <v>688</v>
      </c>
      <c r="O2955" t="s">
        <v>78</v>
      </c>
    </row>
    <row r="2956" spans="1:15" x14ac:dyDescent="0.35">
      <c r="A2956" t="s">
        <v>40</v>
      </c>
      <c r="B2956" t="s">
        <v>889</v>
      </c>
      <c r="C2956">
        <v>3083</v>
      </c>
      <c r="D2956" t="s">
        <v>355</v>
      </c>
      <c r="E2956" t="s">
        <v>334</v>
      </c>
      <c r="F2956" t="s">
        <v>374</v>
      </c>
      <c r="G2956" t="s">
        <v>732</v>
      </c>
      <c r="H2956" t="s">
        <v>622</v>
      </c>
      <c r="I2956" t="s">
        <v>377</v>
      </c>
      <c r="J2956" t="s">
        <v>387</v>
      </c>
      <c r="K2956" t="s">
        <v>807</v>
      </c>
      <c r="L2956" t="s">
        <v>987</v>
      </c>
      <c r="M2956" t="s">
        <v>1343</v>
      </c>
      <c r="N2956" t="s">
        <v>676</v>
      </c>
      <c r="O2956" t="s">
        <v>170</v>
      </c>
    </row>
    <row r="2958" spans="1:15" x14ac:dyDescent="0.35">
      <c r="A2958" t="s">
        <v>1379</v>
      </c>
    </row>
    <row r="2959" spans="1:15" x14ac:dyDescent="0.35">
      <c r="A2959" t="s">
        <v>29</v>
      </c>
      <c r="B2959" t="s">
        <v>1353</v>
      </c>
      <c r="C2959" t="s">
        <v>30</v>
      </c>
      <c r="D2959" t="s">
        <v>1360</v>
      </c>
      <c r="E2959" t="s">
        <v>1361</v>
      </c>
      <c r="F2959" t="s">
        <v>1362</v>
      </c>
      <c r="G2959" t="s">
        <v>1363</v>
      </c>
      <c r="H2959" t="s">
        <v>1364</v>
      </c>
      <c r="I2959" t="s">
        <v>1365</v>
      </c>
      <c r="J2959" t="s">
        <v>1366</v>
      </c>
      <c r="K2959" t="s">
        <v>1367</v>
      </c>
      <c r="L2959" t="s">
        <v>1368</v>
      </c>
      <c r="M2959" t="s">
        <v>1369</v>
      </c>
      <c r="N2959" t="s">
        <v>1342</v>
      </c>
      <c r="O2959" t="s">
        <v>1370</v>
      </c>
    </row>
    <row r="2960" spans="1:15" x14ac:dyDescent="0.35">
      <c r="A2960" t="s">
        <v>35</v>
      </c>
      <c r="B2960" t="s">
        <v>1354</v>
      </c>
      <c r="C2960">
        <v>311</v>
      </c>
      <c r="D2960" t="s">
        <v>490</v>
      </c>
      <c r="E2960" t="s">
        <v>389</v>
      </c>
      <c r="F2960" t="s">
        <v>668</v>
      </c>
      <c r="G2960" t="s">
        <v>1008</v>
      </c>
      <c r="H2960" t="s">
        <v>743</v>
      </c>
      <c r="I2960" t="s">
        <v>246</v>
      </c>
      <c r="J2960" t="s">
        <v>987</v>
      </c>
      <c r="K2960" t="s">
        <v>341</v>
      </c>
      <c r="L2960" t="s">
        <v>743</v>
      </c>
      <c r="M2960" t="s">
        <v>1358</v>
      </c>
      <c r="N2960" t="s">
        <v>580</v>
      </c>
      <c r="O2960" t="s">
        <v>78</v>
      </c>
    </row>
    <row r="2961" spans="1:15" x14ac:dyDescent="0.35">
      <c r="A2961" t="s">
        <v>35</v>
      </c>
      <c r="B2961" t="s">
        <v>1355</v>
      </c>
      <c r="C2961">
        <v>266</v>
      </c>
      <c r="D2961" t="s">
        <v>688</v>
      </c>
      <c r="E2961" t="s">
        <v>414</v>
      </c>
      <c r="F2961" t="s">
        <v>644</v>
      </c>
      <c r="G2961" t="s">
        <v>1008</v>
      </c>
      <c r="H2961" t="s">
        <v>724</v>
      </c>
      <c r="I2961" t="s">
        <v>800</v>
      </c>
      <c r="J2961" t="s">
        <v>800</v>
      </c>
      <c r="K2961" t="s">
        <v>508</v>
      </c>
      <c r="L2961" t="s">
        <v>738</v>
      </c>
      <c r="M2961" t="s">
        <v>1270</v>
      </c>
      <c r="N2961" t="s">
        <v>825</v>
      </c>
      <c r="O2961" t="s">
        <v>377</v>
      </c>
    </row>
    <row r="2962" spans="1:15" x14ac:dyDescent="0.35">
      <c r="A2962" t="s">
        <v>35</v>
      </c>
      <c r="B2962" t="s">
        <v>1357</v>
      </c>
      <c r="C2962">
        <v>31</v>
      </c>
      <c r="D2962" t="s">
        <v>78</v>
      </c>
      <c r="E2962" t="s">
        <v>743</v>
      </c>
      <c r="F2962" t="s">
        <v>529</v>
      </c>
      <c r="G2962" t="s">
        <v>949</v>
      </c>
      <c r="H2962" t="s">
        <v>633</v>
      </c>
      <c r="I2962" t="s">
        <v>730</v>
      </c>
      <c r="J2962" t="s">
        <v>529</v>
      </c>
      <c r="K2962" t="s">
        <v>868</v>
      </c>
      <c r="L2962" t="s">
        <v>723</v>
      </c>
      <c r="M2962" t="s">
        <v>1162</v>
      </c>
      <c r="N2962" t="s">
        <v>387</v>
      </c>
      <c r="O2962" t="s">
        <v>78</v>
      </c>
    </row>
    <row r="2963" spans="1:15" x14ac:dyDescent="0.35">
      <c r="A2963" t="s">
        <v>35</v>
      </c>
      <c r="B2963" t="s">
        <v>318</v>
      </c>
      <c r="C2963">
        <v>8</v>
      </c>
      <c r="D2963" t="s">
        <v>78</v>
      </c>
      <c r="E2963" t="s">
        <v>78</v>
      </c>
      <c r="F2963" t="s">
        <v>78</v>
      </c>
      <c r="G2963" t="s">
        <v>78</v>
      </c>
      <c r="H2963" t="s">
        <v>78</v>
      </c>
      <c r="I2963" t="s">
        <v>78</v>
      </c>
      <c r="J2963" t="s">
        <v>741</v>
      </c>
      <c r="K2963" t="s">
        <v>741</v>
      </c>
      <c r="L2963" t="s">
        <v>78</v>
      </c>
      <c r="M2963" t="s">
        <v>1031</v>
      </c>
      <c r="N2963" t="s">
        <v>78</v>
      </c>
      <c r="O2963" t="s">
        <v>78</v>
      </c>
    </row>
    <row r="2964" spans="1:15" x14ac:dyDescent="0.35">
      <c r="A2964" t="s">
        <v>36</v>
      </c>
      <c r="B2964" t="s">
        <v>1354</v>
      </c>
      <c r="C2964">
        <v>1487</v>
      </c>
      <c r="D2964" t="s">
        <v>374</v>
      </c>
      <c r="E2964" t="s">
        <v>668</v>
      </c>
      <c r="F2964" t="s">
        <v>668</v>
      </c>
      <c r="G2964" t="s">
        <v>456</v>
      </c>
      <c r="H2964" t="s">
        <v>800</v>
      </c>
      <c r="I2964" t="s">
        <v>374</v>
      </c>
      <c r="J2964" t="s">
        <v>433</v>
      </c>
      <c r="K2964" t="s">
        <v>622</v>
      </c>
      <c r="L2964" t="s">
        <v>800</v>
      </c>
      <c r="M2964" t="s">
        <v>64</v>
      </c>
      <c r="N2964" t="s">
        <v>383</v>
      </c>
      <c r="O2964" t="s">
        <v>78</v>
      </c>
    </row>
    <row r="2965" spans="1:15" x14ac:dyDescent="0.35">
      <c r="A2965" t="s">
        <v>36</v>
      </c>
      <c r="B2965" t="s">
        <v>1355</v>
      </c>
      <c r="C2965">
        <v>127</v>
      </c>
      <c r="D2965" t="s">
        <v>337</v>
      </c>
      <c r="E2965" t="s">
        <v>78</v>
      </c>
      <c r="F2965" t="s">
        <v>78</v>
      </c>
      <c r="G2965" t="s">
        <v>737</v>
      </c>
      <c r="H2965" t="s">
        <v>868</v>
      </c>
      <c r="I2965" t="s">
        <v>433</v>
      </c>
      <c r="J2965" t="s">
        <v>1030</v>
      </c>
      <c r="K2965" t="s">
        <v>341</v>
      </c>
      <c r="L2965" t="s">
        <v>341</v>
      </c>
      <c r="M2965" t="s">
        <v>693</v>
      </c>
      <c r="N2965" t="s">
        <v>644</v>
      </c>
      <c r="O2965" t="s">
        <v>78</v>
      </c>
    </row>
    <row r="2966" spans="1:15" x14ac:dyDescent="0.35">
      <c r="A2966" t="s">
        <v>36</v>
      </c>
      <c r="B2966" t="s">
        <v>1357</v>
      </c>
      <c r="C2966">
        <v>11</v>
      </c>
      <c r="D2966" t="s">
        <v>78</v>
      </c>
      <c r="E2966" t="s">
        <v>78</v>
      </c>
      <c r="F2966" t="s">
        <v>78</v>
      </c>
      <c r="G2966" t="s">
        <v>78</v>
      </c>
      <c r="H2966" t="s">
        <v>78</v>
      </c>
      <c r="I2966" t="s">
        <v>78</v>
      </c>
      <c r="J2966" t="s">
        <v>78</v>
      </c>
      <c r="K2966" t="s">
        <v>78</v>
      </c>
      <c r="L2966" t="s">
        <v>78</v>
      </c>
      <c r="M2966" t="s">
        <v>294</v>
      </c>
      <c r="N2966" t="s">
        <v>78</v>
      </c>
      <c r="O2966" t="s">
        <v>78</v>
      </c>
    </row>
    <row r="2967" spans="1:15" x14ac:dyDescent="0.35">
      <c r="A2967" t="s">
        <v>36</v>
      </c>
      <c r="B2967" t="s">
        <v>318</v>
      </c>
      <c r="C2967">
        <v>8</v>
      </c>
      <c r="D2967" t="s">
        <v>78</v>
      </c>
      <c r="E2967" t="s">
        <v>78</v>
      </c>
      <c r="F2967" t="s">
        <v>78</v>
      </c>
      <c r="G2967" t="s">
        <v>782</v>
      </c>
      <c r="H2967" t="s">
        <v>78</v>
      </c>
      <c r="I2967" t="s">
        <v>78</v>
      </c>
      <c r="J2967" t="s">
        <v>78</v>
      </c>
      <c r="K2967" t="s">
        <v>78</v>
      </c>
      <c r="L2967" t="s">
        <v>78</v>
      </c>
      <c r="M2967" t="s">
        <v>792</v>
      </c>
      <c r="N2967" t="s">
        <v>78</v>
      </c>
      <c r="O2967" t="s">
        <v>78</v>
      </c>
    </row>
    <row r="2968" spans="1:15" x14ac:dyDescent="0.35">
      <c r="A2968" t="s">
        <v>37</v>
      </c>
      <c r="B2968" t="s">
        <v>1354</v>
      </c>
      <c r="C2968">
        <v>723</v>
      </c>
      <c r="D2968" t="s">
        <v>374</v>
      </c>
      <c r="E2968" t="s">
        <v>246</v>
      </c>
      <c r="F2968" t="s">
        <v>377</v>
      </c>
      <c r="G2968" t="s">
        <v>739</v>
      </c>
      <c r="H2968" t="s">
        <v>675</v>
      </c>
      <c r="I2968" t="s">
        <v>389</v>
      </c>
      <c r="J2968" t="s">
        <v>800</v>
      </c>
      <c r="K2968" t="s">
        <v>355</v>
      </c>
      <c r="L2968" t="s">
        <v>675</v>
      </c>
      <c r="M2968" t="s">
        <v>62</v>
      </c>
      <c r="N2968" t="s">
        <v>458</v>
      </c>
      <c r="O2968" t="s">
        <v>668</v>
      </c>
    </row>
    <row r="2969" spans="1:15" x14ac:dyDescent="0.35">
      <c r="A2969" t="s">
        <v>37</v>
      </c>
      <c r="B2969" t="s">
        <v>1355</v>
      </c>
      <c r="C2969">
        <v>94</v>
      </c>
      <c r="D2969" t="s">
        <v>355</v>
      </c>
      <c r="E2969" t="s">
        <v>633</v>
      </c>
      <c r="F2969" t="s">
        <v>337</v>
      </c>
      <c r="G2969" t="s">
        <v>450</v>
      </c>
      <c r="H2969" t="s">
        <v>741</v>
      </c>
      <c r="I2969" t="s">
        <v>78</v>
      </c>
      <c r="J2969" t="s">
        <v>737</v>
      </c>
      <c r="K2969" t="s">
        <v>529</v>
      </c>
      <c r="L2969" t="s">
        <v>624</v>
      </c>
      <c r="M2969" t="s">
        <v>77</v>
      </c>
      <c r="N2969" t="s">
        <v>503</v>
      </c>
      <c r="O2969" t="s">
        <v>78</v>
      </c>
    </row>
    <row r="2970" spans="1:15" x14ac:dyDescent="0.35">
      <c r="A2970" t="s">
        <v>37</v>
      </c>
      <c r="B2970" t="s">
        <v>1357</v>
      </c>
      <c r="C2970">
        <v>5</v>
      </c>
      <c r="D2970" t="s">
        <v>78</v>
      </c>
      <c r="E2970" t="s">
        <v>78</v>
      </c>
      <c r="F2970" t="s">
        <v>635</v>
      </c>
      <c r="G2970" t="s">
        <v>635</v>
      </c>
      <c r="H2970" t="s">
        <v>635</v>
      </c>
      <c r="I2970" t="s">
        <v>78</v>
      </c>
      <c r="J2970" t="s">
        <v>78</v>
      </c>
      <c r="K2970" t="s">
        <v>492</v>
      </c>
      <c r="L2970" t="s">
        <v>78</v>
      </c>
      <c r="M2970" t="s">
        <v>491</v>
      </c>
      <c r="N2970" t="s">
        <v>78</v>
      </c>
      <c r="O2970" t="s">
        <v>78</v>
      </c>
    </row>
    <row r="2971" spans="1:15" x14ac:dyDescent="0.35">
      <c r="A2971" t="s">
        <v>37</v>
      </c>
      <c r="B2971" t="s">
        <v>318</v>
      </c>
      <c r="C2971">
        <v>5</v>
      </c>
      <c r="D2971" t="s">
        <v>78</v>
      </c>
      <c r="E2971" t="s">
        <v>78</v>
      </c>
      <c r="F2971" t="s">
        <v>78</v>
      </c>
      <c r="G2971" t="s">
        <v>78</v>
      </c>
      <c r="H2971" t="s">
        <v>78</v>
      </c>
      <c r="I2971" t="s">
        <v>78</v>
      </c>
      <c r="J2971" t="s">
        <v>78</v>
      </c>
      <c r="K2971" t="s">
        <v>78</v>
      </c>
      <c r="L2971" t="s">
        <v>78</v>
      </c>
      <c r="M2971" t="s">
        <v>294</v>
      </c>
      <c r="N2971" t="s">
        <v>78</v>
      </c>
      <c r="O2971" t="s">
        <v>78</v>
      </c>
    </row>
    <row r="2972" spans="1:15" x14ac:dyDescent="0.35">
      <c r="A2972" t="s">
        <v>38</v>
      </c>
      <c r="B2972" t="s">
        <v>1354</v>
      </c>
      <c r="C2972">
        <v>371</v>
      </c>
      <c r="D2972" t="s">
        <v>355</v>
      </c>
      <c r="E2972" t="s">
        <v>78</v>
      </c>
      <c r="F2972" t="s">
        <v>490</v>
      </c>
      <c r="G2972" t="s">
        <v>736</v>
      </c>
      <c r="H2972" t="s">
        <v>743</v>
      </c>
      <c r="I2972" t="s">
        <v>433</v>
      </c>
      <c r="J2972" t="s">
        <v>246</v>
      </c>
      <c r="K2972" t="s">
        <v>732</v>
      </c>
      <c r="L2972" t="s">
        <v>623</v>
      </c>
      <c r="M2972" t="s">
        <v>1129</v>
      </c>
      <c r="N2972" t="s">
        <v>508</v>
      </c>
      <c r="O2972" t="s">
        <v>78</v>
      </c>
    </row>
    <row r="2973" spans="1:15" x14ac:dyDescent="0.35">
      <c r="A2973" t="s">
        <v>38</v>
      </c>
      <c r="B2973" t="s">
        <v>1355</v>
      </c>
      <c r="C2973">
        <v>399</v>
      </c>
      <c r="D2973" t="s">
        <v>688</v>
      </c>
      <c r="E2973" t="s">
        <v>341</v>
      </c>
      <c r="F2973" t="s">
        <v>807</v>
      </c>
      <c r="G2973" t="s">
        <v>783</v>
      </c>
      <c r="H2973" t="s">
        <v>508</v>
      </c>
      <c r="I2973" t="s">
        <v>987</v>
      </c>
      <c r="J2973" t="s">
        <v>734</v>
      </c>
      <c r="K2973" t="s">
        <v>735</v>
      </c>
      <c r="L2973" t="s">
        <v>337</v>
      </c>
      <c r="M2973" t="s">
        <v>628</v>
      </c>
      <c r="N2973" t="s">
        <v>688</v>
      </c>
      <c r="O2973" t="s">
        <v>334</v>
      </c>
    </row>
    <row r="2974" spans="1:15" x14ac:dyDescent="0.35">
      <c r="A2974" t="s">
        <v>38</v>
      </c>
      <c r="B2974" t="s">
        <v>1357</v>
      </c>
      <c r="C2974">
        <v>43</v>
      </c>
      <c r="D2974" t="s">
        <v>78</v>
      </c>
      <c r="E2974" t="s">
        <v>739</v>
      </c>
      <c r="F2974" t="s">
        <v>1064</v>
      </c>
      <c r="G2974" t="s">
        <v>753</v>
      </c>
      <c r="H2974" t="s">
        <v>668</v>
      </c>
      <c r="I2974" t="s">
        <v>740</v>
      </c>
      <c r="J2974" t="s">
        <v>739</v>
      </c>
      <c r="K2974" t="s">
        <v>684</v>
      </c>
      <c r="L2974" t="s">
        <v>949</v>
      </c>
      <c r="M2974" t="s">
        <v>536</v>
      </c>
      <c r="N2974" t="s">
        <v>1121</v>
      </c>
      <c r="O2974" t="s">
        <v>78</v>
      </c>
    </row>
    <row r="2975" spans="1:15" x14ac:dyDescent="0.35">
      <c r="A2975" t="s">
        <v>38</v>
      </c>
      <c r="B2975" t="s">
        <v>318</v>
      </c>
      <c r="C2975">
        <v>9</v>
      </c>
      <c r="D2975" t="s">
        <v>509</v>
      </c>
      <c r="E2975" t="s">
        <v>78</v>
      </c>
      <c r="F2975" t="s">
        <v>78</v>
      </c>
      <c r="G2975" t="s">
        <v>78</v>
      </c>
      <c r="H2975" t="s">
        <v>78</v>
      </c>
      <c r="I2975" t="s">
        <v>78</v>
      </c>
      <c r="J2975" t="s">
        <v>78</v>
      </c>
      <c r="K2975" t="s">
        <v>781</v>
      </c>
      <c r="L2975" t="s">
        <v>78</v>
      </c>
      <c r="M2975" t="s">
        <v>176</v>
      </c>
      <c r="N2975" t="s">
        <v>993</v>
      </c>
      <c r="O2975" t="s">
        <v>78</v>
      </c>
    </row>
    <row r="2976" spans="1:15" x14ac:dyDescent="0.35">
      <c r="A2976" t="s">
        <v>39</v>
      </c>
      <c r="B2976" t="s">
        <v>1354</v>
      </c>
      <c r="C2976">
        <v>871</v>
      </c>
      <c r="D2976" t="s">
        <v>246</v>
      </c>
      <c r="E2976" t="s">
        <v>673</v>
      </c>
      <c r="F2976" t="s">
        <v>668</v>
      </c>
      <c r="G2976" t="s">
        <v>732</v>
      </c>
      <c r="H2976" t="s">
        <v>387</v>
      </c>
      <c r="I2976" t="s">
        <v>987</v>
      </c>
      <c r="J2976" t="s">
        <v>389</v>
      </c>
      <c r="K2976" t="s">
        <v>644</v>
      </c>
      <c r="L2976" t="s">
        <v>987</v>
      </c>
      <c r="M2976" t="s">
        <v>917</v>
      </c>
      <c r="N2976" t="s">
        <v>734</v>
      </c>
      <c r="O2976" t="s">
        <v>170</v>
      </c>
    </row>
    <row r="2977" spans="1:18" x14ac:dyDescent="0.35">
      <c r="A2977" t="s">
        <v>39</v>
      </c>
      <c r="B2977" t="s">
        <v>1355</v>
      </c>
      <c r="C2977">
        <v>135</v>
      </c>
      <c r="D2977" t="s">
        <v>644</v>
      </c>
      <c r="E2977" t="s">
        <v>78</v>
      </c>
      <c r="F2977" t="s">
        <v>383</v>
      </c>
      <c r="G2977" t="s">
        <v>341</v>
      </c>
      <c r="H2977" t="s">
        <v>624</v>
      </c>
      <c r="I2977" t="s">
        <v>170</v>
      </c>
      <c r="J2977" t="s">
        <v>78</v>
      </c>
      <c r="K2977" t="s">
        <v>673</v>
      </c>
      <c r="L2977" t="s">
        <v>374</v>
      </c>
      <c r="M2977" t="s">
        <v>1137</v>
      </c>
      <c r="N2977" t="s">
        <v>723</v>
      </c>
      <c r="O2977" t="s">
        <v>78</v>
      </c>
    </row>
    <row r="2978" spans="1:18" x14ac:dyDescent="0.35">
      <c r="A2978" t="s">
        <v>39</v>
      </c>
      <c r="B2978" t="s">
        <v>1357</v>
      </c>
      <c r="C2978">
        <v>14</v>
      </c>
      <c r="D2978" t="s">
        <v>78</v>
      </c>
      <c r="E2978" t="s">
        <v>78</v>
      </c>
      <c r="F2978" t="s">
        <v>644</v>
      </c>
      <c r="G2978" t="s">
        <v>65</v>
      </c>
      <c r="H2978" t="s">
        <v>938</v>
      </c>
      <c r="I2978" t="s">
        <v>938</v>
      </c>
      <c r="J2978" t="s">
        <v>938</v>
      </c>
      <c r="K2978" t="s">
        <v>78</v>
      </c>
      <c r="L2978" t="s">
        <v>644</v>
      </c>
      <c r="M2978" t="s">
        <v>66</v>
      </c>
      <c r="N2978" t="s">
        <v>78</v>
      </c>
      <c r="O2978" t="s">
        <v>78</v>
      </c>
    </row>
    <row r="2979" spans="1:18" x14ac:dyDescent="0.35">
      <c r="A2979" t="s">
        <v>39</v>
      </c>
      <c r="B2979" t="s">
        <v>318</v>
      </c>
      <c r="C2979">
        <v>8</v>
      </c>
      <c r="D2979" t="s">
        <v>660</v>
      </c>
      <c r="E2979" t="s">
        <v>78</v>
      </c>
      <c r="F2979" t="s">
        <v>78</v>
      </c>
      <c r="G2979" t="s">
        <v>1008</v>
      </c>
      <c r="H2979" t="s">
        <v>78</v>
      </c>
      <c r="I2979" t="s">
        <v>78</v>
      </c>
      <c r="J2979" t="s">
        <v>660</v>
      </c>
      <c r="K2979" t="s">
        <v>1018</v>
      </c>
      <c r="L2979" t="s">
        <v>78</v>
      </c>
      <c r="M2979" t="s">
        <v>1380</v>
      </c>
      <c r="N2979" t="s">
        <v>78</v>
      </c>
      <c r="O2979" t="s">
        <v>78</v>
      </c>
    </row>
    <row r="2980" spans="1:18" x14ac:dyDescent="0.35">
      <c r="A2980" t="s">
        <v>40</v>
      </c>
      <c r="B2980" t="s">
        <v>1354</v>
      </c>
      <c r="C2980">
        <v>3763</v>
      </c>
      <c r="D2980" t="s">
        <v>389</v>
      </c>
      <c r="E2980" t="s">
        <v>673</v>
      </c>
      <c r="F2980" t="s">
        <v>246</v>
      </c>
      <c r="G2980" t="s">
        <v>690</v>
      </c>
      <c r="H2980" t="s">
        <v>85</v>
      </c>
      <c r="I2980" t="s">
        <v>414</v>
      </c>
      <c r="J2980" t="s">
        <v>377</v>
      </c>
      <c r="K2980" t="s">
        <v>624</v>
      </c>
      <c r="L2980" t="s">
        <v>85</v>
      </c>
      <c r="M2980" t="s">
        <v>284</v>
      </c>
      <c r="N2980" t="s">
        <v>734</v>
      </c>
      <c r="O2980" t="s">
        <v>679</v>
      </c>
    </row>
    <row r="2981" spans="1:18" x14ac:dyDescent="0.35">
      <c r="A2981" t="s">
        <v>40</v>
      </c>
      <c r="B2981" t="s">
        <v>1355</v>
      </c>
      <c r="C2981">
        <v>1021</v>
      </c>
      <c r="D2981" t="s">
        <v>732</v>
      </c>
      <c r="E2981" t="s">
        <v>85</v>
      </c>
      <c r="F2981" t="s">
        <v>341</v>
      </c>
      <c r="G2981" t="s">
        <v>1064</v>
      </c>
      <c r="H2981" t="s">
        <v>508</v>
      </c>
      <c r="I2981" t="s">
        <v>414</v>
      </c>
      <c r="J2981" t="s">
        <v>718</v>
      </c>
      <c r="K2981" t="s">
        <v>742</v>
      </c>
      <c r="L2981" t="s">
        <v>736</v>
      </c>
      <c r="M2981" t="s">
        <v>811</v>
      </c>
      <c r="N2981" t="s">
        <v>737</v>
      </c>
      <c r="O2981" t="s">
        <v>673</v>
      </c>
    </row>
    <row r="2982" spans="1:18" x14ac:dyDescent="0.35">
      <c r="A2982" t="s">
        <v>40</v>
      </c>
      <c r="B2982" t="s">
        <v>1357</v>
      </c>
      <c r="C2982">
        <v>104</v>
      </c>
      <c r="D2982" t="s">
        <v>78</v>
      </c>
      <c r="E2982" t="s">
        <v>743</v>
      </c>
      <c r="F2982" t="s">
        <v>723</v>
      </c>
      <c r="G2982" t="s">
        <v>980</v>
      </c>
      <c r="H2982" t="s">
        <v>825</v>
      </c>
      <c r="I2982" t="s">
        <v>1064</v>
      </c>
      <c r="J2982" t="s">
        <v>728</v>
      </c>
      <c r="K2982" t="s">
        <v>813</v>
      </c>
      <c r="L2982" t="s">
        <v>721</v>
      </c>
      <c r="M2982" t="s">
        <v>517</v>
      </c>
      <c r="N2982" t="s">
        <v>717</v>
      </c>
      <c r="O2982" t="s">
        <v>78</v>
      </c>
    </row>
    <row r="2983" spans="1:18" x14ac:dyDescent="0.35">
      <c r="A2983" t="s">
        <v>40</v>
      </c>
      <c r="B2983" t="s">
        <v>318</v>
      </c>
      <c r="C2983">
        <v>38</v>
      </c>
      <c r="D2983" t="s">
        <v>755</v>
      </c>
      <c r="E2983" t="s">
        <v>78</v>
      </c>
      <c r="F2983" t="s">
        <v>78</v>
      </c>
      <c r="G2983" t="s">
        <v>734</v>
      </c>
      <c r="H2983" t="s">
        <v>78</v>
      </c>
      <c r="I2983" t="s">
        <v>78</v>
      </c>
      <c r="J2983" t="s">
        <v>868</v>
      </c>
      <c r="K2983" t="s">
        <v>728</v>
      </c>
      <c r="L2983" t="s">
        <v>78</v>
      </c>
      <c r="M2983" t="s">
        <v>1270</v>
      </c>
      <c r="N2983" t="s">
        <v>387</v>
      </c>
      <c r="O2983" t="s">
        <v>78</v>
      </c>
    </row>
    <row r="2985" spans="1:18" x14ac:dyDescent="0.35">
      <c r="A2985" t="s">
        <v>1381</v>
      </c>
    </row>
    <row r="2986" spans="1:18" x14ac:dyDescent="0.35">
      <c r="A2986" t="s">
        <v>29</v>
      </c>
      <c r="B2986" t="s">
        <v>30</v>
      </c>
      <c r="C2986" t="s">
        <v>1382</v>
      </c>
      <c r="D2986" t="s">
        <v>1383</v>
      </c>
      <c r="E2986" t="s">
        <v>1384</v>
      </c>
      <c r="F2986" t="s">
        <v>1385</v>
      </c>
      <c r="G2986" t="s">
        <v>1386</v>
      </c>
      <c r="H2986" t="s">
        <v>1387</v>
      </c>
      <c r="I2986" t="s">
        <v>1388</v>
      </c>
      <c r="J2986" t="s">
        <v>1389</v>
      </c>
      <c r="K2986" t="s">
        <v>1390</v>
      </c>
      <c r="L2986" t="s">
        <v>1391</v>
      </c>
      <c r="M2986" t="s">
        <v>1392</v>
      </c>
      <c r="N2986" t="s">
        <v>1393</v>
      </c>
      <c r="O2986" t="s">
        <v>1394</v>
      </c>
      <c r="P2986" t="s">
        <v>707</v>
      </c>
      <c r="Q2986" t="s">
        <v>702</v>
      </c>
      <c r="R2986" t="s">
        <v>74</v>
      </c>
    </row>
    <row r="2987" spans="1:18" x14ac:dyDescent="0.35">
      <c r="A2987" t="s">
        <v>35</v>
      </c>
      <c r="B2987">
        <v>617</v>
      </c>
      <c r="C2987" t="s">
        <v>1096</v>
      </c>
      <c r="D2987" t="s">
        <v>1222</v>
      </c>
      <c r="E2987" t="s">
        <v>1167</v>
      </c>
      <c r="F2987" t="s">
        <v>998</v>
      </c>
      <c r="G2987" t="s">
        <v>783</v>
      </c>
      <c r="H2987" t="s">
        <v>918</v>
      </c>
      <c r="I2987" t="s">
        <v>998</v>
      </c>
      <c r="J2987" t="s">
        <v>1015</v>
      </c>
      <c r="K2987" t="s">
        <v>718</v>
      </c>
      <c r="L2987" t="s">
        <v>838</v>
      </c>
      <c r="M2987" t="s">
        <v>741</v>
      </c>
      <c r="N2987" t="s">
        <v>59</v>
      </c>
      <c r="O2987" t="s">
        <v>488</v>
      </c>
      <c r="P2987" t="s">
        <v>868</v>
      </c>
      <c r="Q2987" t="s">
        <v>673</v>
      </c>
      <c r="R2987" t="s">
        <v>170</v>
      </c>
    </row>
    <row r="2988" spans="1:18" x14ac:dyDescent="0.35">
      <c r="A2988" t="s">
        <v>36</v>
      </c>
      <c r="B2988">
        <v>1632</v>
      </c>
      <c r="C2988" t="s">
        <v>732</v>
      </c>
      <c r="D2988" t="s">
        <v>730</v>
      </c>
      <c r="E2988" t="s">
        <v>825</v>
      </c>
      <c r="F2988" t="s">
        <v>355</v>
      </c>
      <c r="G2988" t="s">
        <v>633</v>
      </c>
      <c r="H2988" t="s">
        <v>337</v>
      </c>
      <c r="I2988" t="s">
        <v>529</v>
      </c>
      <c r="J2988" t="s">
        <v>825</v>
      </c>
      <c r="K2988" t="s">
        <v>624</v>
      </c>
      <c r="L2988" t="s">
        <v>914</v>
      </c>
      <c r="M2988" t="s">
        <v>807</v>
      </c>
      <c r="N2988" t="s">
        <v>688</v>
      </c>
      <c r="O2988" t="s">
        <v>1286</v>
      </c>
      <c r="P2988" t="s">
        <v>383</v>
      </c>
      <c r="Q2988" t="s">
        <v>246</v>
      </c>
      <c r="R2988" t="s">
        <v>679</v>
      </c>
    </row>
    <row r="2989" spans="1:18" x14ac:dyDescent="0.35">
      <c r="A2989" t="s">
        <v>37</v>
      </c>
      <c r="B2989">
        <v>826</v>
      </c>
      <c r="C2989" t="s">
        <v>508</v>
      </c>
      <c r="D2989" t="s">
        <v>631</v>
      </c>
      <c r="E2989" t="s">
        <v>631</v>
      </c>
      <c r="F2989" t="s">
        <v>341</v>
      </c>
      <c r="G2989" t="s">
        <v>337</v>
      </c>
      <c r="H2989" t="s">
        <v>717</v>
      </c>
      <c r="I2989" t="s">
        <v>732</v>
      </c>
      <c r="J2989" t="s">
        <v>1011</v>
      </c>
      <c r="K2989" t="s">
        <v>490</v>
      </c>
      <c r="L2989" t="s">
        <v>432</v>
      </c>
      <c r="M2989" t="s">
        <v>690</v>
      </c>
      <c r="N2989" t="s">
        <v>337</v>
      </c>
      <c r="O2989" t="s">
        <v>583</v>
      </c>
      <c r="P2989" t="s">
        <v>690</v>
      </c>
      <c r="Q2989" t="s">
        <v>377</v>
      </c>
      <c r="R2989" t="s">
        <v>679</v>
      </c>
    </row>
    <row r="2990" spans="1:18" x14ac:dyDescent="0.35">
      <c r="A2990" t="s">
        <v>38</v>
      </c>
      <c r="B2990">
        <v>820</v>
      </c>
      <c r="C2990" t="s">
        <v>791</v>
      </c>
      <c r="D2990" t="s">
        <v>1026</v>
      </c>
      <c r="E2990" t="s">
        <v>783</v>
      </c>
      <c r="F2990" t="s">
        <v>503</v>
      </c>
      <c r="G2990" t="s">
        <v>696</v>
      </c>
      <c r="H2990" t="s">
        <v>67</v>
      </c>
      <c r="I2990" t="s">
        <v>723</v>
      </c>
      <c r="J2990" t="s">
        <v>63</v>
      </c>
      <c r="K2990" t="s">
        <v>456</v>
      </c>
      <c r="L2990" t="s">
        <v>1136</v>
      </c>
      <c r="M2990" t="s">
        <v>1091</v>
      </c>
      <c r="N2990" t="s">
        <v>836</v>
      </c>
      <c r="O2990" t="s">
        <v>511</v>
      </c>
      <c r="P2990" t="s">
        <v>725</v>
      </c>
      <c r="Q2990" t="s">
        <v>246</v>
      </c>
      <c r="R2990" t="s">
        <v>78</v>
      </c>
    </row>
    <row r="2991" spans="1:18" x14ac:dyDescent="0.35">
      <c r="A2991" t="s">
        <v>39</v>
      </c>
      <c r="B2991">
        <v>1026</v>
      </c>
      <c r="C2991" t="s">
        <v>631</v>
      </c>
      <c r="D2991" t="s">
        <v>719</v>
      </c>
      <c r="E2991" t="s">
        <v>949</v>
      </c>
      <c r="F2991" t="s">
        <v>529</v>
      </c>
      <c r="G2991" t="s">
        <v>688</v>
      </c>
      <c r="H2991" t="s">
        <v>1008</v>
      </c>
      <c r="I2991" t="s">
        <v>508</v>
      </c>
      <c r="J2991" t="s">
        <v>742</v>
      </c>
      <c r="K2991" t="s">
        <v>622</v>
      </c>
      <c r="L2991" t="s">
        <v>1096</v>
      </c>
      <c r="M2991" t="s">
        <v>508</v>
      </c>
      <c r="N2991" t="s">
        <v>580</v>
      </c>
      <c r="O2991" t="s">
        <v>904</v>
      </c>
      <c r="P2991" t="s">
        <v>737</v>
      </c>
      <c r="Q2991" t="s">
        <v>246</v>
      </c>
      <c r="R2991" t="s">
        <v>668</v>
      </c>
    </row>
    <row r="2992" spans="1:18" x14ac:dyDescent="0.35">
      <c r="A2992" t="s">
        <v>40</v>
      </c>
      <c r="B2992">
        <v>4921</v>
      </c>
      <c r="C2992" t="s">
        <v>739</v>
      </c>
      <c r="D2992" t="s">
        <v>503</v>
      </c>
      <c r="E2992" t="s">
        <v>998</v>
      </c>
      <c r="F2992" t="s">
        <v>732</v>
      </c>
      <c r="G2992" t="s">
        <v>631</v>
      </c>
      <c r="H2992" t="s">
        <v>793</v>
      </c>
      <c r="I2992" t="s">
        <v>737</v>
      </c>
      <c r="J2992" t="s">
        <v>741</v>
      </c>
      <c r="K2992" t="s">
        <v>383</v>
      </c>
      <c r="L2992" t="s">
        <v>1200</v>
      </c>
      <c r="M2992" t="s">
        <v>337</v>
      </c>
      <c r="N2992" t="s">
        <v>696</v>
      </c>
      <c r="O2992" t="s">
        <v>469</v>
      </c>
      <c r="P2992" t="s">
        <v>737</v>
      </c>
      <c r="Q2992" t="s">
        <v>246</v>
      </c>
      <c r="R2992" t="s">
        <v>170</v>
      </c>
    </row>
    <row r="2994" spans="1:19" x14ac:dyDescent="0.35">
      <c r="A2994" t="s">
        <v>1395</v>
      </c>
    </row>
    <row r="2995" spans="1:19" x14ac:dyDescent="0.35">
      <c r="A2995" t="s">
        <v>29</v>
      </c>
      <c r="B2995" t="s">
        <v>847</v>
      </c>
      <c r="C2995" t="s">
        <v>30</v>
      </c>
      <c r="D2995" t="s">
        <v>1382</v>
      </c>
      <c r="E2995" t="s">
        <v>1383</v>
      </c>
      <c r="F2995" t="s">
        <v>1384</v>
      </c>
      <c r="G2995" t="s">
        <v>1385</v>
      </c>
      <c r="H2995" t="s">
        <v>1386</v>
      </c>
      <c r="I2995" t="s">
        <v>1387</v>
      </c>
      <c r="J2995" t="s">
        <v>1388</v>
      </c>
      <c r="K2995" t="s">
        <v>1389</v>
      </c>
      <c r="L2995" t="s">
        <v>1390</v>
      </c>
      <c r="M2995" t="s">
        <v>1391</v>
      </c>
      <c r="N2995" t="s">
        <v>1392</v>
      </c>
      <c r="O2995" t="s">
        <v>1393</v>
      </c>
      <c r="P2995" t="s">
        <v>1394</v>
      </c>
      <c r="Q2995" t="s">
        <v>707</v>
      </c>
      <c r="R2995" t="s">
        <v>702</v>
      </c>
      <c r="S2995" t="s">
        <v>74</v>
      </c>
    </row>
    <row r="2996" spans="1:19" x14ac:dyDescent="0.35">
      <c r="A2996" t="s">
        <v>35</v>
      </c>
      <c r="B2996" t="s">
        <v>827</v>
      </c>
      <c r="C2996">
        <v>286</v>
      </c>
      <c r="D2996" t="s">
        <v>796</v>
      </c>
      <c r="E2996" t="s">
        <v>1169</v>
      </c>
      <c r="F2996" t="s">
        <v>1180</v>
      </c>
      <c r="G2996" t="s">
        <v>1011</v>
      </c>
      <c r="H2996" t="s">
        <v>528</v>
      </c>
      <c r="I2996" t="s">
        <v>951</v>
      </c>
      <c r="J2996" t="s">
        <v>1140</v>
      </c>
      <c r="K2996" t="s">
        <v>63</v>
      </c>
      <c r="L2996" t="s">
        <v>807</v>
      </c>
      <c r="M2996" t="s">
        <v>152</v>
      </c>
      <c r="N2996" t="s">
        <v>1151</v>
      </c>
      <c r="O2996" t="s">
        <v>783</v>
      </c>
      <c r="P2996" t="s">
        <v>331</v>
      </c>
      <c r="Q2996" t="s">
        <v>949</v>
      </c>
      <c r="R2996" t="s">
        <v>374</v>
      </c>
      <c r="S2996" t="s">
        <v>78</v>
      </c>
    </row>
    <row r="2997" spans="1:19" x14ac:dyDescent="0.35">
      <c r="A2997" t="s">
        <v>35</v>
      </c>
      <c r="B2997" t="s">
        <v>828</v>
      </c>
      <c r="C2997">
        <v>318</v>
      </c>
      <c r="D2997" t="s">
        <v>1064</v>
      </c>
      <c r="E2997" t="s">
        <v>902</v>
      </c>
      <c r="F2997" t="s">
        <v>938</v>
      </c>
      <c r="G2997" t="s">
        <v>742</v>
      </c>
      <c r="H2997" t="s">
        <v>998</v>
      </c>
      <c r="I2997" t="s">
        <v>782</v>
      </c>
      <c r="J2997" t="s">
        <v>337</v>
      </c>
      <c r="K2997" t="s">
        <v>1015</v>
      </c>
      <c r="L2997" t="s">
        <v>529</v>
      </c>
      <c r="M2997" t="s">
        <v>528</v>
      </c>
      <c r="N2997" t="s">
        <v>721</v>
      </c>
      <c r="O2997" t="s">
        <v>1214</v>
      </c>
      <c r="P2997" t="s">
        <v>1274</v>
      </c>
      <c r="Q2997" t="s">
        <v>730</v>
      </c>
      <c r="R2997" t="s">
        <v>679</v>
      </c>
      <c r="S2997" t="s">
        <v>673</v>
      </c>
    </row>
    <row r="2998" spans="1:19" x14ac:dyDescent="0.35">
      <c r="A2998" t="s">
        <v>35</v>
      </c>
      <c r="B2998" t="s">
        <v>318</v>
      </c>
      <c r="C2998">
        <v>13</v>
      </c>
      <c r="D2998" t="s">
        <v>78</v>
      </c>
      <c r="E2998" t="s">
        <v>78</v>
      </c>
      <c r="F2998" t="s">
        <v>78</v>
      </c>
      <c r="G2998" t="s">
        <v>78</v>
      </c>
      <c r="H2998" t="s">
        <v>78</v>
      </c>
      <c r="I2998" t="s">
        <v>736</v>
      </c>
      <c r="J2998" t="s">
        <v>78</v>
      </c>
      <c r="K2998" t="s">
        <v>736</v>
      </c>
      <c r="L2998" t="s">
        <v>78</v>
      </c>
      <c r="M2998" t="s">
        <v>631</v>
      </c>
      <c r="N2998" t="s">
        <v>736</v>
      </c>
      <c r="O2998" t="s">
        <v>631</v>
      </c>
      <c r="P2998" t="s">
        <v>60</v>
      </c>
      <c r="Q2998" t="s">
        <v>668</v>
      </c>
      <c r="R2998" t="s">
        <v>78</v>
      </c>
      <c r="S2998" t="s">
        <v>78</v>
      </c>
    </row>
    <row r="2999" spans="1:19" x14ac:dyDescent="0.35">
      <c r="A2999" t="s">
        <v>36</v>
      </c>
      <c r="B2999" t="s">
        <v>827</v>
      </c>
      <c r="C2999">
        <v>670</v>
      </c>
      <c r="D2999" t="s">
        <v>724</v>
      </c>
      <c r="E2999" t="s">
        <v>998</v>
      </c>
      <c r="F2999" t="s">
        <v>745</v>
      </c>
      <c r="G2999" t="s">
        <v>644</v>
      </c>
      <c r="H2999" t="s">
        <v>993</v>
      </c>
      <c r="I2999" t="s">
        <v>1030</v>
      </c>
      <c r="J2999" t="s">
        <v>631</v>
      </c>
      <c r="K2999" t="s">
        <v>288</v>
      </c>
      <c r="L2999" t="s">
        <v>718</v>
      </c>
      <c r="M2999" t="s">
        <v>291</v>
      </c>
      <c r="N2999" t="s">
        <v>825</v>
      </c>
      <c r="O2999" t="s">
        <v>745</v>
      </c>
      <c r="P2999" t="s">
        <v>541</v>
      </c>
      <c r="Q2999" t="s">
        <v>341</v>
      </c>
      <c r="R2999" t="s">
        <v>414</v>
      </c>
      <c r="S2999" t="s">
        <v>668</v>
      </c>
    </row>
    <row r="3000" spans="1:19" x14ac:dyDescent="0.35">
      <c r="A3000" t="s">
        <v>36</v>
      </c>
      <c r="B3000" t="s">
        <v>828</v>
      </c>
      <c r="C3000">
        <v>895</v>
      </c>
      <c r="D3000" t="s">
        <v>738</v>
      </c>
      <c r="E3000" t="s">
        <v>734</v>
      </c>
      <c r="F3000" t="s">
        <v>624</v>
      </c>
      <c r="G3000" t="s">
        <v>389</v>
      </c>
      <c r="H3000" t="s">
        <v>341</v>
      </c>
      <c r="I3000" t="s">
        <v>529</v>
      </c>
      <c r="J3000" t="s">
        <v>622</v>
      </c>
      <c r="K3000" t="s">
        <v>807</v>
      </c>
      <c r="L3000" t="s">
        <v>490</v>
      </c>
      <c r="M3000" t="s">
        <v>580</v>
      </c>
      <c r="N3000" t="s">
        <v>458</v>
      </c>
      <c r="O3000" t="s">
        <v>743</v>
      </c>
      <c r="P3000" t="s">
        <v>884</v>
      </c>
      <c r="Q3000" t="s">
        <v>743</v>
      </c>
      <c r="R3000" t="s">
        <v>673</v>
      </c>
      <c r="S3000" t="s">
        <v>78</v>
      </c>
    </row>
    <row r="3001" spans="1:19" x14ac:dyDescent="0.35">
      <c r="A3001" t="s">
        <v>36</v>
      </c>
      <c r="B3001" t="s">
        <v>318</v>
      </c>
      <c r="C3001">
        <v>67</v>
      </c>
      <c r="D3001" t="s">
        <v>696</v>
      </c>
      <c r="E3001" t="s">
        <v>993</v>
      </c>
      <c r="F3001" t="s">
        <v>993</v>
      </c>
      <c r="G3001" t="s">
        <v>355</v>
      </c>
      <c r="H3001" t="s">
        <v>78</v>
      </c>
      <c r="I3001" t="s">
        <v>732</v>
      </c>
      <c r="J3001" t="s">
        <v>732</v>
      </c>
      <c r="K3001" t="s">
        <v>374</v>
      </c>
      <c r="L3001" t="s">
        <v>690</v>
      </c>
      <c r="M3001" t="s">
        <v>654</v>
      </c>
      <c r="N3001" t="s">
        <v>78</v>
      </c>
      <c r="O3001" t="s">
        <v>734</v>
      </c>
      <c r="P3001" t="s">
        <v>1396</v>
      </c>
      <c r="Q3001" t="s">
        <v>374</v>
      </c>
      <c r="R3001" t="s">
        <v>78</v>
      </c>
      <c r="S3001" t="s">
        <v>78</v>
      </c>
    </row>
    <row r="3002" spans="1:19" x14ac:dyDescent="0.35">
      <c r="A3002" t="s">
        <v>37</v>
      </c>
      <c r="B3002" t="s">
        <v>827</v>
      </c>
      <c r="C3002">
        <v>343</v>
      </c>
      <c r="D3002" t="s">
        <v>631</v>
      </c>
      <c r="E3002" t="s">
        <v>723</v>
      </c>
      <c r="F3002" t="s">
        <v>739</v>
      </c>
      <c r="G3002" t="s">
        <v>383</v>
      </c>
      <c r="H3002" t="s">
        <v>696</v>
      </c>
      <c r="I3002" t="s">
        <v>1151</v>
      </c>
      <c r="J3002" t="s">
        <v>456</v>
      </c>
      <c r="K3002" t="s">
        <v>902</v>
      </c>
      <c r="L3002" t="s">
        <v>355</v>
      </c>
      <c r="M3002" t="s">
        <v>907</v>
      </c>
      <c r="N3002" t="s">
        <v>288</v>
      </c>
      <c r="O3002" t="s">
        <v>730</v>
      </c>
      <c r="P3002" t="s">
        <v>347</v>
      </c>
      <c r="Q3002" t="s">
        <v>723</v>
      </c>
      <c r="R3002" t="s">
        <v>673</v>
      </c>
      <c r="S3002" t="s">
        <v>78</v>
      </c>
    </row>
    <row r="3003" spans="1:19" x14ac:dyDescent="0.35">
      <c r="A3003" t="s">
        <v>37</v>
      </c>
      <c r="B3003" t="s">
        <v>828</v>
      </c>
      <c r="C3003">
        <v>441</v>
      </c>
      <c r="D3003" t="s">
        <v>730</v>
      </c>
      <c r="E3003" t="s">
        <v>337</v>
      </c>
      <c r="F3003" t="s">
        <v>631</v>
      </c>
      <c r="G3003" t="s">
        <v>644</v>
      </c>
      <c r="H3003" t="s">
        <v>807</v>
      </c>
      <c r="I3003" t="s">
        <v>745</v>
      </c>
      <c r="J3003" t="s">
        <v>736</v>
      </c>
      <c r="K3003" t="s">
        <v>631</v>
      </c>
      <c r="L3003" t="s">
        <v>406</v>
      </c>
      <c r="M3003" t="s">
        <v>964</v>
      </c>
      <c r="N3003" t="s">
        <v>718</v>
      </c>
      <c r="O3003" t="s">
        <v>728</v>
      </c>
      <c r="P3003" t="s">
        <v>521</v>
      </c>
      <c r="Q3003" t="s">
        <v>529</v>
      </c>
      <c r="R3003" t="s">
        <v>246</v>
      </c>
      <c r="S3003" t="s">
        <v>170</v>
      </c>
    </row>
    <row r="3004" spans="1:19" x14ac:dyDescent="0.35">
      <c r="A3004" t="s">
        <v>37</v>
      </c>
      <c r="B3004" t="s">
        <v>318</v>
      </c>
      <c r="C3004">
        <v>42</v>
      </c>
      <c r="D3004" t="s">
        <v>807</v>
      </c>
      <c r="E3004" t="s">
        <v>246</v>
      </c>
      <c r="F3004" t="s">
        <v>246</v>
      </c>
      <c r="G3004" t="s">
        <v>78</v>
      </c>
      <c r="H3004" t="s">
        <v>791</v>
      </c>
      <c r="I3004" t="s">
        <v>737</v>
      </c>
      <c r="J3004" t="s">
        <v>737</v>
      </c>
      <c r="K3004" t="s">
        <v>1030</v>
      </c>
      <c r="L3004" t="s">
        <v>78</v>
      </c>
      <c r="M3004" t="s">
        <v>865</v>
      </c>
      <c r="N3004" t="s">
        <v>938</v>
      </c>
      <c r="O3004" t="s">
        <v>868</v>
      </c>
      <c r="P3004" t="s">
        <v>1274</v>
      </c>
      <c r="Q3004" t="s">
        <v>78</v>
      </c>
      <c r="R3004" t="s">
        <v>791</v>
      </c>
      <c r="S3004" t="s">
        <v>78</v>
      </c>
    </row>
    <row r="3005" spans="1:19" x14ac:dyDescent="0.35">
      <c r="A3005" t="s">
        <v>38</v>
      </c>
      <c r="B3005" t="s">
        <v>827</v>
      </c>
      <c r="C3005">
        <v>354</v>
      </c>
      <c r="D3005" t="s">
        <v>1130</v>
      </c>
      <c r="E3005" t="s">
        <v>881</v>
      </c>
      <c r="F3005" t="s">
        <v>902</v>
      </c>
      <c r="G3005" t="s">
        <v>1214</v>
      </c>
      <c r="H3005" t="s">
        <v>1109</v>
      </c>
      <c r="I3005" t="s">
        <v>528</v>
      </c>
      <c r="J3005" t="s">
        <v>731</v>
      </c>
      <c r="K3005" t="s">
        <v>1087</v>
      </c>
      <c r="L3005" t="s">
        <v>688</v>
      </c>
      <c r="M3005" t="s">
        <v>1087</v>
      </c>
      <c r="N3005" t="s">
        <v>918</v>
      </c>
      <c r="O3005" t="s">
        <v>291</v>
      </c>
      <c r="P3005" t="s">
        <v>83</v>
      </c>
      <c r="Q3005" t="s">
        <v>1091</v>
      </c>
      <c r="R3005" t="s">
        <v>246</v>
      </c>
      <c r="S3005" t="s">
        <v>78</v>
      </c>
    </row>
    <row r="3006" spans="1:19" x14ac:dyDescent="0.35">
      <c r="A3006" t="s">
        <v>38</v>
      </c>
      <c r="B3006" t="s">
        <v>828</v>
      </c>
      <c r="C3006">
        <v>425</v>
      </c>
      <c r="D3006" t="s">
        <v>696</v>
      </c>
      <c r="E3006" t="s">
        <v>1167</v>
      </c>
      <c r="F3006" t="s">
        <v>260</v>
      </c>
      <c r="G3006" t="s">
        <v>580</v>
      </c>
      <c r="H3006" t="s">
        <v>724</v>
      </c>
      <c r="I3006" t="s">
        <v>783</v>
      </c>
      <c r="J3006" t="s">
        <v>730</v>
      </c>
      <c r="K3006" t="s">
        <v>1030</v>
      </c>
      <c r="L3006" t="s">
        <v>825</v>
      </c>
      <c r="M3006" t="s">
        <v>1118</v>
      </c>
      <c r="N3006" t="s">
        <v>737</v>
      </c>
      <c r="O3006" t="s">
        <v>905</v>
      </c>
      <c r="P3006" t="s">
        <v>574</v>
      </c>
      <c r="Q3006" t="s">
        <v>793</v>
      </c>
      <c r="R3006" t="s">
        <v>668</v>
      </c>
      <c r="S3006" t="s">
        <v>78</v>
      </c>
    </row>
    <row r="3007" spans="1:19" x14ac:dyDescent="0.35">
      <c r="A3007" t="s">
        <v>38</v>
      </c>
      <c r="B3007" t="s">
        <v>318</v>
      </c>
      <c r="C3007">
        <v>41</v>
      </c>
      <c r="D3007" t="s">
        <v>69</v>
      </c>
      <c r="E3007" t="s">
        <v>69</v>
      </c>
      <c r="F3007" t="s">
        <v>69</v>
      </c>
      <c r="G3007" t="s">
        <v>644</v>
      </c>
      <c r="H3007" t="s">
        <v>998</v>
      </c>
      <c r="I3007" t="s">
        <v>723</v>
      </c>
      <c r="J3007" t="s">
        <v>456</v>
      </c>
      <c r="K3007" t="s">
        <v>782</v>
      </c>
      <c r="L3007" t="s">
        <v>1200</v>
      </c>
      <c r="M3007" t="s">
        <v>450</v>
      </c>
      <c r="N3007" t="s">
        <v>696</v>
      </c>
      <c r="O3007" t="s">
        <v>1200</v>
      </c>
      <c r="P3007" t="s">
        <v>459</v>
      </c>
      <c r="Q3007" t="s">
        <v>623</v>
      </c>
      <c r="R3007" t="s">
        <v>456</v>
      </c>
      <c r="S3007" t="s">
        <v>78</v>
      </c>
    </row>
    <row r="3008" spans="1:19" x14ac:dyDescent="0.35">
      <c r="A3008" t="s">
        <v>39</v>
      </c>
      <c r="B3008" t="s">
        <v>827</v>
      </c>
      <c r="C3008">
        <v>424</v>
      </c>
      <c r="D3008" t="s">
        <v>1091</v>
      </c>
      <c r="E3008" t="s">
        <v>796</v>
      </c>
      <c r="F3008" t="s">
        <v>938</v>
      </c>
      <c r="G3008" t="s">
        <v>719</v>
      </c>
      <c r="H3008" t="s">
        <v>723</v>
      </c>
      <c r="I3008" t="s">
        <v>725</v>
      </c>
      <c r="J3008" t="s">
        <v>737</v>
      </c>
      <c r="K3008" t="s">
        <v>1023</v>
      </c>
      <c r="L3008" t="s">
        <v>624</v>
      </c>
      <c r="M3008" t="s">
        <v>896</v>
      </c>
      <c r="N3008" t="s">
        <v>580</v>
      </c>
      <c r="O3008" t="s">
        <v>745</v>
      </c>
      <c r="P3008" t="s">
        <v>256</v>
      </c>
      <c r="Q3008" t="s">
        <v>721</v>
      </c>
      <c r="R3008" t="s">
        <v>334</v>
      </c>
      <c r="S3008" t="s">
        <v>78</v>
      </c>
    </row>
    <row r="3009" spans="1:19" x14ac:dyDescent="0.35">
      <c r="A3009" t="s">
        <v>39</v>
      </c>
      <c r="B3009" t="s">
        <v>828</v>
      </c>
      <c r="C3009">
        <v>561</v>
      </c>
      <c r="D3009" t="s">
        <v>732</v>
      </c>
      <c r="E3009" t="s">
        <v>456</v>
      </c>
      <c r="F3009" t="s">
        <v>721</v>
      </c>
      <c r="G3009" t="s">
        <v>490</v>
      </c>
      <c r="H3009" t="s">
        <v>743</v>
      </c>
      <c r="I3009" t="s">
        <v>949</v>
      </c>
      <c r="J3009" t="s">
        <v>631</v>
      </c>
      <c r="K3009" t="s">
        <v>737</v>
      </c>
      <c r="L3009" t="s">
        <v>738</v>
      </c>
      <c r="M3009" t="s">
        <v>998</v>
      </c>
      <c r="N3009" t="s">
        <v>633</v>
      </c>
      <c r="O3009" t="s">
        <v>270</v>
      </c>
      <c r="P3009" t="s">
        <v>1356</v>
      </c>
      <c r="Q3009" t="s">
        <v>728</v>
      </c>
      <c r="R3009" t="s">
        <v>433</v>
      </c>
      <c r="S3009" t="s">
        <v>246</v>
      </c>
    </row>
    <row r="3010" spans="1:19" x14ac:dyDescent="0.35">
      <c r="A3010" t="s">
        <v>39</v>
      </c>
      <c r="B3010" t="s">
        <v>318</v>
      </c>
      <c r="C3010">
        <v>41</v>
      </c>
      <c r="D3010" t="s">
        <v>78</v>
      </c>
      <c r="E3010" t="s">
        <v>78</v>
      </c>
      <c r="F3010" t="s">
        <v>78</v>
      </c>
      <c r="G3010" t="s">
        <v>78</v>
      </c>
      <c r="H3010" t="s">
        <v>85</v>
      </c>
      <c r="I3010" t="s">
        <v>78</v>
      </c>
      <c r="J3010" t="s">
        <v>78</v>
      </c>
      <c r="K3010" t="s">
        <v>85</v>
      </c>
      <c r="L3010" t="s">
        <v>383</v>
      </c>
      <c r="M3010" t="s">
        <v>644</v>
      </c>
      <c r="N3010" t="s">
        <v>78</v>
      </c>
      <c r="O3010" t="s">
        <v>755</v>
      </c>
      <c r="P3010" t="s">
        <v>982</v>
      </c>
      <c r="Q3010" t="s">
        <v>414</v>
      </c>
      <c r="R3010" t="s">
        <v>78</v>
      </c>
      <c r="S3010" t="s">
        <v>78</v>
      </c>
    </row>
    <row r="3011" spans="1:19" x14ac:dyDescent="0.35">
      <c r="A3011" t="s">
        <v>40</v>
      </c>
      <c r="B3011" t="s">
        <v>827</v>
      </c>
      <c r="C3011">
        <v>2077</v>
      </c>
      <c r="D3011" t="s">
        <v>1091</v>
      </c>
      <c r="E3011" t="s">
        <v>938</v>
      </c>
      <c r="F3011" t="s">
        <v>1018</v>
      </c>
      <c r="G3011" t="s">
        <v>868</v>
      </c>
      <c r="H3011" t="s">
        <v>1011</v>
      </c>
      <c r="I3011" t="s">
        <v>783</v>
      </c>
      <c r="J3011" t="s">
        <v>739</v>
      </c>
      <c r="K3011" t="s">
        <v>1167</v>
      </c>
      <c r="L3011" t="s">
        <v>807</v>
      </c>
      <c r="M3011" t="s">
        <v>432</v>
      </c>
      <c r="N3011" t="s">
        <v>696</v>
      </c>
      <c r="O3011" t="s">
        <v>1064</v>
      </c>
      <c r="P3011" t="s">
        <v>577</v>
      </c>
      <c r="Q3011" t="s">
        <v>508</v>
      </c>
      <c r="R3011" t="s">
        <v>433</v>
      </c>
      <c r="S3011" t="s">
        <v>679</v>
      </c>
    </row>
    <row r="3012" spans="1:19" x14ac:dyDescent="0.35">
      <c r="A3012" t="s">
        <v>40</v>
      </c>
      <c r="B3012" t="s">
        <v>828</v>
      </c>
      <c r="C3012">
        <v>2640</v>
      </c>
      <c r="D3012" t="s">
        <v>456</v>
      </c>
      <c r="E3012" t="s">
        <v>745</v>
      </c>
      <c r="F3012" t="s">
        <v>868</v>
      </c>
      <c r="G3012" t="s">
        <v>644</v>
      </c>
      <c r="H3012" t="s">
        <v>529</v>
      </c>
      <c r="I3012" t="s">
        <v>998</v>
      </c>
      <c r="J3012" t="s">
        <v>633</v>
      </c>
      <c r="K3012" t="s">
        <v>868</v>
      </c>
      <c r="L3012" t="s">
        <v>624</v>
      </c>
      <c r="M3012" t="s">
        <v>788</v>
      </c>
      <c r="N3012" t="s">
        <v>734</v>
      </c>
      <c r="O3012" t="s">
        <v>998</v>
      </c>
      <c r="P3012" t="s">
        <v>612</v>
      </c>
      <c r="Q3012" t="s">
        <v>737</v>
      </c>
      <c r="R3012" t="s">
        <v>673</v>
      </c>
      <c r="S3012" t="s">
        <v>170</v>
      </c>
    </row>
    <row r="3013" spans="1:19" x14ac:dyDescent="0.35">
      <c r="A3013" t="s">
        <v>40</v>
      </c>
      <c r="B3013" t="s">
        <v>318</v>
      </c>
      <c r="C3013">
        <v>204</v>
      </c>
      <c r="D3013" t="s">
        <v>728</v>
      </c>
      <c r="E3013" t="s">
        <v>721</v>
      </c>
      <c r="F3013" t="s">
        <v>721</v>
      </c>
      <c r="G3013" t="s">
        <v>414</v>
      </c>
      <c r="H3013" t="s">
        <v>676</v>
      </c>
      <c r="I3013" t="s">
        <v>734</v>
      </c>
      <c r="J3013" t="s">
        <v>644</v>
      </c>
      <c r="K3013" t="s">
        <v>721</v>
      </c>
      <c r="L3013" t="s">
        <v>690</v>
      </c>
      <c r="M3013" t="s">
        <v>1169</v>
      </c>
      <c r="N3013" t="s">
        <v>676</v>
      </c>
      <c r="O3013" t="s">
        <v>1018</v>
      </c>
      <c r="P3013" t="s">
        <v>1257</v>
      </c>
      <c r="Q3013" t="s">
        <v>374</v>
      </c>
      <c r="R3013" t="s">
        <v>341</v>
      </c>
      <c r="S3013" t="s">
        <v>78</v>
      </c>
    </row>
    <row r="3015" spans="1:19" x14ac:dyDescent="0.35">
      <c r="A3015" t="s">
        <v>1397</v>
      </c>
    </row>
    <row r="3016" spans="1:19" x14ac:dyDescent="0.35">
      <c r="A3016" t="s">
        <v>29</v>
      </c>
      <c r="B3016" t="s">
        <v>864</v>
      </c>
      <c r="C3016" t="s">
        <v>30</v>
      </c>
      <c r="D3016" t="s">
        <v>1382</v>
      </c>
      <c r="E3016" t="s">
        <v>1383</v>
      </c>
      <c r="F3016" t="s">
        <v>1384</v>
      </c>
      <c r="G3016" t="s">
        <v>1385</v>
      </c>
      <c r="H3016" t="s">
        <v>1386</v>
      </c>
      <c r="I3016" t="s">
        <v>1387</v>
      </c>
      <c r="J3016" t="s">
        <v>1388</v>
      </c>
      <c r="K3016" t="s">
        <v>1389</v>
      </c>
      <c r="L3016" t="s">
        <v>1390</v>
      </c>
      <c r="M3016" t="s">
        <v>1391</v>
      </c>
      <c r="N3016" t="s">
        <v>1392</v>
      </c>
      <c r="O3016" t="s">
        <v>1393</v>
      </c>
      <c r="P3016" t="s">
        <v>1394</v>
      </c>
      <c r="Q3016" t="s">
        <v>707</v>
      </c>
      <c r="R3016" t="s">
        <v>702</v>
      </c>
      <c r="S3016" t="s">
        <v>74</v>
      </c>
    </row>
    <row r="3017" spans="1:19" x14ac:dyDescent="0.35">
      <c r="A3017" t="s">
        <v>35</v>
      </c>
      <c r="B3017" t="s">
        <v>831</v>
      </c>
      <c r="C3017">
        <v>116</v>
      </c>
      <c r="D3017" t="s">
        <v>925</v>
      </c>
      <c r="E3017" t="s">
        <v>1209</v>
      </c>
      <c r="F3017" t="s">
        <v>852</v>
      </c>
      <c r="G3017" t="s">
        <v>852</v>
      </c>
      <c r="H3017" t="s">
        <v>925</v>
      </c>
      <c r="I3017" t="s">
        <v>1227</v>
      </c>
      <c r="J3017" t="s">
        <v>813</v>
      </c>
      <c r="K3017" t="s">
        <v>641</v>
      </c>
      <c r="L3017" t="s">
        <v>825</v>
      </c>
      <c r="M3017" t="s">
        <v>980</v>
      </c>
      <c r="N3017" t="s">
        <v>1220</v>
      </c>
      <c r="O3017" t="s">
        <v>750</v>
      </c>
      <c r="P3017" t="s">
        <v>512</v>
      </c>
      <c r="Q3017" t="s">
        <v>781</v>
      </c>
      <c r="R3017" t="s">
        <v>78</v>
      </c>
      <c r="S3017" t="s">
        <v>78</v>
      </c>
    </row>
    <row r="3018" spans="1:19" x14ac:dyDescent="0.35">
      <c r="A3018" t="s">
        <v>35</v>
      </c>
      <c r="B3018" t="s">
        <v>832</v>
      </c>
      <c r="C3018">
        <v>347</v>
      </c>
      <c r="D3018" t="s">
        <v>728</v>
      </c>
      <c r="E3018" t="s">
        <v>1030</v>
      </c>
      <c r="F3018" t="s">
        <v>1008</v>
      </c>
      <c r="G3018" t="s">
        <v>644</v>
      </c>
      <c r="H3018" t="s">
        <v>717</v>
      </c>
      <c r="I3018" t="s">
        <v>717</v>
      </c>
      <c r="J3018" t="s">
        <v>807</v>
      </c>
      <c r="K3018" t="s">
        <v>631</v>
      </c>
      <c r="L3018" t="s">
        <v>341</v>
      </c>
      <c r="M3018" t="s">
        <v>840</v>
      </c>
      <c r="N3018" t="s">
        <v>736</v>
      </c>
      <c r="O3018" t="s">
        <v>717</v>
      </c>
      <c r="P3018" t="s">
        <v>592</v>
      </c>
      <c r="Q3018" t="s">
        <v>728</v>
      </c>
      <c r="R3018" t="s">
        <v>433</v>
      </c>
      <c r="S3018" t="s">
        <v>673</v>
      </c>
    </row>
    <row r="3019" spans="1:19" x14ac:dyDescent="0.35">
      <c r="A3019" t="s">
        <v>35</v>
      </c>
      <c r="B3019" t="s">
        <v>833</v>
      </c>
      <c r="C3019">
        <v>154</v>
      </c>
      <c r="D3019" t="s">
        <v>1064</v>
      </c>
      <c r="E3019" t="s">
        <v>69</v>
      </c>
      <c r="F3019" t="s">
        <v>260</v>
      </c>
      <c r="G3019" t="s">
        <v>676</v>
      </c>
      <c r="H3019" t="s">
        <v>1030</v>
      </c>
      <c r="I3019" t="s">
        <v>1018</v>
      </c>
      <c r="J3019" t="s">
        <v>690</v>
      </c>
      <c r="K3019" t="s">
        <v>730</v>
      </c>
      <c r="L3019" t="s">
        <v>721</v>
      </c>
      <c r="M3019" t="s">
        <v>637</v>
      </c>
      <c r="N3019" t="s">
        <v>719</v>
      </c>
      <c r="O3019" t="s">
        <v>719</v>
      </c>
      <c r="P3019" t="s">
        <v>474</v>
      </c>
      <c r="Q3019" t="s">
        <v>673</v>
      </c>
      <c r="R3019" t="s">
        <v>78</v>
      </c>
      <c r="S3019" t="s">
        <v>78</v>
      </c>
    </row>
    <row r="3020" spans="1:19" x14ac:dyDescent="0.35">
      <c r="A3020" t="s">
        <v>36</v>
      </c>
      <c r="B3020" t="s">
        <v>831</v>
      </c>
      <c r="C3020">
        <v>142</v>
      </c>
      <c r="D3020" t="s">
        <v>1216</v>
      </c>
      <c r="E3020" t="s">
        <v>291</v>
      </c>
      <c r="F3020" t="s">
        <v>1087</v>
      </c>
      <c r="G3020" t="s">
        <v>735</v>
      </c>
      <c r="H3020" t="s">
        <v>291</v>
      </c>
      <c r="I3020" t="s">
        <v>1260</v>
      </c>
      <c r="J3020" t="s">
        <v>1108</v>
      </c>
      <c r="K3020" t="s">
        <v>969</v>
      </c>
      <c r="L3020" t="s">
        <v>1091</v>
      </c>
      <c r="M3020" t="s">
        <v>503</v>
      </c>
      <c r="N3020" t="s">
        <v>883</v>
      </c>
      <c r="O3020" t="s">
        <v>958</v>
      </c>
      <c r="P3020" t="s">
        <v>208</v>
      </c>
      <c r="Q3020" t="s">
        <v>1136</v>
      </c>
      <c r="R3020" t="s">
        <v>433</v>
      </c>
      <c r="S3020" t="s">
        <v>78</v>
      </c>
    </row>
    <row r="3021" spans="1:19" x14ac:dyDescent="0.35">
      <c r="A3021" t="s">
        <v>36</v>
      </c>
      <c r="B3021" t="s">
        <v>832</v>
      </c>
      <c r="C3021">
        <v>1306</v>
      </c>
      <c r="D3021" t="s">
        <v>738</v>
      </c>
      <c r="E3021" t="s">
        <v>732</v>
      </c>
      <c r="F3021" t="s">
        <v>341</v>
      </c>
      <c r="G3021" t="s">
        <v>414</v>
      </c>
      <c r="H3021" t="s">
        <v>644</v>
      </c>
      <c r="I3021" t="s">
        <v>644</v>
      </c>
      <c r="J3021" t="s">
        <v>355</v>
      </c>
      <c r="K3021" t="s">
        <v>624</v>
      </c>
      <c r="L3021" t="s">
        <v>738</v>
      </c>
      <c r="M3021" t="s">
        <v>746</v>
      </c>
      <c r="N3021" t="s">
        <v>623</v>
      </c>
      <c r="O3021" t="s">
        <v>807</v>
      </c>
      <c r="P3021" t="s">
        <v>1371</v>
      </c>
      <c r="Q3021" t="s">
        <v>387</v>
      </c>
      <c r="R3021" t="s">
        <v>433</v>
      </c>
      <c r="S3021" t="s">
        <v>78</v>
      </c>
    </row>
    <row r="3022" spans="1:19" x14ac:dyDescent="0.35">
      <c r="A3022" t="s">
        <v>36</v>
      </c>
      <c r="B3022" t="s">
        <v>833</v>
      </c>
      <c r="C3022">
        <v>184</v>
      </c>
      <c r="D3022" t="s">
        <v>406</v>
      </c>
      <c r="E3022" t="s">
        <v>341</v>
      </c>
      <c r="F3022" t="s">
        <v>807</v>
      </c>
      <c r="G3022" t="s">
        <v>673</v>
      </c>
      <c r="H3022" t="s">
        <v>85</v>
      </c>
      <c r="I3022" t="s">
        <v>622</v>
      </c>
      <c r="J3022" t="s">
        <v>389</v>
      </c>
      <c r="K3022" t="s">
        <v>377</v>
      </c>
      <c r="L3022" t="s">
        <v>334</v>
      </c>
      <c r="M3022" t="s">
        <v>270</v>
      </c>
      <c r="N3022" t="s">
        <v>246</v>
      </c>
      <c r="O3022" t="s">
        <v>288</v>
      </c>
      <c r="P3022" t="s">
        <v>862</v>
      </c>
      <c r="Q3022" t="s">
        <v>337</v>
      </c>
      <c r="R3022" t="s">
        <v>78</v>
      </c>
      <c r="S3022" t="s">
        <v>414</v>
      </c>
    </row>
    <row r="3023" spans="1:19" x14ac:dyDescent="0.35">
      <c r="A3023" t="s">
        <v>37</v>
      </c>
      <c r="B3023" t="s">
        <v>831</v>
      </c>
      <c r="C3023">
        <v>109</v>
      </c>
      <c r="D3023" t="s">
        <v>753</v>
      </c>
      <c r="E3023" t="s">
        <v>750</v>
      </c>
      <c r="F3023" t="s">
        <v>242</v>
      </c>
      <c r="G3023" t="s">
        <v>69</v>
      </c>
      <c r="H3023" t="s">
        <v>996</v>
      </c>
      <c r="I3023" t="s">
        <v>143</v>
      </c>
      <c r="J3023" t="s">
        <v>951</v>
      </c>
      <c r="K3023" t="s">
        <v>897</v>
      </c>
      <c r="L3023" t="s">
        <v>721</v>
      </c>
      <c r="M3023" t="s">
        <v>834</v>
      </c>
      <c r="N3023" t="s">
        <v>533</v>
      </c>
      <c r="O3023" t="s">
        <v>1200</v>
      </c>
      <c r="P3023" t="s">
        <v>670</v>
      </c>
      <c r="Q3023" t="s">
        <v>1167</v>
      </c>
      <c r="R3023" t="s">
        <v>78</v>
      </c>
      <c r="S3023" t="s">
        <v>78</v>
      </c>
    </row>
    <row r="3024" spans="1:19" x14ac:dyDescent="0.35">
      <c r="A3024" t="s">
        <v>37</v>
      </c>
      <c r="B3024" t="s">
        <v>832</v>
      </c>
      <c r="C3024">
        <v>647</v>
      </c>
      <c r="D3024" t="s">
        <v>807</v>
      </c>
      <c r="E3024" t="s">
        <v>743</v>
      </c>
      <c r="F3024" t="s">
        <v>738</v>
      </c>
      <c r="G3024" t="s">
        <v>377</v>
      </c>
      <c r="H3024" t="s">
        <v>676</v>
      </c>
      <c r="I3024" t="s">
        <v>734</v>
      </c>
      <c r="J3024" t="s">
        <v>490</v>
      </c>
      <c r="K3024" t="s">
        <v>250</v>
      </c>
      <c r="L3024" t="s">
        <v>800</v>
      </c>
      <c r="M3024" t="s">
        <v>1124</v>
      </c>
      <c r="N3024" t="s">
        <v>85</v>
      </c>
      <c r="O3024" t="s">
        <v>825</v>
      </c>
      <c r="P3024" t="s">
        <v>1266</v>
      </c>
      <c r="Q3024" t="s">
        <v>825</v>
      </c>
      <c r="R3024" t="s">
        <v>414</v>
      </c>
      <c r="S3024" t="s">
        <v>679</v>
      </c>
    </row>
    <row r="3025" spans="1:19" x14ac:dyDescent="0.35">
      <c r="A3025" t="s">
        <v>37</v>
      </c>
      <c r="B3025" t="s">
        <v>833</v>
      </c>
      <c r="C3025">
        <v>70</v>
      </c>
      <c r="D3025" t="s">
        <v>949</v>
      </c>
      <c r="E3025" t="s">
        <v>793</v>
      </c>
      <c r="F3025" t="s">
        <v>730</v>
      </c>
      <c r="G3025" t="s">
        <v>529</v>
      </c>
      <c r="H3025" t="s">
        <v>1008</v>
      </c>
      <c r="I3025" t="s">
        <v>725</v>
      </c>
      <c r="J3025" t="s">
        <v>623</v>
      </c>
      <c r="K3025" t="s">
        <v>1180</v>
      </c>
      <c r="L3025" t="s">
        <v>738</v>
      </c>
      <c r="M3025" t="s">
        <v>865</v>
      </c>
      <c r="N3025" t="s">
        <v>732</v>
      </c>
      <c r="O3025" t="s">
        <v>987</v>
      </c>
      <c r="P3025" t="s">
        <v>1376</v>
      </c>
      <c r="Q3025" t="s">
        <v>414</v>
      </c>
      <c r="R3025" t="s">
        <v>800</v>
      </c>
      <c r="S3025" t="s">
        <v>78</v>
      </c>
    </row>
    <row r="3026" spans="1:19" x14ac:dyDescent="0.35">
      <c r="A3026" t="s">
        <v>38</v>
      </c>
      <c r="B3026" t="s">
        <v>831</v>
      </c>
      <c r="C3026">
        <v>195</v>
      </c>
      <c r="D3026" t="s">
        <v>722</v>
      </c>
      <c r="E3026" t="s">
        <v>615</v>
      </c>
      <c r="F3026" t="s">
        <v>1121</v>
      </c>
      <c r="G3026" t="s">
        <v>69</v>
      </c>
      <c r="H3026" t="s">
        <v>432</v>
      </c>
      <c r="I3026" t="s">
        <v>276</v>
      </c>
      <c r="J3026" t="s">
        <v>722</v>
      </c>
      <c r="K3026" t="s">
        <v>1098</v>
      </c>
      <c r="L3026" t="s">
        <v>724</v>
      </c>
      <c r="M3026" t="s">
        <v>1222</v>
      </c>
      <c r="N3026" t="s">
        <v>852</v>
      </c>
      <c r="O3026" t="s">
        <v>801</v>
      </c>
      <c r="P3026" t="s">
        <v>373</v>
      </c>
      <c r="Q3026" t="s">
        <v>65</v>
      </c>
      <c r="R3026" t="s">
        <v>78</v>
      </c>
      <c r="S3026" t="s">
        <v>78</v>
      </c>
    </row>
    <row r="3027" spans="1:19" x14ac:dyDescent="0.35">
      <c r="A3027" t="s">
        <v>38</v>
      </c>
      <c r="B3027" t="s">
        <v>832</v>
      </c>
      <c r="C3027">
        <v>412</v>
      </c>
      <c r="D3027" t="s">
        <v>1091</v>
      </c>
      <c r="E3027" t="s">
        <v>1151</v>
      </c>
      <c r="F3027" t="s">
        <v>868</v>
      </c>
      <c r="G3027" t="s">
        <v>676</v>
      </c>
      <c r="H3027" t="s">
        <v>624</v>
      </c>
      <c r="I3027" t="s">
        <v>739</v>
      </c>
      <c r="J3027" t="s">
        <v>807</v>
      </c>
      <c r="K3027" t="s">
        <v>793</v>
      </c>
      <c r="L3027" t="s">
        <v>825</v>
      </c>
      <c r="M3027" t="s">
        <v>836</v>
      </c>
      <c r="N3027" t="s">
        <v>736</v>
      </c>
      <c r="O3027" t="s">
        <v>260</v>
      </c>
      <c r="P3027" t="s">
        <v>1306</v>
      </c>
      <c r="Q3027" t="s">
        <v>741</v>
      </c>
      <c r="R3027" t="s">
        <v>246</v>
      </c>
      <c r="S3027" t="s">
        <v>78</v>
      </c>
    </row>
    <row r="3028" spans="1:19" x14ac:dyDescent="0.35">
      <c r="A3028" t="s">
        <v>38</v>
      </c>
      <c r="B3028" t="s">
        <v>833</v>
      </c>
      <c r="C3028">
        <v>213</v>
      </c>
      <c r="D3028" t="s">
        <v>905</v>
      </c>
      <c r="E3028" t="s">
        <v>67</v>
      </c>
      <c r="F3028" t="s">
        <v>1136</v>
      </c>
      <c r="G3028" t="s">
        <v>1180</v>
      </c>
      <c r="H3028" t="s">
        <v>580</v>
      </c>
      <c r="I3028" t="s">
        <v>59</v>
      </c>
      <c r="J3028" t="s">
        <v>719</v>
      </c>
      <c r="K3028" t="s">
        <v>796</v>
      </c>
      <c r="L3028" t="s">
        <v>721</v>
      </c>
      <c r="M3028" t="s">
        <v>748</v>
      </c>
      <c r="N3028" t="s">
        <v>998</v>
      </c>
      <c r="O3028" t="s">
        <v>1003</v>
      </c>
      <c r="P3028" t="s">
        <v>681</v>
      </c>
      <c r="Q3028" t="s">
        <v>676</v>
      </c>
      <c r="R3028" t="s">
        <v>414</v>
      </c>
      <c r="S3028" t="s">
        <v>78</v>
      </c>
    </row>
    <row r="3029" spans="1:19" x14ac:dyDescent="0.35">
      <c r="A3029" t="s">
        <v>39</v>
      </c>
      <c r="B3029" t="s">
        <v>831</v>
      </c>
      <c r="C3029">
        <v>128</v>
      </c>
      <c r="D3029" t="s">
        <v>65</v>
      </c>
      <c r="E3029" t="s">
        <v>753</v>
      </c>
      <c r="F3029" t="s">
        <v>67</v>
      </c>
      <c r="G3029" t="s">
        <v>796</v>
      </c>
      <c r="H3029" t="s">
        <v>902</v>
      </c>
      <c r="I3029" t="s">
        <v>464</v>
      </c>
      <c r="J3029" t="s">
        <v>319</v>
      </c>
      <c r="K3029" t="s">
        <v>694</v>
      </c>
      <c r="L3029" t="s">
        <v>580</v>
      </c>
      <c r="M3029" t="s">
        <v>938</v>
      </c>
      <c r="N3029" t="s">
        <v>770</v>
      </c>
      <c r="O3029" t="s">
        <v>881</v>
      </c>
      <c r="P3029" t="s">
        <v>379</v>
      </c>
      <c r="Q3029" t="s">
        <v>740</v>
      </c>
      <c r="R3029" t="s">
        <v>170</v>
      </c>
      <c r="S3029" t="s">
        <v>78</v>
      </c>
    </row>
    <row r="3030" spans="1:19" x14ac:dyDescent="0.35">
      <c r="A3030" t="s">
        <v>39</v>
      </c>
      <c r="B3030" t="s">
        <v>832</v>
      </c>
      <c r="C3030">
        <v>594</v>
      </c>
      <c r="D3030" t="s">
        <v>631</v>
      </c>
      <c r="E3030" t="s">
        <v>745</v>
      </c>
      <c r="F3030" t="s">
        <v>745</v>
      </c>
      <c r="G3030" t="s">
        <v>644</v>
      </c>
      <c r="H3030" t="s">
        <v>734</v>
      </c>
      <c r="I3030" t="s">
        <v>825</v>
      </c>
      <c r="J3030" t="s">
        <v>987</v>
      </c>
      <c r="K3030" t="s">
        <v>734</v>
      </c>
      <c r="L3030" t="s">
        <v>490</v>
      </c>
      <c r="M3030" t="s">
        <v>980</v>
      </c>
      <c r="N3030" t="s">
        <v>644</v>
      </c>
      <c r="O3030" t="s">
        <v>868</v>
      </c>
      <c r="P3030" t="s">
        <v>136</v>
      </c>
      <c r="Q3030" t="s">
        <v>825</v>
      </c>
      <c r="R3030" t="s">
        <v>374</v>
      </c>
      <c r="S3030" t="s">
        <v>78</v>
      </c>
    </row>
    <row r="3031" spans="1:19" x14ac:dyDescent="0.35">
      <c r="A3031" t="s">
        <v>39</v>
      </c>
      <c r="B3031" t="s">
        <v>833</v>
      </c>
      <c r="C3031">
        <v>304</v>
      </c>
      <c r="D3031" t="s">
        <v>490</v>
      </c>
      <c r="E3031" t="s">
        <v>688</v>
      </c>
      <c r="F3031" t="s">
        <v>688</v>
      </c>
      <c r="G3031" t="s">
        <v>85</v>
      </c>
      <c r="H3031" t="s">
        <v>406</v>
      </c>
      <c r="I3031" t="s">
        <v>406</v>
      </c>
      <c r="J3031" t="s">
        <v>85</v>
      </c>
      <c r="K3031" t="s">
        <v>85</v>
      </c>
      <c r="L3031" t="s">
        <v>414</v>
      </c>
      <c r="M3031" t="s">
        <v>690</v>
      </c>
      <c r="N3031" t="s">
        <v>341</v>
      </c>
      <c r="O3031" t="s">
        <v>737</v>
      </c>
      <c r="P3031" t="s">
        <v>853</v>
      </c>
      <c r="Q3031" t="s">
        <v>738</v>
      </c>
      <c r="R3031" t="s">
        <v>334</v>
      </c>
      <c r="S3031" t="s">
        <v>389</v>
      </c>
    </row>
    <row r="3032" spans="1:19" x14ac:dyDescent="0.35">
      <c r="A3032" t="s">
        <v>40</v>
      </c>
      <c r="B3032" t="s">
        <v>831</v>
      </c>
      <c r="C3032">
        <v>690</v>
      </c>
      <c r="D3032" t="s">
        <v>528</v>
      </c>
      <c r="E3032" t="s">
        <v>698</v>
      </c>
      <c r="F3032" t="s">
        <v>432</v>
      </c>
      <c r="G3032" t="s">
        <v>740</v>
      </c>
      <c r="H3032" t="s">
        <v>748</v>
      </c>
      <c r="I3032" t="s">
        <v>1217</v>
      </c>
      <c r="J3032" t="s">
        <v>813</v>
      </c>
      <c r="K3032" t="s">
        <v>795</v>
      </c>
      <c r="L3032" t="s">
        <v>739</v>
      </c>
      <c r="M3032" t="s">
        <v>67</v>
      </c>
      <c r="N3032" t="s">
        <v>883</v>
      </c>
      <c r="O3032" t="s">
        <v>432</v>
      </c>
      <c r="P3032" t="s">
        <v>424</v>
      </c>
      <c r="Q3032" t="s">
        <v>67</v>
      </c>
      <c r="R3032" t="s">
        <v>170</v>
      </c>
      <c r="S3032" t="s">
        <v>78</v>
      </c>
    </row>
    <row r="3033" spans="1:19" x14ac:dyDescent="0.35">
      <c r="A3033" t="s">
        <v>40</v>
      </c>
      <c r="B3033" t="s">
        <v>832</v>
      </c>
      <c r="C3033">
        <v>3306</v>
      </c>
      <c r="D3033" t="s">
        <v>825</v>
      </c>
      <c r="E3033" t="s">
        <v>868</v>
      </c>
      <c r="F3033" t="s">
        <v>633</v>
      </c>
      <c r="G3033" t="s">
        <v>490</v>
      </c>
      <c r="H3033" t="s">
        <v>676</v>
      </c>
      <c r="I3033" t="s">
        <v>825</v>
      </c>
      <c r="J3033" t="s">
        <v>406</v>
      </c>
      <c r="K3033" t="s">
        <v>825</v>
      </c>
      <c r="L3033" t="s">
        <v>622</v>
      </c>
      <c r="M3033" t="s">
        <v>1003</v>
      </c>
      <c r="N3033" t="s">
        <v>738</v>
      </c>
      <c r="O3033" t="s">
        <v>730</v>
      </c>
      <c r="P3033" t="s">
        <v>521</v>
      </c>
      <c r="Q3033" t="s">
        <v>676</v>
      </c>
      <c r="R3033" t="s">
        <v>374</v>
      </c>
      <c r="S3033" t="s">
        <v>679</v>
      </c>
    </row>
    <row r="3034" spans="1:19" x14ac:dyDescent="0.35">
      <c r="A3034" t="s">
        <v>40</v>
      </c>
      <c r="B3034" t="s">
        <v>833</v>
      </c>
      <c r="C3034">
        <v>925</v>
      </c>
      <c r="D3034" t="s">
        <v>337</v>
      </c>
      <c r="E3034" t="s">
        <v>719</v>
      </c>
      <c r="F3034" t="s">
        <v>1008</v>
      </c>
      <c r="G3034" t="s">
        <v>529</v>
      </c>
      <c r="H3034" t="s">
        <v>732</v>
      </c>
      <c r="I3034" t="s">
        <v>737</v>
      </c>
      <c r="J3034" t="s">
        <v>644</v>
      </c>
      <c r="K3034" t="s">
        <v>721</v>
      </c>
      <c r="L3034" t="s">
        <v>406</v>
      </c>
      <c r="M3034" t="s">
        <v>731</v>
      </c>
      <c r="N3034" t="s">
        <v>676</v>
      </c>
      <c r="O3034" t="s">
        <v>741</v>
      </c>
      <c r="P3034" t="s">
        <v>955</v>
      </c>
      <c r="Q3034" t="s">
        <v>383</v>
      </c>
      <c r="R3034" t="s">
        <v>334</v>
      </c>
      <c r="S3034" t="s">
        <v>246</v>
      </c>
    </row>
    <row r="3036" spans="1:19" x14ac:dyDescent="0.35">
      <c r="A3036" t="s">
        <v>1398</v>
      </c>
    </row>
    <row r="3037" spans="1:19" x14ac:dyDescent="0.35">
      <c r="A3037" t="s">
        <v>29</v>
      </c>
      <c r="B3037" t="s">
        <v>872</v>
      </c>
      <c r="C3037" t="s">
        <v>30</v>
      </c>
      <c r="D3037" t="s">
        <v>1382</v>
      </c>
      <c r="E3037" t="s">
        <v>1383</v>
      </c>
      <c r="F3037" t="s">
        <v>1384</v>
      </c>
      <c r="G3037" t="s">
        <v>1385</v>
      </c>
      <c r="H3037" t="s">
        <v>1386</v>
      </c>
      <c r="I3037" t="s">
        <v>1387</v>
      </c>
      <c r="J3037" t="s">
        <v>1388</v>
      </c>
      <c r="K3037" t="s">
        <v>1389</v>
      </c>
      <c r="L3037" t="s">
        <v>1390</v>
      </c>
      <c r="M3037" t="s">
        <v>1391</v>
      </c>
      <c r="N3037" t="s">
        <v>1392</v>
      </c>
      <c r="O3037" t="s">
        <v>1393</v>
      </c>
      <c r="P3037" t="s">
        <v>1394</v>
      </c>
      <c r="Q3037" t="s">
        <v>707</v>
      </c>
      <c r="R3037" t="s">
        <v>702</v>
      </c>
      <c r="S3037" t="s">
        <v>74</v>
      </c>
    </row>
    <row r="3038" spans="1:19" x14ac:dyDescent="0.35">
      <c r="A3038" t="s">
        <v>35</v>
      </c>
      <c r="B3038" t="s">
        <v>873</v>
      </c>
      <c r="C3038">
        <v>408</v>
      </c>
      <c r="D3038" t="s">
        <v>67</v>
      </c>
      <c r="E3038" t="s">
        <v>65</v>
      </c>
      <c r="F3038" t="s">
        <v>637</v>
      </c>
      <c r="G3038" t="s">
        <v>1091</v>
      </c>
      <c r="H3038" t="s">
        <v>63</v>
      </c>
      <c r="I3038" t="s">
        <v>934</v>
      </c>
      <c r="J3038" t="s">
        <v>717</v>
      </c>
      <c r="K3038" t="s">
        <v>61</v>
      </c>
      <c r="L3038" t="s">
        <v>732</v>
      </c>
      <c r="M3038" t="s">
        <v>1098</v>
      </c>
      <c r="N3038" t="s">
        <v>1171</v>
      </c>
      <c r="O3038" t="s">
        <v>1096</v>
      </c>
      <c r="P3038" t="s">
        <v>672</v>
      </c>
      <c r="Q3038" t="s">
        <v>696</v>
      </c>
      <c r="R3038" t="s">
        <v>679</v>
      </c>
      <c r="S3038" t="s">
        <v>668</v>
      </c>
    </row>
    <row r="3039" spans="1:19" x14ac:dyDescent="0.35">
      <c r="A3039" t="s">
        <v>35</v>
      </c>
      <c r="B3039" t="s">
        <v>874</v>
      </c>
      <c r="C3039">
        <v>173</v>
      </c>
      <c r="D3039" t="s">
        <v>734</v>
      </c>
      <c r="E3039" t="s">
        <v>1096</v>
      </c>
      <c r="F3039" t="s">
        <v>993</v>
      </c>
      <c r="G3039" t="s">
        <v>633</v>
      </c>
      <c r="H3039" t="s">
        <v>696</v>
      </c>
      <c r="I3039" t="s">
        <v>745</v>
      </c>
      <c r="J3039" t="s">
        <v>825</v>
      </c>
      <c r="K3039" t="s">
        <v>949</v>
      </c>
      <c r="L3039" t="s">
        <v>341</v>
      </c>
      <c r="M3039" t="s">
        <v>1026</v>
      </c>
      <c r="N3039" t="s">
        <v>734</v>
      </c>
      <c r="O3039" t="s">
        <v>781</v>
      </c>
      <c r="P3039" t="s">
        <v>211</v>
      </c>
      <c r="Q3039" t="s">
        <v>387</v>
      </c>
      <c r="R3039" t="s">
        <v>78</v>
      </c>
      <c r="S3039" t="s">
        <v>78</v>
      </c>
    </row>
    <row r="3040" spans="1:19" x14ac:dyDescent="0.35">
      <c r="A3040" t="s">
        <v>35</v>
      </c>
      <c r="B3040" t="s">
        <v>318</v>
      </c>
      <c r="C3040">
        <v>36</v>
      </c>
      <c r="D3040" t="s">
        <v>78</v>
      </c>
      <c r="E3040" t="s">
        <v>78</v>
      </c>
      <c r="F3040" t="s">
        <v>688</v>
      </c>
      <c r="G3040" t="s">
        <v>78</v>
      </c>
      <c r="H3040" t="s">
        <v>1118</v>
      </c>
      <c r="I3040" t="s">
        <v>858</v>
      </c>
      <c r="J3040" t="s">
        <v>688</v>
      </c>
      <c r="K3040" t="s">
        <v>1008</v>
      </c>
      <c r="L3040" t="s">
        <v>78</v>
      </c>
      <c r="M3040" t="s">
        <v>1115</v>
      </c>
      <c r="N3040" t="s">
        <v>825</v>
      </c>
      <c r="O3040" t="s">
        <v>690</v>
      </c>
      <c r="P3040" t="s">
        <v>382</v>
      </c>
      <c r="Q3040" t="s">
        <v>624</v>
      </c>
      <c r="R3040" t="s">
        <v>580</v>
      </c>
      <c r="S3040" t="s">
        <v>78</v>
      </c>
    </row>
    <row r="3041" spans="1:19" x14ac:dyDescent="0.35">
      <c r="A3041" t="s">
        <v>36</v>
      </c>
      <c r="B3041" t="s">
        <v>873</v>
      </c>
      <c r="C3041">
        <v>960</v>
      </c>
      <c r="D3041" t="s">
        <v>730</v>
      </c>
      <c r="E3041" t="s">
        <v>723</v>
      </c>
      <c r="F3041" t="s">
        <v>337</v>
      </c>
      <c r="G3041" t="s">
        <v>987</v>
      </c>
      <c r="H3041" t="s">
        <v>508</v>
      </c>
      <c r="I3041" t="s">
        <v>503</v>
      </c>
      <c r="J3041" t="s">
        <v>724</v>
      </c>
      <c r="K3041" t="s">
        <v>742</v>
      </c>
      <c r="L3041" t="s">
        <v>743</v>
      </c>
      <c r="M3041" t="s">
        <v>1200</v>
      </c>
      <c r="N3041" t="s">
        <v>633</v>
      </c>
      <c r="O3041" t="s">
        <v>730</v>
      </c>
      <c r="P3041" t="s">
        <v>244</v>
      </c>
      <c r="Q3041" t="s">
        <v>807</v>
      </c>
      <c r="R3041" t="s">
        <v>433</v>
      </c>
      <c r="S3041" t="s">
        <v>170</v>
      </c>
    </row>
    <row r="3042" spans="1:19" x14ac:dyDescent="0.35">
      <c r="A3042" t="s">
        <v>36</v>
      </c>
      <c r="B3042" t="s">
        <v>874</v>
      </c>
      <c r="C3042">
        <v>550</v>
      </c>
      <c r="D3042" t="s">
        <v>624</v>
      </c>
      <c r="E3042" t="s">
        <v>743</v>
      </c>
      <c r="F3042" t="s">
        <v>807</v>
      </c>
      <c r="G3042" t="s">
        <v>355</v>
      </c>
      <c r="H3042" t="s">
        <v>341</v>
      </c>
      <c r="I3042" t="s">
        <v>624</v>
      </c>
      <c r="J3042" t="s">
        <v>675</v>
      </c>
      <c r="K3042" t="s">
        <v>490</v>
      </c>
      <c r="L3042" t="s">
        <v>738</v>
      </c>
      <c r="M3042" t="s">
        <v>1167</v>
      </c>
      <c r="N3042" t="s">
        <v>355</v>
      </c>
      <c r="O3042" t="s">
        <v>732</v>
      </c>
      <c r="P3042" t="s">
        <v>844</v>
      </c>
      <c r="Q3042" t="s">
        <v>341</v>
      </c>
      <c r="R3042" t="s">
        <v>374</v>
      </c>
      <c r="S3042" t="s">
        <v>78</v>
      </c>
    </row>
    <row r="3043" spans="1:19" x14ac:dyDescent="0.35">
      <c r="A3043" t="s">
        <v>36</v>
      </c>
      <c r="B3043" t="s">
        <v>318</v>
      </c>
      <c r="C3043">
        <v>122</v>
      </c>
      <c r="D3043" t="s">
        <v>675</v>
      </c>
      <c r="E3043" t="s">
        <v>987</v>
      </c>
      <c r="F3043" t="s">
        <v>389</v>
      </c>
      <c r="G3043" t="s">
        <v>170</v>
      </c>
      <c r="H3043" t="s">
        <v>406</v>
      </c>
      <c r="I3043" t="s">
        <v>673</v>
      </c>
      <c r="J3043" t="s">
        <v>170</v>
      </c>
      <c r="K3043" t="s">
        <v>623</v>
      </c>
      <c r="L3043" t="s">
        <v>78</v>
      </c>
      <c r="M3043" t="s">
        <v>1008</v>
      </c>
      <c r="N3043" t="s">
        <v>800</v>
      </c>
      <c r="O3043" t="s">
        <v>458</v>
      </c>
      <c r="P3043" t="s">
        <v>752</v>
      </c>
      <c r="Q3043" t="s">
        <v>490</v>
      </c>
      <c r="R3043" t="s">
        <v>78</v>
      </c>
      <c r="S3043" t="s">
        <v>78</v>
      </c>
    </row>
    <row r="3044" spans="1:19" x14ac:dyDescent="0.35">
      <c r="A3044" t="s">
        <v>37</v>
      </c>
      <c r="B3044" t="s">
        <v>873</v>
      </c>
      <c r="C3044">
        <v>513</v>
      </c>
      <c r="D3044" t="s">
        <v>288</v>
      </c>
      <c r="E3044" t="s">
        <v>270</v>
      </c>
      <c r="F3044" t="s">
        <v>719</v>
      </c>
      <c r="G3044" t="s">
        <v>734</v>
      </c>
      <c r="H3044" t="s">
        <v>993</v>
      </c>
      <c r="I3044" t="s">
        <v>865</v>
      </c>
      <c r="J3044" t="s">
        <v>690</v>
      </c>
      <c r="K3044" t="s">
        <v>938</v>
      </c>
      <c r="L3044" t="s">
        <v>738</v>
      </c>
      <c r="M3044" t="s">
        <v>1198</v>
      </c>
      <c r="N3044" t="s">
        <v>745</v>
      </c>
      <c r="O3044" t="s">
        <v>739</v>
      </c>
      <c r="P3044" t="s">
        <v>661</v>
      </c>
      <c r="Q3044" t="s">
        <v>723</v>
      </c>
      <c r="R3044" t="s">
        <v>246</v>
      </c>
      <c r="S3044" t="s">
        <v>78</v>
      </c>
    </row>
    <row r="3045" spans="1:19" x14ac:dyDescent="0.35">
      <c r="A3045" t="s">
        <v>37</v>
      </c>
      <c r="B3045" t="s">
        <v>874</v>
      </c>
      <c r="C3045">
        <v>261</v>
      </c>
      <c r="D3045" t="s">
        <v>622</v>
      </c>
      <c r="E3045" t="s">
        <v>355</v>
      </c>
      <c r="F3045" t="s">
        <v>458</v>
      </c>
      <c r="G3045" t="s">
        <v>673</v>
      </c>
      <c r="H3045" t="s">
        <v>718</v>
      </c>
      <c r="I3045" t="s">
        <v>734</v>
      </c>
      <c r="J3045" t="s">
        <v>490</v>
      </c>
      <c r="K3045" t="s">
        <v>688</v>
      </c>
      <c r="L3045" t="s">
        <v>800</v>
      </c>
      <c r="M3045" t="s">
        <v>746</v>
      </c>
      <c r="N3045" t="s">
        <v>85</v>
      </c>
      <c r="O3045" t="s">
        <v>743</v>
      </c>
      <c r="P3045" t="s">
        <v>241</v>
      </c>
      <c r="Q3045" t="s">
        <v>490</v>
      </c>
      <c r="R3045" t="s">
        <v>675</v>
      </c>
      <c r="S3045" t="s">
        <v>668</v>
      </c>
    </row>
    <row r="3046" spans="1:19" x14ac:dyDescent="0.35">
      <c r="A3046" t="s">
        <v>37</v>
      </c>
      <c r="B3046" t="s">
        <v>318</v>
      </c>
      <c r="C3046">
        <v>52</v>
      </c>
      <c r="D3046" t="s">
        <v>938</v>
      </c>
      <c r="E3046" t="s">
        <v>503</v>
      </c>
      <c r="F3046" t="s">
        <v>1030</v>
      </c>
      <c r="G3046" t="s">
        <v>745</v>
      </c>
      <c r="H3046" t="s">
        <v>732</v>
      </c>
      <c r="I3046" t="s">
        <v>725</v>
      </c>
      <c r="J3046" t="s">
        <v>868</v>
      </c>
      <c r="K3046" t="s">
        <v>1011</v>
      </c>
      <c r="L3046" t="s">
        <v>377</v>
      </c>
      <c r="M3046" t="s">
        <v>1167</v>
      </c>
      <c r="N3046" t="s">
        <v>1030</v>
      </c>
      <c r="O3046" t="s">
        <v>730</v>
      </c>
      <c r="P3046" t="s">
        <v>1165</v>
      </c>
      <c r="Q3046" t="s">
        <v>334</v>
      </c>
      <c r="R3046" t="s">
        <v>623</v>
      </c>
      <c r="S3046" t="s">
        <v>78</v>
      </c>
    </row>
    <row r="3047" spans="1:19" x14ac:dyDescent="0.35">
      <c r="A3047" t="s">
        <v>38</v>
      </c>
      <c r="B3047" t="s">
        <v>873</v>
      </c>
      <c r="C3047">
        <v>516</v>
      </c>
      <c r="D3047" t="s">
        <v>722</v>
      </c>
      <c r="E3047" t="s">
        <v>934</v>
      </c>
      <c r="F3047" t="s">
        <v>69</v>
      </c>
      <c r="G3047" t="s">
        <v>1096</v>
      </c>
      <c r="H3047" t="s">
        <v>938</v>
      </c>
      <c r="I3047" t="s">
        <v>881</v>
      </c>
      <c r="J3047" t="s">
        <v>1091</v>
      </c>
      <c r="K3047" t="s">
        <v>698</v>
      </c>
      <c r="L3047" t="s">
        <v>742</v>
      </c>
      <c r="M3047" t="s">
        <v>1205</v>
      </c>
      <c r="N3047" t="s">
        <v>1169</v>
      </c>
      <c r="O3047" t="s">
        <v>839</v>
      </c>
      <c r="P3047" t="s">
        <v>382</v>
      </c>
      <c r="Q3047" t="s">
        <v>1109</v>
      </c>
      <c r="R3047" t="s">
        <v>679</v>
      </c>
      <c r="S3047" t="s">
        <v>78</v>
      </c>
    </row>
    <row r="3048" spans="1:19" x14ac:dyDescent="0.35">
      <c r="A3048" t="s">
        <v>38</v>
      </c>
      <c r="B3048" t="s">
        <v>874</v>
      </c>
      <c r="C3048">
        <v>235</v>
      </c>
      <c r="D3048" t="s">
        <v>270</v>
      </c>
      <c r="E3048" t="s">
        <v>1096</v>
      </c>
      <c r="F3048" t="s">
        <v>717</v>
      </c>
      <c r="G3048" t="s">
        <v>724</v>
      </c>
      <c r="H3048" t="s">
        <v>718</v>
      </c>
      <c r="I3048" t="s">
        <v>690</v>
      </c>
      <c r="J3048" t="s">
        <v>718</v>
      </c>
      <c r="K3048" t="s">
        <v>624</v>
      </c>
      <c r="L3048" t="s">
        <v>644</v>
      </c>
      <c r="M3048" t="s">
        <v>1169</v>
      </c>
      <c r="N3048" t="s">
        <v>624</v>
      </c>
      <c r="O3048" t="s">
        <v>742</v>
      </c>
      <c r="P3048" t="s">
        <v>797</v>
      </c>
      <c r="Q3048" t="s">
        <v>676</v>
      </c>
      <c r="R3048" t="s">
        <v>623</v>
      </c>
      <c r="S3048" t="s">
        <v>78</v>
      </c>
    </row>
    <row r="3049" spans="1:19" x14ac:dyDescent="0.35">
      <c r="A3049" t="s">
        <v>38</v>
      </c>
      <c r="B3049" t="s">
        <v>318</v>
      </c>
      <c r="C3049">
        <v>69</v>
      </c>
      <c r="D3049" t="s">
        <v>718</v>
      </c>
      <c r="E3049" t="s">
        <v>741</v>
      </c>
      <c r="F3049" t="s">
        <v>825</v>
      </c>
      <c r="G3049" t="s">
        <v>433</v>
      </c>
      <c r="H3049" t="s">
        <v>456</v>
      </c>
      <c r="I3049" t="s">
        <v>337</v>
      </c>
      <c r="J3049" t="s">
        <v>383</v>
      </c>
      <c r="K3049" t="s">
        <v>383</v>
      </c>
      <c r="L3049" t="s">
        <v>675</v>
      </c>
      <c r="M3049" t="s">
        <v>791</v>
      </c>
      <c r="N3049" t="s">
        <v>736</v>
      </c>
      <c r="O3049" t="s">
        <v>1167</v>
      </c>
      <c r="P3049" t="s">
        <v>603</v>
      </c>
      <c r="Q3049" t="s">
        <v>270</v>
      </c>
      <c r="R3049" t="s">
        <v>414</v>
      </c>
      <c r="S3049" t="s">
        <v>78</v>
      </c>
    </row>
    <row r="3050" spans="1:19" x14ac:dyDescent="0.35">
      <c r="A3050" t="s">
        <v>39</v>
      </c>
      <c r="B3050" t="s">
        <v>873</v>
      </c>
      <c r="C3050">
        <v>650</v>
      </c>
      <c r="D3050" t="s">
        <v>717</v>
      </c>
      <c r="E3050" t="s">
        <v>1171</v>
      </c>
      <c r="F3050" t="s">
        <v>1023</v>
      </c>
      <c r="G3050" t="s">
        <v>508</v>
      </c>
      <c r="H3050" t="s">
        <v>723</v>
      </c>
      <c r="I3050" t="s">
        <v>789</v>
      </c>
      <c r="J3050" t="s">
        <v>998</v>
      </c>
      <c r="K3050" t="s">
        <v>725</v>
      </c>
      <c r="L3050" t="s">
        <v>676</v>
      </c>
      <c r="M3050" t="s">
        <v>914</v>
      </c>
      <c r="N3050" t="s">
        <v>745</v>
      </c>
      <c r="O3050" t="s">
        <v>1064</v>
      </c>
      <c r="P3050" t="s">
        <v>362</v>
      </c>
      <c r="Q3050" t="s">
        <v>737</v>
      </c>
      <c r="R3050" t="s">
        <v>668</v>
      </c>
      <c r="S3050" t="s">
        <v>334</v>
      </c>
    </row>
    <row r="3051" spans="1:19" x14ac:dyDescent="0.35">
      <c r="A3051" t="s">
        <v>39</v>
      </c>
      <c r="B3051" t="s">
        <v>874</v>
      </c>
      <c r="C3051">
        <v>299</v>
      </c>
      <c r="D3051" t="s">
        <v>490</v>
      </c>
      <c r="E3051" t="s">
        <v>633</v>
      </c>
      <c r="F3051" t="s">
        <v>690</v>
      </c>
      <c r="G3051" t="s">
        <v>85</v>
      </c>
      <c r="H3051" t="s">
        <v>377</v>
      </c>
      <c r="I3051" t="s">
        <v>355</v>
      </c>
      <c r="J3051" t="s">
        <v>675</v>
      </c>
      <c r="K3051" t="s">
        <v>355</v>
      </c>
      <c r="L3051" t="s">
        <v>246</v>
      </c>
      <c r="M3051" t="s">
        <v>745</v>
      </c>
      <c r="N3051" t="s">
        <v>355</v>
      </c>
      <c r="O3051" t="s">
        <v>734</v>
      </c>
      <c r="P3051" t="s">
        <v>151</v>
      </c>
      <c r="Q3051" t="s">
        <v>825</v>
      </c>
      <c r="R3051" t="s">
        <v>377</v>
      </c>
      <c r="S3051" t="s">
        <v>78</v>
      </c>
    </row>
    <row r="3052" spans="1:19" x14ac:dyDescent="0.35">
      <c r="A3052" t="s">
        <v>39</v>
      </c>
      <c r="B3052" t="s">
        <v>318</v>
      </c>
      <c r="C3052">
        <v>77</v>
      </c>
      <c r="D3052" t="s">
        <v>389</v>
      </c>
      <c r="E3052" t="s">
        <v>387</v>
      </c>
      <c r="F3052" t="s">
        <v>718</v>
      </c>
      <c r="G3052" t="s">
        <v>389</v>
      </c>
      <c r="H3052" t="s">
        <v>800</v>
      </c>
      <c r="I3052" t="s">
        <v>723</v>
      </c>
      <c r="J3052" t="s">
        <v>1008</v>
      </c>
      <c r="K3052" t="s">
        <v>825</v>
      </c>
      <c r="L3052" t="s">
        <v>389</v>
      </c>
      <c r="M3052" t="s">
        <v>734</v>
      </c>
      <c r="N3052" t="s">
        <v>938</v>
      </c>
      <c r="O3052" t="s">
        <v>783</v>
      </c>
      <c r="P3052" t="s">
        <v>1399</v>
      </c>
      <c r="Q3052" t="s">
        <v>1030</v>
      </c>
      <c r="R3052" t="s">
        <v>738</v>
      </c>
      <c r="S3052" t="s">
        <v>78</v>
      </c>
    </row>
    <row r="3053" spans="1:19" x14ac:dyDescent="0.35">
      <c r="A3053" t="s">
        <v>40</v>
      </c>
      <c r="B3053" t="s">
        <v>873</v>
      </c>
      <c r="C3053">
        <v>3047</v>
      </c>
      <c r="D3053" t="s">
        <v>793</v>
      </c>
      <c r="E3053" t="s">
        <v>788</v>
      </c>
      <c r="F3053" t="s">
        <v>1011</v>
      </c>
      <c r="G3053" t="s">
        <v>730</v>
      </c>
      <c r="H3053" t="s">
        <v>741</v>
      </c>
      <c r="I3053" t="s">
        <v>781</v>
      </c>
      <c r="J3053" t="s">
        <v>723</v>
      </c>
      <c r="K3053" t="s">
        <v>938</v>
      </c>
      <c r="L3053" t="s">
        <v>734</v>
      </c>
      <c r="M3053" t="s">
        <v>1205</v>
      </c>
      <c r="N3053" t="s">
        <v>719</v>
      </c>
      <c r="O3053" t="s">
        <v>1214</v>
      </c>
      <c r="P3053" t="s">
        <v>315</v>
      </c>
      <c r="Q3053" t="s">
        <v>742</v>
      </c>
      <c r="R3053" t="s">
        <v>673</v>
      </c>
      <c r="S3053" t="s">
        <v>170</v>
      </c>
    </row>
    <row r="3054" spans="1:19" x14ac:dyDescent="0.35">
      <c r="A3054" t="s">
        <v>40</v>
      </c>
      <c r="B3054" t="s">
        <v>874</v>
      </c>
      <c r="C3054">
        <v>1518</v>
      </c>
      <c r="D3054" t="s">
        <v>736</v>
      </c>
      <c r="E3054" t="s">
        <v>690</v>
      </c>
      <c r="F3054" t="s">
        <v>721</v>
      </c>
      <c r="G3054" t="s">
        <v>458</v>
      </c>
      <c r="H3054" t="s">
        <v>644</v>
      </c>
      <c r="I3054" t="s">
        <v>736</v>
      </c>
      <c r="J3054" t="s">
        <v>406</v>
      </c>
      <c r="K3054" t="s">
        <v>383</v>
      </c>
      <c r="L3054" t="s">
        <v>490</v>
      </c>
      <c r="M3054" t="s">
        <v>1167</v>
      </c>
      <c r="N3054" t="s">
        <v>987</v>
      </c>
      <c r="O3054" t="s">
        <v>690</v>
      </c>
      <c r="P3054" t="s">
        <v>663</v>
      </c>
      <c r="Q3054" t="s">
        <v>644</v>
      </c>
      <c r="R3054" t="s">
        <v>389</v>
      </c>
      <c r="S3054" t="s">
        <v>679</v>
      </c>
    </row>
    <row r="3055" spans="1:19" x14ac:dyDescent="0.35">
      <c r="A3055" t="s">
        <v>40</v>
      </c>
      <c r="B3055" t="s">
        <v>318</v>
      </c>
      <c r="C3055">
        <v>356</v>
      </c>
      <c r="D3055" t="s">
        <v>341</v>
      </c>
      <c r="E3055" t="s">
        <v>736</v>
      </c>
      <c r="F3055" t="s">
        <v>743</v>
      </c>
      <c r="G3055" t="s">
        <v>414</v>
      </c>
      <c r="H3055" t="s">
        <v>743</v>
      </c>
      <c r="I3055" t="s">
        <v>868</v>
      </c>
      <c r="J3055" t="s">
        <v>743</v>
      </c>
      <c r="K3055" t="s">
        <v>734</v>
      </c>
      <c r="L3055" t="s">
        <v>246</v>
      </c>
      <c r="M3055" t="s">
        <v>1064</v>
      </c>
      <c r="N3055" t="s">
        <v>690</v>
      </c>
      <c r="O3055" t="s">
        <v>739</v>
      </c>
      <c r="P3055" t="s">
        <v>859</v>
      </c>
      <c r="Q3055" t="s">
        <v>732</v>
      </c>
      <c r="R3055" t="s">
        <v>800</v>
      </c>
      <c r="S3055" t="s">
        <v>78</v>
      </c>
    </row>
    <row r="3057" spans="1:19" x14ac:dyDescent="0.35">
      <c r="A3057" t="s">
        <v>1400</v>
      </c>
    </row>
    <row r="3058" spans="1:19" x14ac:dyDescent="0.35">
      <c r="A3058" t="s">
        <v>29</v>
      </c>
      <c r="B3058" t="s">
        <v>887</v>
      </c>
      <c r="C3058" t="s">
        <v>30</v>
      </c>
      <c r="D3058" t="s">
        <v>1382</v>
      </c>
      <c r="E3058" t="s">
        <v>1383</v>
      </c>
      <c r="F3058" t="s">
        <v>1384</v>
      </c>
      <c r="G3058" t="s">
        <v>1385</v>
      </c>
      <c r="H3058" t="s">
        <v>1386</v>
      </c>
      <c r="I3058" t="s">
        <v>1387</v>
      </c>
      <c r="J3058" t="s">
        <v>1388</v>
      </c>
      <c r="K3058" t="s">
        <v>1389</v>
      </c>
      <c r="L3058" t="s">
        <v>1390</v>
      </c>
      <c r="M3058" t="s">
        <v>1391</v>
      </c>
      <c r="N3058" t="s">
        <v>1392</v>
      </c>
      <c r="O3058" t="s">
        <v>1393</v>
      </c>
      <c r="P3058" t="s">
        <v>1394</v>
      </c>
      <c r="Q3058" t="s">
        <v>707</v>
      </c>
      <c r="R3058" t="s">
        <v>702</v>
      </c>
      <c r="S3058" t="s">
        <v>74</v>
      </c>
    </row>
    <row r="3059" spans="1:19" x14ac:dyDescent="0.35">
      <c r="A3059" t="s">
        <v>35</v>
      </c>
      <c r="B3059" t="s">
        <v>888</v>
      </c>
      <c r="C3059">
        <v>291</v>
      </c>
      <c r="D3059" t="s">
        <v>1018</v>
      </c>
      <c r="E3059" t="s">
        <v>1169</v>
      </c>
      <c r="F3059" t="s">
        <v>637</v>
      </c>
      <c r="G3059" t="s">
        <v>718</v>
      </c>
      <c r="H3059" t="s">
        <v>1023</v>
      </c>
      <c r="I3059" t="s">
        <v>1030</v>
      </c>
      <c r="J3059" t="s">
        <v>696</v>
      </c>
      <c r="K3059" t="s">
        <v>745</v>
      </c>
      <c r="L3059" t="s">
        <v>688</v>
      </c>
      <c r="M3059" t="s">
        <v>649</v>
      </c>
      <c r="N3059" t="s">
        <v>728</v>
      </c>
      <c r="O3059" t="s">
        <v>270</v>
      </c>
      <c r="P3059" t="s">
        <v>175</v>
      </c>
      <c r="Q3059" t="s">
        <v>724</v>
      </c>
      <c r="R3059" t="s">
        <v>679</v>
      </c>
      <c r="S3059" t="s">
        <v>78</v>
      </c>
    </row>
    <row r="3060" spans="1:19" x14ac:dyDescent="0.35">
      <c r="A3060" t="s">
        <v>35</v>
      </c>
      <c r="B3060" t="s">
        <v>889</v>
      </c>
      <c r="C3060">
        <v>326</v>
      </c>
      <c r="D3060" t="s">
        <v>865</v>
      </c>
      <c r="E3060" t="s">
        <v>1180</v>
      </c>
      <c r="F3060" t="s">
        <v>1214</v>
      </c>
      <c r="G3060" t="s">
        <v>1140</v>
      </c>
      <c r="H3060" t="s">
        <v>637</v>
      </c>
      <c r="I3060" t="s">
        <v>881</v>
      </c>
      <c r="J3060" t="s">
        <v>739</v>
      </c>
      <c r="K3060" t="s">
        <v>1130</v>
      </c>
      <c r="L3060" t="s">
        <v>341</v>
      </c>
      <c r="M3060" t="s">
        <v>739</v>
      </c>
      <c r="N3060" t="s">
        <v>1091</v>
      </c>
      <c r="O3060" t="s">
        <v>796</v>
      </c>
      <c r="P3060" t="s">
        <v>954</v>
      </c>
      <c r="Q3060" t="s">
        <v>728</v>
      </c>
      <c r="R3060" t="s">
        <v>246</v>
      </c>
      <c r="S3060" t="s">
        <v>668</v>
      </c>
    </row>
    <row r="3061" spans="1:19" x14ac:dyDescent="0.35">
      <c r="A3061" t="s">
        <v>36</v>
      </c>
      <c r="B3061" t="s">
        <v>888</v>
      </c>
      <c r="C3061">
        <v>731</v>
      </c>
      <c r="D3061" t="s">
        <v>676</v>
      </c>
      <c r="E3061" t="s">
        <v>993</v>
      </c>
      <c r="F3061" t="s">
        <v>825</v>
      </c>
      <c r="G3061" t="s">
        <v>85</v>
      </c>
      <c r="H3061" t="s">
        <v>737</v>
      </c>
      <c r="I3061" t="s">
        <v>728</v>
      </c>
      <c r="J3061" t="s">
        <v>633</v>
      </c>
      <c r="K3061" t="s">
        <v>730</v>
      </c>
      <c r="L3061" t="s">
        <v>734</v>
      </c>
      <c r="M3061" t="s">
        <v>1198</v>
      </c>
      <c r="N3061" t="s">
        <v>736</v>
      </c>
      <c r="O3061" t="s">
        <v>730</v>
      </c>
      <c r="P3061" t="s">
        <v>136</v>
      </c>
      <c r="Q3061" t="s">
        <v>490</v>
      </c>
      <c r="R3061" t="s">
        <v>170</v>
      </c>
      <c r="S3061" t="s">
        <v>78</v>
      </c>
    </row>
    <row r="3062" spans="1:19" x14ac:dyDescent="0.35">
      <c r="A3062" t="s">
        <v>36</v>
      </c>
      <c r="B3062" t="s">
        <v>889</v>
      </c>
      <c r="C3062">
        <v>901</v>
      </c>
      <c r="D3062" t="s">
        <v>633</v>
      </c>
      <c r="E3062" t="s">
        <v>529</v>
      </c>
      <c r="F3062" t="s">
        <v>825</v>
      </c>
      <c r="G3062" t="s">
        <v>355</v>
      </c>
      <c r="H3062" t="s">
        <v>736</v>
      </c>
      <c r="I3062" t="s">
        <v>337</v>
      </c>
      <c r="J3062" t="s">
        <v>676</v>
      </c>
      <c r="K3062" t="s">
        <v>718</v>
      </c>
      <c r="L3062" t="s">
        <v>85</v>
      </c>
      <c r="M3062" t="s">
        <v>743</v>
      </c>
      <c r="N3062" t="s">
        <v>341</v>
      </c>
      <c r="O3062" t="s">
        <v>732</v>
      </c>
      <c r="P3062" t="s">
        <v>845</v>
      </c>
      <c r="Q3062" t="s">
        <v>529</v>
      </c>
      <c r="R3062" t="s">
        <v>414</v>
      </c>
      <c r="S3062" t="s">
        <v>170</v>
      </c>
    </row>
    <row r="3063" spans="1:19" x14ac:dyDescent="0.35">
      <c r="A3063" t="s">
        <v>37</v>
      </c>
      <c r="B3063" t="s">
        <v>888</v>
      </c>
      <c r="C3063">
        <v>371</v>
      </c>
      <c r="D3063" t="s">
        <v>998</v>
      </c>
      <c r="E3063" t="s">
        <v>993</v>
      </c>
      <c r="F3063" t="s">
        <v>728</v>
      </c>
      <c r="G3063" t="s">
        <v>743</v>
      </c>
      <c r="H3063" t="s">
        <v>688</v>
      </c>
      <c r="I3063" t="s">
        <v>1023</v>
      </c>
      <c r="J3063" t="s">
        <v>721</v>
      </c>
      <c r="K3063" t="s">
        <v>1011</v>
      </c>
      <c r="L3063" t="s">
        <v>406</v>
      </c>
      <c r="M3063" t="s">
        <v>946</v>
      </c>
      <c r="N3063" t="s">
        <v>736</v>
      </c>
      <c r="O3063" t="s">
        <v>745</v>
      </c>
      <c r="P3063" t="s">
        <v>336</v>
      </c>
      <c r="Q3063" t="s">
        <v>688</v>
      </c>
      <c r="R3063" t="s">
        <v>433</v>
      </c>
      <c r="S3063" t="s">
        <v>78</v>
      </c>
    </row>
    <row r="3064" spans="1:19" x14ac:dyDescent="0.35">
      <c r="A3064" t="s">
        <v>37</v>
      </c>
      <c r="B3064" t="s">
        <v>889</v>
      </c>
      <c r="C3064">
        <v>455</v>
      </c>
      <c r="D3064" t="s">
        <v>529</v>
      </c>
      <c r="E3064" t="s">
        <v>737</v>
      </c>
      <c r="F3064" t="s">
        <v>742</v>
      </c>
      <c r="G3064" t="s">
        <v>622</v>
      </c>
      <c r="H3064" t="s">
        <v>288</v>
      </c>
      <c r="I3064" t="s">
        <v>725</v>
      </c>
      <c r="J3064" t="s">
        <v>718</v>
      </c>
      <c r="K3064" t="s">
        <v>793</v>
      </c>
      <c r="L3064" t="s">
        <v>85</v>
      </c>
      <c r="M3064" t="s">
        <v>1030</v>
      </c>
      <c r="N3064" t="s">
        <v>745</v>
      </c>
      <c r="O3064" t="s">
        <v>721</v>
      </c>
      <c r="P3064" t="s">
        <v>425</v>
      </c>
      <c r="Q3064" t="s">
        <v>508</v>
      </c>
      <c r="R3064" t="s">
        <v>387</v>
      </c>
      <c r="S3064" t="s">
        <v>170</v>
      </c>
    </row>
    <row r="3065" spans="1:19" x14ac:dyDescent="0.35">
      <c r="A3065" t="s">
        <v>38</v>
      </c>
      <c r="B3065" t="s">
        <v>888</v>
      </c>
      <c r="C3065">
        <v>156</v>
      </c>
      <c r="D3065" t="s">
        <v>905</v>
      </c>
      <c r="E3065" t="s">
        <v>865</v>
      </c>
      <c r="F3065" t="s">
        <v>1008</v>
      </c>
      <c r="G3065" t="s">
        <v>633</v>
      </c>
      <c r="H3065" t="s">
        <v>337</v>
      </c>
      <c r="I3065" t="s">
        <v>1167</v>
      </c>
      <c r="J3065" t="s">
        <v>1214</v>
      </c>
      <c r="K3065" t="s">
        <v>722</v>
      </c>
      <c r="L3065" t="s">
        <v>676</v>
      </c>
      <c r="M3065" t="s">
        <v>1312</v>
      </c>
      <c r="N3065" t="s">
        <v>782</v>
      </c>
      <c r="O3065" t="s">
        <v>1159</v>
      </c>
      <c r="P3065" t="s">
        <v>330</v>
      </c>
      <c r="Q3065" t="s">
        <v>723</v>
      </c>
      <c r="R3065" t="s">
        <v>78</v>
      </c>
      <c r="S3065" t="s">
        <v>78</v>
      </c>
    </row>
    <row r="3066" spans="1:19" x14ac:dyDescent="0.35">
      <c r="A3066" t="s">
        <v>38</v>
      </c>
      <c r="B3066" t="s">
        <v>889</v>
      </c>
      <c r="C3066">
        <v>664</v>
      </c>
      <c r="D3066" t="s">
        <v>1167</v>
      </c>
      <c r="E3066" t="s">
        <v>61</v>
      </c>
      <c r="F3066" t="s">
        <v>1015</v>
      </c>
      <c r="G3066" t="s">
        <v>1011</v>
      </c>
      <c r="H3066" t="s">
        <v>725</v>
      </c>
      <c r="I3066" t="s">
        <v>746</v>
      </c>
      <c r="J3066" t="s">
        <v>745</v>
      </c>
      <c r="K3066" t="s">
        <v>914</v>
      </c>
      <c r="L3066" t="s">
        <v>737</v>
      </c>
      <c r="M3066" t="s">
        <v>1167</v>
      </c>
      <c r="N3066" t="s">
        <v>717</v>
      </c>
      <c r="O3066" t="s">
        <v>722</v>
      </c>
      <c r="P3066" t="s">
        <v>671</v>
      </c>
      <c r="Q3066" t="s">
        <v>1011</v>
      </c>
      <c r="R3066" t="s">
        <v>433</v>
      </c>
      <c r="S3066" t="s">
        <v>78</v>
      </c>
    </row>
    <row r="3067" spans="1:19" x14ac:dyDescent="0.35">
      <c r="A3067" t="s">
        <v>39</v>
      </c>
      <c r="B3067" t="s">
        <v>888</v>
      </c>
      <c r="C3067">
        <v>293</v>
      </c>
      <c r="D3067" t="s">
        <v>825</v>
      </c>
      <c r="E3067" t="s">
        <v>288</v>
      </c>
      <c r="F3067" t="s">
        <v>633</v>
      </c>
      <c r="G3067" t="s">
        <v>688</v>
      </c>
      <c r="H3067" t="s">
        <v>337</v>
      </c>
      <c r="I3067" t="s">
        <v>1214</v>
      </c>
      <c r="J3067" t="s">
        <v>949</v>
      </c>
      <c r="K3067" t="s">
        <v>949</v>
      </c>
      <c r="L3067" t="s">
        <v>738</v>
      </c>
      <c r="M3067" t="s">
        <v>1121</v>
      </c>
      <c r="N3067" t="s">
        <v>734</v>
      </c>
      <c r="O3067" t="s">
        <v>724</v>
      </c>
      <c r="P3067" t="s">
        <v>803</v>
      </c>
      <c r="Q3067" t="s">
        <v>998</v>
      </c>
      <c r="R3067" t="s">
        <v>433</v>
      </c>
      <c r="S3067" t="s">
        <v>78</v>
      </c>
    </row>
    <row r="3068" spans="1:19" x14ac:dyDescent="0.35">
      <c r="A3068" t="s">
        <v>39</v>
      </c>
      <c r="B3068" t="s">
        <v>889</v>
      </c>
      <c r="C3068">
        <v>733</v>
      </c>
      <c r="D3068" t="s">
        <v>745</v>
      </c>
      <c r="E3068" t="s">
        <v>741</v>
      </c>
      <c r="F3068" t="s">
        <v>1030</v>
      </c>
      <c r="G3068" t="s">
        <v>718</v>
      </c>
      <c r="H3068" t="s">
        <v>825</v>
      </c>
      <c r="I3068" t="s">
        <v>288</v>
      </c>
      <c r="J3068" t="s">
        <v>721</v>
      </c>
      <c r="K3068" t="s">
        <v>724</v>
      </c>
      <c r="L3068" t="s">
        <v>458</v>
      </c>
      <c r="M3068" t="s">
        <v>723</v>
      </c>
      <c r="N3068" t="s">
        <v>631</v>
      </c>
      <c r="O3068" t="s">
        <v>696</v>
      </c>
      <c r="P3068" t="s">
        <v>452</v>
      </c>
      <c r="Q3068" t="s">
        <v>825</v>
      </c>
      <c r="R3068" t="s">
        <v>246</v>
      </c>
      <c r="S3068" t="s">
        <v>673</v>
      </c>
    </row>
    <row r="3069" spans="1:19" x14ac:dyDescent="0.35">
      <c r="A3069" t="s">
        <v>40</v>
      </c>
      <c r="B3069" t="s">
        <v>888</v>
      </c>
      <c r="C3069">
        <v>1842</v>
      </c>
      <c r="D3069" t="s">
        <v>631</v>
      </c>
      <c r="E3069" t="s">
        <v>270</v>
      </c>
      <c r="F3069" t="s">
        <v>868</v>
      </c>
      <c r="G3069" t="s">
        <v>383</v>
      </c>
      <c r="H3069" t="s">
        <v>337</v>
      </c>
      <c r="I3069" t="s">
        <v>580</v>
      </c>
      <c r="J3069" t="s">
        <v>337</v>
      </c>
      <c r="K3069" t="s">
        <v>998</v>
      </c>
      <c r="L3069" t="s">
        <v>743</v>
      </c>
      <c r="M3069" t="s">
        <v>1104</v>
      </c>
      <c r="N3069" t="s">
        <v>250</v>
      </c>
      <c r="O3069" t="s">
        <v>1008</v>
      </c>
      <c r="P3069" t="s">
        <v>552</v>
      </c>
      <c r="Q3069" t="s">
        <v>633</v>
      </c>
      <c r="R3069" t="s">
        <v>668</v>
      </c>
      <c r="S3069" t="s">
        <v>78</v>
      </c>
    </row>
    <row r="3070" spans="1:19" x14ac:dyDescent="0.35">
      <c r="A3070" t="s">
        <v>40</v>
      </c>
      <c r="B3070" t="s">
        <v>889</v>
      </c>
      <c r="C3070">
        <v>3079</v>
      </c>
      <c r="D3070" t="s">
        <v>723</v>
      </c>
      <c r="E3070" t="s">
        <v>725</v>
      </c>
      <c r="F3070" t="s">
        <v>1030</v>
      </c>
      <c r="G3070" t="s">
        <v>721</v>
      </c>
      <c r="H3070" t="s">
        <v>742</v>
      </c>
      <c r="I3070" t="s">
        <v>1140</v>
      </c>
      <c r="J3070" t="s">
        <v>456</v>
      </c>
      <c r="K3070" t="s">
        <v>503</v>
      </c>
      <c r="L3070" t="s">
        <v>341</v>
      </c>
      <c r="M3070" t="s">
        <v>723</v>
      </c>
      <c r="N3070" t="s">
        <v>724</v>
      </c>
      <c r="O3070" t="s">
        <v>717</v>
      </c>
      <c r="P3070" t="s">
        <v>1401</v>
      </c>
      <c r="Q3070" t="s">
        <v>337</v>
      </c>
      <c r="R3070" t="s">
        <v>374</v>
      </c>
      <c r="S3070" t="s">
        <v>170</v>
      </c>
    </row>
    <row r="3072" spans="1:19" x14ac:dyDescent="0.35">
      <c r="A3072" t="s">
        <v>1402</v>
      </c>
    </row>
    <row r="3073" spans="1:19" x14ac:dyDescent="0.35">
      <c r="A3073" t="s">
        <v>29</v>
      </c>
      <c r="B3073" t="s">
        <v>1403</v>
      </c>
      <c r="C3073" t="s">
        <v>30</v>
      </c>
      <c r="D3073" t="s">
        <v>1382</v>
      </c>
      <c r="E3073" t="s">
        <v>1383</v>
      </c>
      <c r="F3073" t="s">
        <v>1384</v>
      </c>
      <c r="G3073" t="s">
        <v>1385</v>
      </c>
      <c r="H3073" t="s">
        <v>1386</v>
      </c>
      <c r="I3073" t="s">
        <v>1387</v>
      </c>
      <c r="J3073" t="s">
        <v>1388</v>
      </c>
      <c r="K3073" t="s">
        <v>1389</v>
      </c>
      <c r="L3073" t="s">
        <v>1390</v>
      </c>
      <c r="M3073" t="s">
        <v>1391</v>
      </c>
      <c r="N3073" t="s">
        <v>1392</v>
      </c>
      <c r="O3073" t="s">
        <v>1393</v>
      </c>
      <c r="P3073" t="s">
        <v>1394</v>
      </c>
      <c r="Q3073" t="s">
        <v>707</v>
      </c>
      <c r="R3073" t="s">
        <v>702</v>
      </c>
      <c r="S3073" t="s">
        <v>74</v>
      </c>
    </row>
    <row r="3074" spans="1:19" x14ac:dyDescent="0.35">
      <c r="A3074" t="s">
        <v>35</v>
      </c>
      <c r="B3074" t="s">
        <v>1404</v>
      </c>
      <c r="C3074">
        <v>414</v>
      </c>
      <c r="D3074" t="s">
        <v>1140</v>
      </c>
      <c r="E3074" t="s">
        <v>1214</v>
      </c>
      <c r="F3074" t="s">
        <v>783</v>
      </c>
      <c r="G3074" t="s">
        <v>288</v>
      </c>
      <c r="H3074" t="s">
        <v>1167</v>
      </c>
      <c r="I3074" t="s">
        <v>285</v>
      </c>
      <c r="J3074" t="s">
        <v>993</v>
      </c>
      <c r="K3074" t="s">
        <v>796</v>
      </c>
      <c r="L3074" t="s">
        <v>718</v>
      </c>
      <c r="M3074" t="s">
        <v>750</v>
      </c>
      <c r="N3074" t="s">
        <v>1008</v>
      </c>
      <c r="O3074" t="s">
        <v>1030</v>
      </c>
      <c r="P3074" t="s">
        <v>638</v>
      </c>
      <c r="Q3074" t="s">
        <v>742</v>
      </c>
      <c r="R3074" t="s">
        <v>246</v>
      </c>
      <c r="S3074" t="s">
        <v>78</v>
      </c>
    </row>
    <row r="3075" spans="1:19" x14ac:dyDescent="0.35">
      <c r="A3075" t="s">
        <v>35</v>
      </c>
      <c r="B3075" t="s">
        <v>1405</v>
      </c>
      <c r="C3075">
        <v>67</v>
      </c>
      <c r="D3075" t="s">
        <v>524</v>
      </c>
      <c r="E3075" t="s">
        <v>692</v>
      </c>
      <c r="F3075" t="s">
        <v>146</v>
      </c>
      <c r="G3075" t="s">
        <v>242</v>
      </c>
      <c r="H3075" t="s">
        <v>319</v>
      </c>
      <c r="I3075" t="s">
        <v>852</v>
      </c>
      <c r="J3075" t="s">
        <v>1130</v>
      </c>
      <c r="K3075" t="s">
        <v>1115</v>
      </c>
      <c r="L3075" t="s">
        <v>1091</v>
      </c>
      <c r="M3075" t="s">
        <v>1254</v>
      </c>
      <c r="N3075" t="s">
        <v>528</v>
      </c>
      <c r="O3075" t="s">
        <v>951</v>
      </c>
      <c r="P3075" t="s">
        <v>537</v>
      </c>
      <c r="Q3075" t="s">
        <v>374</v>
      </c>
      <c r="R3075" t="s">
        <v>78</v>
      </c>
      <c r="S3075" t="s">
        <v>78</v>
      </c>
    </row>
    <row r="3076" spans="1:19" x14ac:dyDescent="0.35">
      <c r="A3076" t="s">
        <v>35</v>
      </c>
      <c r="B3076" t="s">
        <v>1406</v>
      </c>
      <c r="C3076">
        <v>136</v>
      </c>
      <c r="D3076" t="s">
        <v>718</v>
      </c>
      <c r="E3076" t="s">
        <v>59</v>
      </c>
      <c r="F3076" t="s">
        <v>414</v>
      </c>
      <c r="G3076" t="s">
        <v>673</v>
      </c>
      <c r="H3076" t="s">
        <v>631</v>
      </c>
      <c r="I3076" t="s">
        <v>793</v>
      </c>
      <c r="J3076" t="s">
        <v>529</v>
      </c>
      <c r="K3076" t="s">
        <v>739</v>
      </c>
      <c r="L3076" t="s">
        <v>377</v>
      </c>
      <c r="M3076" t="s">
        <v>755</v>
      </c>
      <c r="N3076" t="s">
        <v>690</v>
      </c>
      <c r="O3076" t="s">
        <v>905</v>
      </c>
      <c r="P3076" t="s">
        <v>215</v>
      </c>
      <c r="Q3076" t="s">
        <v>1008</v>
      </c>
      <c r="R3076" t="s">
        <v>78</v>
      </c>
      <c r="S3076" t="s">
        <v>377</v>
      </c>
    </row>
    <row r="3077" spans="1:19" x14ac:dyDescent="0.35">
      <c r="A3077" t="s">
        <v>36</v>
      </c>
      <c r="B3077" t="s">
        <v>1404</v>
      </c>
      <c r="C3077">
        <v>1046</v>
      </c>
      <c r="D3077" t="s">
        <v>718</v>
      </c>
      <c r="E3077" t="s">
        <v>825</v>
      </c>
      <c r="F3077" t="s">
        <v>734</v>
      </c>
      <c r="G3077" t="s">
        <v>675</v>
      </c>
      <c r="H3077" t="s">
        <v>825</v>
      </c>
      <c r="I3077" t="s">
        <v>337</v>
      </c>
      <c r="J3077" t="s">
        <v>676</v>
      </c>
      <c r="K3077" t="s">
        <v>456</v>
      </c>
      <c r="L3077" t="s">
        <v>622</v>
      </c>
      <c r="M3077" t="s">
        <v>1018</v>
      </c>
      <c r="N3077" t="s">
        <v>341</v>
      </c>
      <c r="O3077" t="s">
        <v>732</v>
      </c>
      <c r="P3077" t="s">
        <v>581</v>
      </c>
      <c r="Q3077" t="s">
        <v>734</v>
      </c>
      <c r="R3077" t="s">
        <v>433</v>
      </c>
      <c r="S3077" t="s">
        <v>170</v>
      </c>
    </row>
    <row r="3078" spans="1:19" x14ac:dyDescent="0.35">
      <c r="A3078" t="s">
        <v>36</v>
      </c>
      <c r="B3078" t="s">
        <v>1405</v>
      </c>
      <c r="C3078">
        <v>331</v>
      </c>
      <c r="D3078" t="s">
        <v>732</v>
      </c>
      <c r="E3078" t="s">
        <v>868</v>
      </c>
      <c r="F3078" t="s">
        <v>1008</v>
      </c>
      <c r="G3078" t="s">
        <v>622</v>
      </c>
      <c r="H3078" t="s">
        <v>718</v>
      </c>
      <c r="I3078" t="s">
        <v>690</v>
      </c>
      <c r="J3078" t="s">
        <v>250</v>
      </c>
      <c r="K3078" t="s">
        <v>624</v>
      </c>
      <c r="L3078" t="s">
        <v>718</v>
      </c>
      <c r="M3078" t="s">
        <v>810</v>
      </c>
      <c r="N3078" t="s">
        <v>743</v>
      </c>
      <c r="O3078" t="s">
        <v>1023</v>
      </c>
      <c r="P3078" t="s">
        <v>647</v>
      </c>
      <c r="Q3078" t="s">
        <v>738</v>
      </c>
      <c r="R3078" t="s">
        <v>679</v>
      </c>
      <c r="S3078" t="s">
        <v>78</v>
      </c>
    </row>
    <row r="3079" spans="1:19" x14ac:dyDescent="0.35">
      <c r="A3079" t="s">
        <v>36</v>
      </c>
      <c r="B3079" t="s">
        <v>1406</v>
      </c>
      <c r="C3079">
        <v>255</v>
      </c>
      <c r="D3079" t="s">
        <v>728</v>
      </c>
      <c r="E3079" t="s">
        <v>793</v>
      </c>
      <c r="F3079" t="s">
        <v>383</v>
      </c>
      <c r="G3079" t="s">
        <v>458</v>
      </c>
      <c r="H3079" t="s">
        <v>690</v>
      </c>
      <c r="I3079" t="s">
        <v>739</v>
      </c>
      <c r="J3079" t="s">
        <v>732</v>
      </c>
      <c r="K3079" t="s">
        <v>721</v>
      </c>
      <c r="L3079" t="s">
        <v>341</v>
      </c>
      <c r="M3079" t="s">
        <v>896</v>
      </c>
      <c r="N3079" t="s">
        <v>250</v>
      </c>
      <c r="O3079" t="s">
        <v>490</v>
      </c>
      <c r="P3079" t="s">
        <v>612</v>
      </c>
      <c r="Q3079" t="s">
        <v>433</v>
      </c>
      <c r="R3079" t="s">
        <v>387</v>
      </c>
      <c r="S3079" t="s">
        <v>78</v>
      </c>
    </row>
    <row r="3080" spans="1:19" x14ac:dyDescent="0.35">
      <c r="A3080" t="s">
        <v>37</v>
      </c>
      <c r="B3080" t="s">
        <v>1404</v>
      </c>
      <c r="C3080">
        <v>560</v>
      </c>
      <c r="D3080" t="s">
        <v>718</v>
      </c>
      <c r="E3080" t="s">
        <v>721</v>
      </c>
      <c r="F3080" t="s">
        <v>688</v>
      </c>
      <c r="G3080" t="s">
        <v>490</v>
      </c>
      <c r="H3080" t="s">
        <v>721</v>
      </c>
      <c r="I3080" t="s">
        <v>742</v>
      </c>
      <c r="J3080" t="s">
        <v>458</v>
      </c>
      <c r="K3080" t="s">
        <v>745</v>
      </c>
      <c r="L3080" t="s">
        <v>490</v>
      </c>
      <c r="M3080" t="s">
        <v>750</v>
      </c>
      <c r="N3080" t="s">
        <v>633</v>
      </c>
      <c r="O3080" t="s">
        <v>721</v>
      </c>
      <c r="P3080" t="s">
        <v>686</v>
      </c>
      <c r="Q3080" t="s">
        <v>807</v>
      </c>
      <c r="R3080" t="s">
        <v>414</v>
      </c>
      <c r="S3080" t="s">
        <v>78</v>
      </c>
    </row>
    <row r="3081" spans="1:19" x14ac:dyDescent="0.35">
      <c r="A3081" t="s">
        <v>37</v>
      </c>
      <c r="B3081" t="s">
        <v>1405</v>
      </c>
      <c r="C3081">
        <v>75</v>
      </c>
      <c r="D3081" t="s">
        <v>912</v>
      </c>
      <c r="E3081" t="s">
        <v>750</v>
      </c>
      <c r="F3081" t="s">
        <v>810</v>
      </c>
      <c r="G3081" t="s">
        <v>836</v>
      </c>
      <c r="H3081" t="s">
        <v>719</v>
      </c>
      <c r="I3081" t="s">
        <v>291</v>
      </c>
      <c r="J3081" t="s">
        <v>746</v>
      </c>
      <c r="K3081" t="s">
        <v>1098</v>
      </c>
      <c r="L3081" t="s">
        <v>508</v>
      </c>
      <c r="M3081" t="s">
        <v>1095</v>
      </c>
      <c r="N3081" t="s">
        <v>1151</v>
      </c>
      <c r="O3081" t="s">
        <v>637</v>
      </c>
      <c r="P3081" t="s">
        <v>495</v>
      </c>
      <c r="Q3081" t="s">
        <v>902</v>
      </c>
      <c r="R3081" t="s">
        <v>433</v>
      </c>
      <c r="S3081" t="s">
        <v>78</v>
      </c>
    </row>
    <row r="3082" spans="1:19" x14ac:dyDescent="0.35">
      <c r="A3082" t="s">
        <v>37</v>
      </c>
      <c r="B3082" t="s">
        <v>1406</v>
      </c>
      <c r="C3082">
        <v>191</v>
      </c>
      <c r="D3082" t="s">
        <v>337</v>
      </c>
      <c r="E3082" t="s">
        <v>718</v>
      </c>
      <c r="F3082" t="s">
        <v>383</v>
      </c>
      <c r="G3082" t="s">
        <v>673</v>
      </c>
      <c r="H3082" t="s">
        <v>723</v>
      </c>
      <c r="I3082" t="s">
        <v>788</v>
      </c>
      <c r="J3082" t="s">
        <v>633</v>
      </c>
      <c r="K3082" t="s">
        <v>789</v>
      </c>
      <c r="L3082" t="s">
        <v>673</v>
      </c>
      <c r="M3082" t="s">
        <v>611</v>
      </c>
      <c r="N3082" t="s">
        <v>250</v>
      </c>
      <c r="O3082" t="s">
        <v>732</v>
      </c>
      <c r="P3082" t="s">
        <v>479</v>
      </c>
      <c r="Q3082" t="s">
        <v>723</v>
      </c>
      <c r="R3082" t="s">
        <v>433</v>
      </c>
      <c r="S3082" t="s">
        <v>334</v>
      </c>
    </row>
    <row r="3083" spans="1:19" x14ac:dyDescent="0.35">
      <c r="A3083" t="s">
        <v>38</v>
      </c>
      <c r="B3083" t="s">
        <v>1404</v>
      </c>
      <c r="C3083">
        <v>554</v>
      </c>
      <c r="D3083" t="s">
        <v>1109</v>
      </c>
      <c r="E3083" t="s">
        <v>1222</v>
      </c>
      <c r="F3083" t="s">
        <v>791</v>
      </c>
      <c r="G3083" t="s">
        <v>741</v>
      </c>
      <c r="H3083" t="s">
        <v>949</v>
      </c>
      <c r="I3083" t="s">
        <v>1180</v>
      </c>
      <c r="J3083" t="s">
        <v>1008</v>
      </c>
      <c r="K3083" t="s">
        <v>789</v>
      </c>
      <c r="L3083" t="s">
        <v>730</v>
      </c>
      <c r="M3083" t="s">
        <v>936</v>
      </c>
      <c r="N3083" t="s">
        <v>719</v>
      </c>
      <c r="O3083" t="s">
        <v>69</v>
      </c>
      <c r="P3083" t="s">
        <v>393</v>
      </c>
      <c r="Q3083" t="s">
        <v>270</v>
      </c>
      <c r="R3083" t="s">
        <v>246</v>
      </c>
      <c r="S3083" t="s">
        <v>78</v>
      </c>
    </row>
    <row r="3084" spans="1:19" x14ac:dyDescent="0.35">
      <c r="A3084" t="s">
        <v>38</v>
      </c>
      <c r="B3084" t="s">
        <v>1405</v>
      </c>
      <c r="C3084">
        <v>82</v>
      </c>
      <c r="D3084" t="s">
        <v>1112</v>
      </c>
      <c r="E3084" t="s">
        <v>426</v>
      </c>
      <c r="F3084" t="s">
        <v>758</v>
      </c>
      <c r="G3084" t="s">
        <v>852</v>
      </c>
      <c r="H3084" t="s">
        <v>964</v>
      </c>
      <c r="I3084" t="s">
        <v>1218</v>
      </c>
      <c r="J3084" t="s">
        <v>796</v>
      </c>
      <c r="K3084" t="s">
        <v>1310</v>
      </c>
      <c r="L3084" t="s">
        <v>260</v>
      </c>
      <c r="M3084" t="s">
        <v>1098</v>
      </c>
      <c r="N3084" t="s">
        <v>854</v>
      </c>
      <c r="O3084" t="s">
        <v>267</v>
      </c>
      <c r="P3084" t="s">
        <v>531</v>
      </c>
      <c r="Q3084" t="s">
        <v>996</v>
      </c>
      <c r="R3084" t="s">
        <v>414</v>
      </c>
      <c r="S3084" t="s">
        <v>78</v>
      </c>
    </row>
    <row r="3085" spans="1:19" x14ac:dyDescent="0.35">
      <c r="A3085" t="s">
        <v>38</v>
      </c>
      <c r="B3085" t="s">
        <v>1406</v>
      </c>
      <c r="C3085">
        <v>184</v>
      </c>
      <c r="D3085" t="s">
        <v>690</v>
      </c>
      <c r="E3085" t="s">
        <v>1096</v>
      </c>
      <c r="F3085" t="s">
        <v>723</v>
      </c>
      <c r="G3085" t="s">
        <v>644</v>
      </c>
      <c r="H3085" t="s">
        <v>741</v>
      </c>
      <c r="I3085" t="s">
        <v>1214</v>
      </c>
      <c r="J3085" t="s">
        <v>529</v>
      </c>
      <c r="K3085" t="s">
        <v>781</v>
      </c>
      <c r="L3085" t="s">
        <v>675</v>
      </c>
      <c r="M3085" t="s">
        <v>717</v>
      </c>
      <c r="N3085" t="s">
        <v>741</v>
      </c>
      <c r="O3085" t="s">
        <v>1167</v>
      </c>
      <c r="P3085" t="s">
        <v>577</v>
      </c>
      <c r="Q3085" t="s">
        <v>725</v>
      </c>
      <c r="R3085" t="s">
        <v>170</v>
      </c>
      <c r="S3085" t="s">
        <v>78</v>
      </c>
    </row>
    <row r="3086" spans="1:19" x14ac:dyDescent="0.35">
      <c r="A3086" t="s">
        <v>39</v>
      </c>
      <c r="B3086" t="s">
        <v>1404</v>
      </c>
      <c r="C3086">
        <v>696</v>
      </c>
      <c r="D3086" t="s">
        <v>737</v>
      </c>
      <c r="E3086" t="s">
        <v>993</v>
      </c>
      <c r="F3086" t="s">
        <v>739</v>
      </c>
      <c r="G3086" t="s">
        <v>718</v>
      </c>
      <c r="H3086" t="s">
        <v>730</v>
      </c>
      <c r="I3086" t="s">
        <v>1008</v>
      </c>
      <c r="J3086" t="s">
        <v>288</v>
      </c>
      <c r="K3086" t="s">
        <v>742</v>
      </c>
      <c r="L3086" t="s">
        <v>624</v>
      </c>
      <c r="M3086" t="s">
        <v>1214</v>
      </c>
      <c r="N3086" t="s">
        <v>337</v>
      </c>
      <c r="O3086" t="s">
        <v>503</v>
      </c>
      <c r="P3086" t="s">
        <v>910</v>
      </c>
      <c r="Q3086" t="s">
        <v>728</v>
      </c>
      <c r="R3086" t="s">
        <v>246</v>
      </c>
      <c r="S3086" t="s">
        <v>78</v>
      </c>
    </row>
    <row r="3087" spans="1:19" x14ac:dyDescent="0.35">
      <c r="A3087" t="s">
        <v>39</v>
      </c>
      <c r="B3087" t="s">
        <v>1405</v>
      </c>
      <c r="C3087">
        <v>109</v>
      </c>
      <c r="D3087" t="s">
        <v>734</v>
      </c>
      <c r="E3087" t="s">
        <v>724</v>
      </c>
      <c r="F3087" t="s">
        <v>529</v>
      </c>
      <c r="G3087" t="s">
        <v>529</v>
      </c>
      <c r="H3087" t="s">
        <v>250</v>
      </c>
      <c r="I3087" t="s">
        <v>865</v>
      </c>
      <c r="J3087" t="s">
        <v>690</v>
      </c>
      <c r="K3087" t="s">
        <v>739</v>
      </c>
      <c r="L3087" t="s">
        <v>676</v>
      </c>
      <c r="M3087" t="s">
        <v>958</v>
      </c>
      <c r="N3087" t="s">
        <v>737</v>
      </c>
      <c r="O3087" t="s">
        <v>791</v>
      </c>
      <c r="P3087" t="s">
        <v>443</v>
      </c>
      <c r="Q3087" t="s">
        <v>743</v>
      </c>
      <c r="R3087" t="s">
        <v>414</v>
      </c>
      <c r="S3087" t="s">
        <v>78</v>
      </c>
    </row>
    <row r="3088" spans="1:19" x14ac:dyDescent="0.35">
      <c r="A3088" t="s">
        <v>39</v>
      </c>
      <c r="B3088" t="s">
        <v>1406</v>
      </c>
      <c r="C3088">
        <v>221</v>
      </c>
      <c r="D3088" t="s">
        <v>1064</v>
      </c>
      <c r="E3088" t="s">
        <v>59</v>
      </c>
      <c r="F3088" t="s">
        <v>1091</v>
      </c>
      <c r="G3088" t="s">
        <v>721</v>
      </c>
      <c r="H3088" t="s">
        <v>383</v>
      </c>
      <c r="I3088" t="s">
        <v>728</v>
      </c>
      <c r="J3088" t="s">
        <v>341</v>
      </c>
      <c r="K3088" t="s">
        <v>724</v>
      </c>
      <c r="L3088" t="s">
        <v>800</v>
      </c>
      <c r="M3088" t="s">
        <v>1140</v>
      </c>
      <c r="N3088" t="s">
        <v>456</v>
      </c>
      <c r="O3088" t="s">
        <v>825</v>
      </c>
      <c r="P3088" t="s">
        <v>48</v>
      </c>
      <c r="Q3088" t="s">
        <v>529</v>
      </c>
      <c r="R3088" t="s">
        <v>246</v>
      </c>
      <c r="S3088" t="s">
        <v>675</v>
      </c>
    </row>
    <row r="3089" spans="1:19" x14ac:dyDescent="0.35">
      <c r="A3089" t="s">
        <v>40</v>
      </c>
      <c r="B3089" t="s">
        <v>1404</v>
      </c>
      <c r="C3089">
        <v>3270</v>
      </c>
      <c r="D3089" t="s">
        <v>631</v>
      </c>
      <c r="E3089" t="s">
        <v>723</v>
      </c>
      <c r="F3089" t="s">
        <v>993</v>
      </c>
      <c r="G3089" t="s">
        <v>676</v>
      </c>
      <c r="H3089" t="s">
        <v>868</v>
      </c>
      <c r="I3089" t="s">
        <v>503</v>
      </c>
      <c r="J3089" t="s">
        <v>737</v>
      </c>
      <c r="K3089" t="s">
        <v>723</v>
      </c>
      <c r="L3089" t="s">
        <v>644</v>
      </c>
      <c r="M3089" t="s">
        <v>1169</v>
      </c>
      <c r="N3089" t="s">
        <v>690</v>
      </c>
      <c r="O3089" t="s">
        <v>719</v>
      </c>
      <c r="P3089" t="s">
        <v>1401</v>
      </c>
      <c r="Q3089" t="s">
        <v>737</v>
      </c>
      <c r="R3089" t="s">
        <v>433</v>
      </c>
      <c r="S3089" t="s">
        <v>679</v>
      </c>
    </row>
    <row r="3090" spans="1:19" x14ac:dyDescent="0.35">
      <c r="A3090" t="s">
        <v>40</v>
      </c>
      <c r="B3090" t="s">
        <v>1405</v>
      </c>
      <c r="C3090">
        <v>664</v>
      </c>
      <c r="D3090" t="s">
        <v>865</v>
      </c>
      <c r="E3090" t="s">
        <v>637</v>
      </c>
      <c r="F3090" t="s">
        <v>1015</v>
      </c>
      <c r="G3090" t="s">
        <v>1011</v>
      </c>
      <c r="H3090" t="s">
        <v>741</v>
      </c>
      <c r="I3090" t="s">
        <v>1222</v>
      </c>
      <c r="J3090" t="s">
        <v>270</v>
      </c>
      <c r="K3090" t="s">
        <v>796</v>
      </c>
      <c r="L3090" t="s">
        <v>737</v>
      </c>
      <c r="M3090" t="s">
        <v>1264</v>
      </c>
      <c r="N3090" t="s">
        <v>717</v>
      </c>
      <c r="O3090" t="s">
        <v>1026</v>
      </c>
      <c r="P3090" t="s">
        <v>159</v>
      </c>
      <c r="Q3090" t="s">
        <v>737</v>
      </c>
      <c r="R3090" t="s">
        <v>334</v>
      </c>
      <c r="S3090" t="s">
        <v>78</v>
      </c>
    </row>
    <row r="3091" spans="1:19" x14ac:dyDescent="0.35">
      <c r="A3091" t="s">
        <v>40</v>
      </c>
      <c r="B3091" t="s">
        <v>1406</v>
      </c>
      <c r="C3091">
        <v>987</v>
      </c>
      <c r="D3091" t="s">
        <v>724</v>
      </c>
      <c r="E3091" t="s">
        <v>793</v>
      </c>
      <c r="F3091" t="s">
        <v>737</v>
      </c>
      <c r="G3091" t="s">
        <v>458</v>
      </c>
      <c r="H3091" t="s">
        <v>337</v>
      </c>
      <c r="I3091" t="s">
        <v>741</v>
      </c>
      <c r="J3091" t="s">
        <v>676</v>
      </c>
      <c r="K3091" t="s">
        <v>270</v>
      </c>
      <c r="L3091" t="s">
        <v>675</v>
      </c>
      <c r="M3091" t="s">
        <v>1169</v>
      </c>
      <c r="N3091" t="s">
        <v>730</v>
      </c>
      <c r="O3091" t="s">
        <v>631</v>
      </c>
      <c r="P3091" t="s">
        <v>608</v>
      </c>
      <c r="Q3091" t="s">
        <v>456</v>
      </c>
      <c r="R3091" t="s">
        <v>246</v>
      </c>
      <c r="S3091" t="s">
        <v>246</v>
      </c>
    </row>
    <row r="3093" spans="1:19" x14ac:dyDescent="0.35">
      <c r="A3093" t="s">
        <v>1407</v>
      </c>
    </row>
    <row r="3094" spans="1:19" x14ac:dyDescent="0.35">
      <c r="A3094" t="s">
        <v>29</v>
      </c>
      <c r="B3094" t="s">
        <v>1408</v>
      </c>
      <c r="C3094" t="s">
        <v>30</v>
      </c>
      <c r="D3094" t="s">
        <v>1382</v>
      </c>
      <c r="E3094" t="s">
        <v>1383</v>
      </c>
      <c r="F3094" t="s">
        <v>1384</v>
      </c>
      <c r="G3094" t="s">
        <v>1385</v>
      </c>
      <c r="H3094" t="s">
        <v>1386</v>
      </c>
      <c r="I3094" t="s">
        <v>1387</v>
      </c>
      <c r="J3094" t="s">
        <v>1388</v>
      </c>
      <c r="K3094" t="s">
        <v>1389</v>
      </c>
      <c r="L3094" t="s">
        <v>1390</v>
      </c>
      <c r="M3094" t="s">
        <v>1391</v>
      </c>
      <c r="N3094" t="s">
        <v>1392</v>
      </c>
      <c r="O3094" t="s">
        <v>1393</v>
      </c>
      <c r="P3094" t="s">
        <v>1394</v>
      </c>
      <c r="Q3094" t="s">
        <v>707</v>
      </c>
      <c r="R3094" t="s">
        <v>702</v>
      </c>
      <c r="S3094" t="s">
        <v>74</v>
      </c>
    </row>
    <row r="3095" spans="1:19" x14ac:dyDescent="0.35">
      <c r="A3095" t="s">
        <v>35</v>
      </c>
      <c r="B3095" t="s">
        <v>1409</v>
      </c>
      <c r="C3095">
        <v>57</v>
      </c>
      <c r="D3095" t="s">
        <v>722</v>
      </c>
      <c r="E3095" t="s">
        <v>813</v>
      </c>
      <c r="F3095" t="s">
        <v>451</v>
      </c>
      <c r="G3095" t="s">
        <v>746</v>
      </c>
      <c r="H3095" t="s">
        <v>270</v>
      </c>
      <c r="I3095" t="s">
        <v>782</v>
      </c>
      <c r="J3095" t="s">
        <v>1140</v>
      </c>
      <c r="K3095" t="s">
        <v>958</v>
      </c>
      <c r="L3095" t="s">
        <v>644</v>
      </c>
      <c r="M3095" t="s">
        <v>810</v>
      </c>
      <c r="N3095" t="s">
        <v>1011</v>
      </c>
      <c r="O3095" t="s">
        <v>1091</v>
      </c>
      <c r="P3095" t="s">
        <v>344</v>
      </c>
      <c r="Q3095" t="s">
        <v>732</v>
      </c>
      <c r="R3095" t="s">
        <v>673</v>
      </c>
      <c r="S3095" t="s">
        <v>78</v>
      </c>
    </row>
    <row r="3096" spans="1:19" x14ac:dyDescent="0.35">
      <c r="A3096" t="s">
        <v>35</v>
      </c>
      <c r="B3096" t="s">
        <v>1410</v>
      </c>
      <c r="C3096">
        <v>560</v>
      </c>
      <c r="D3096" t="s">
        <v>731</v>
      </c>
      <c r="E3096" t="s">
        <v>1151</v>
      </c>
      <c r="F3096" t="s">
        <v>260</v>
      </c>
      <c r="G3096" t="s">
        <v>745</v>
      </c>
      <c r="H3096" t="s">
        <v>796</v>
      </c>
      <c r="I3096" t="s">
        <v>958</v>
      </c>
      <c r="J3096" t="s">
        <v>949</v>
      </c>
      <c r="K3096" t="s">
        <v>796</v>
      </c>
      <c r="L3096" t="s">
        <v>718</v>
      </c>
      <c r="M3096" t="s">
        <v>891</v>
      </c>
      <c r="N3096" t="s">
        <v>270</v>
      </c>
      <c r="O3096" t="s">
        <v>788</v>
      </c>
      <c r="P3096" t="s">
        <v>560</v>
      </c>
      <c r="Q3096" t="s">
        <v>724</v>
      </c>
      <c r="R3096" t="s">
        <v>673</v>
      </c>
      <c r="S3096" t="s">
        <v>170</v>
      </c>
    </row>
    <row r="3097" spans="1:19" x14ac:dyDescent="0.35">
      <c r="A3097" t="s">
        <v>36</v>
      </c>
      <c r="B3097" t="s">
        <v>1409</v>
      </c>
      <c r="C3097">
        <v>223</v>
      </c>
      <c r="D3097" t="s">
        <v>337</v>
      </c>
      <c r="E3097" t="s">
        <v>739</v>
      </c>
      <c r="F3097" t="s">
        <v>998</v>
      </c>
      <c r="G3097" t="s">
        <v>341</v>
      </c>
      <c r="H3097" t="s">
        <v>341</v>
      </c>
      <c r="I3097" t="s">
        <v>456</v>
      </c>
      <c r="J3097" t="s">
        <v>676</v>
      </c>
      <c r="K3097" t="s">
        <v>624</v>
      </c>
      <c r="L3097" t="s">
        <v>490</v>
      </c>
      <c r="M3097" t="s">
        <v>938</v>
      </c>
      <c r="N3097" t="s">
        <v>85</v>
      </c>
      <c r="O3097" t="s">
        <v>739</v>
      </c>
      <c r="P3097" t="s">
        <v>463</v>
      </c>
      <c r="Q3097" t="s">
        <v>355</v>
      </c>
      <c r="R3097" t="s">
        <v>78</v>
      </c>
      <c r="S3097" t="s">
        <v>78</v>
      </c>
    </row>
    <row r="3098" spans="1:19" x14ac:dyDescent="0.35">
      <c r="A3098" t="s">
        <v>36</v>
      </c>
      <c r="B3098" t="s">
        <v>1410</v>
      </c>
      <c r="C3098">
        <v>1409</v>
      </c>
      <c r="D3098" t="s">
        <v>734</v>
      </c>
      <c r="E3098" t="s">
        <v>737</v>
      </c>
      <c r="F3098" t="s">
        <v>529</v>
      </c>
      <c r="G3098" t="s">
        <v>85</v>
      </c>
      <c r="H3098" t="s">
        <v>250</v>
      </c>
      <c r="I3098" t="s">
        <v>728</v>
      </c>
      <c r="J3098" t="s">
        <v>529</v>
      </c>
      <c r="K3098" t="s">
        <v>688</v>
      </c>
      <c r="L3098" t="s">
        <v>341</v>
      </c>
      <c r="M3098" t="s">
        <v>63</v>
      </c>
      <c r="N3098" t="s">
        <v>736</v>
      </c>
      <c r="O3098" t="s">
        <v>825</v>
      </c>
      <c r="P3098" t="s">
        <v>691</v>
      </c>
      <c r="Q3098" t="s">
        <v>807</v>
      </c>
      <c r="R3098" t="s">
        <v>433</v>
      </c>
      <c r="S3098" t="s">
        <v>170</v>
      </c>
    </row>
    <row r="3099" spans="1:19" x14ac:dyDescent="0.35">
      <c r="A3099" t="s">
        <v>37</v>
      </c>
      <c r="B3099" t="s">
        <v>1409</v>
      </c>
      <c r="C3099">
        <v>76</v>
      </c>
      <c r="D3099" t="s">
        <v>865</v>
      </c>
      <c r="E3099" t="s">
        <v>1205</v>
      </c>
      <c r="F3099" t="s">
        <v>852</v>
      </c>
      <c r="G3099" t="s">
        <v>914</v>
      </c>
      <c r="H3099" t="s">
        <v>789</v>
      </c>
      <c r="I3099" t="s">
        <v>951</v>
      </c>
      <c r="J3099" t="s">
        <v>1008</v>
      </c>
      <c r="K3099" t="s">
        <v>934</v>
      </c>
      <c r="L3099" t="s">
        <v>389</v>
      </c>
      <c r="M3099" t="s">
        <v>276</v>
      </c>
      <c r="N3099" t="s">
        <v>1130</v>
      </c>
      <c r="O3099" t="s">
        <v>782</v>
      </c>
      <c r="P3099" t="s">
        <v>625</v>
      </c>
      <c r="Q3099" t="s">
        <v>905</v>
      </c>
      <c r="R3099" t="s">
        <v>389</v>
      </c>
      <c r="S3099" t="s">
        <v>78</v>
      </c>
    </row>
    <row r="3100" spans="1:19" x14ac:dyDescent="0.35">
      <c r="A3100" t="s">
        <v>37</v>
      </c>
      <c r="B3100" t="s">
        <v>1410</v>
      </c>
      <c r="C3100">
        <v>750</v>
      </c>
      <c r="D3100" t="s">
        <v>456</v>
      </c>
      <c r="E3100" t="s">
        <v>721</v>
      </c>
      <c r="F3100" t="s">
        <v>732</v>
      </c>
      <c r="G3100" t="s">
        <v>355</v>
      </c>
      <c r="H3100" t="s">
        <v>737</v>
      </c>
      <c r="I3100" t="s">
        <v>719</v>
      </c>
      <c r="J3100" t="s">
        <v>676</v>
      </c>
      <c r="K3100" t="s">
        <v>1030</v>
      </c>
      <c r="L3100" t="s">
        <v>987</v>
      </c>
      <c r="M3100" t="s">
        <v>750</v>
      </c>
      <c r="N3100" t="s">
        <v>734</v>
      </c>
      <c r="O3100" t="s">
        <v>721</v>
      </c>
      <c r="P3100" t="s">
        <v>441</v>
      </c>
      <c r="Q3100" t="s">
        <v>732</v>
      </c>
      <c r="R3100" t="s">
        <v>377</v>
      </c>
      <c r="S3100" t="s">
        <v>679</v>
      </c>
    </row>
    <row r="3101" spans="1:19" x14ac:dyDescent="0.35">
      <c r="A3101" t="s">
        <v>38</v>
      </c>
      <c r="B3101" t="s">
        <v>1409</v>
      </c>
      <c r="C3101">
        <v>57</v>
      </c>
      <c r="D3101" t="s">
        <v>891</v>
      </c>
      <c r="E3101" t="s">
        <v>1121</v>
      </c>
      <c r="F3101" t="s">
        <v>891</v>
      </c>
      <c r="G3101" t="s">
        <v>660</v>
      </c>
      <c r="H3101" t="s">
        <v>758</v>
      </c>
      <c r="I3101" t="s">
        <v>545</v>
      </c>
      <c r="J3101" t="s">
        <v>528</v>
      </c>
      <c r="K3101" t="s">
        <v>613</v>
      </c>
      <c r="L3101" t="s">
        <v>1225</v>
      </c>
      <c r="M3101" t="s">
        <v>698</v>
      </c>
      <c r="N3101" t="s">
        <v>980</v>
      </c>
      <c r="O3101" t="s">
        <v>727</v>
      </c>
      <c r="P3101" t="s">
        <v>140</v>
      </c>
      <c r="Q3101" t="s">
        <v>1200</v>
      </c>
      <c r="R3101" t="s">
        <v>78</v>
      </c>
      <c r="S3101" t="s">
        <v>78</v>
      </c>
    </row>
    <row r="3102" spans="1:19" x14ac:dyDescent="0.35">
      <c r="A3102" t="s">
        <v>38</v>
      </c>
      <c r="B3102" t="s">
        <v>1410</v>
      </c>
      <c r="C3102">
        <v>763</v>
      </c>
      <c r="D3102" t="s">
        <v>865</v>
      </c>
      <c r="E3102" t="s">
        <v>740</v>
      </c>
      <c r="F3102" t="s">
        <v>865</v>
      </c>
      <c r="G3102" t="s">
        <v>723</v>
      </c>
      <c r="H3102" t="s">
        <v>723</v>
      </c>
      <c r="I3102" t="s">
        <v>1180</v>
      </c>
      <c r="J3102" t="s">
        <v>724</v>
      </c>
      <c r="K3102" t="s">
        <v>791</v>
      </c>
      <c r="L3102" t="s">
        <v>383</v>
      </c>
      <c r="M3102" t="s">
        <v>918</v>
      </c>
      <c r="N3102" t="s">
        <v>793</v>
      </c>
      <c r="O3102" t="s">
        <v>65</v>
      </c>
      <c r="P3102" t="s">
        <v>482</v>
      </c>
      <c r="Q3102" t="s">
        <v>696</v>
      </c>
      <c r="R3102" t="s">
        <v>246</v>
      </c>
      <c r="S3102" t="s">
        <v>78</v>
      </c>
    </row>
    <row r="3103" spans="1:19" x14ac:dyDescent="0.35">
      <c r="A3103" t="s">
        <v>39</v>
      </c>
      <c r="B3103" t="s">
        <v>1409</v>
      </c>
      <c r="C3103">
        <v>86</v>
      </c>
      <c r="D3103" t="s">
        <v>406</v>
      </c>
      <c r="E3103" t="s">
        <v>1109</v>
      </c>
      <c r="F3103" t="s">
        <v>508</v>
      </c>
      <c r="G3103" t="s">
        <v>355</v>
      </c>
      <c r="H3103" t="s">
        <v>355</v>
      </c>
      <c r="I3103" t="s">
        <v>918</v>
      </c>
      <c r="J3103" t="s">
        <v>783</v>
      </c>
      <c r="K3103" t="s">
        <v>1003</v>
      </c>
      <c r="L3103" t="s">
        <v>673</v>
      </c>
      <c r="M3103" t="s">
        <v>731</v>
      </c>
      <c r="N3103" t="s">
        <v>993</v>
      </c>
      <c r="O3103" t="s">
        <v>789</v>
      </c>
      <c r="P3103" t="s">
        <v>403</v>
      </c>
      <c r="Q3103" t="s">
        <v>722</v>
      </c>
      <c r="R3103" t="s">
        <v>246</v>
      </c>
      <c r="S3103" t="s">
        <v>78</v>
      </c>
    </row>
    <row r="3104" spans="1:19" x14ac:dyDescent="0.35">
      <c r="A3104" t="s">
        <v>39</v>
      </c>
      <c r="B3104" t="s">
        <v>1410</v>
      </c>
      <c r="C3104">
        <v>940</v>
      </c>
      <c r="D3104" t="s">
        <v>742</v>
      </c>
      <c r="E3104" t="s">
        <v>998</v>
      </c>
      <c r="F3104" t="s">
        <v>723</v>
      </c>
      <c r="G3104" t="s">
        <v>732</v>
      </c>
      <c r="H3104" t="s">
        <v>456</v>
      </c>
      <c r="I3104" t="s">
        <v>739</v>
      </c>
      <c r="J3104" t="s">
        <v>456</v>
      </c>
      <c r="K3104" t="s">
        <v>508</v>
      </c>
      <c r="L3104" t="s">
        <v>624</v>
      </c>
      <c r="M3104" t="s">
        <v>260</v>
      </c>
      <c r="N3104" t="s">
        <v>730</v>
      </c>
      <c r="O3104" t="s">
        <v>719</v>
      </c>
      <c r="P3104" t="s">
        <v>1411</v>
      </c>
      <c r="Q3104" t="s">
        <v>825</v>
      </c>
      <c r="R3104" t="s">
        <v>246</v>
      </c>
      <c r="S3104" t="s">
        <v>668</v>
      </c>
    </row>
    <row r="3105" spans="1:19" x14ac:dyDescent="0.35">
      <c r="A3105" t="s">
        <v>40</v>
      </c>
      <c r="B3105" t="s">
        <v>1409</v>
      </c>
      <c r="C3105">
        <v>499</v>
      </c>
      <c r="D3105" t="s">
        <v>717</v>
      </c>
      <c r="E3105" t="s">
        <v>1180</v>
      </c>
      <c r="F3105" t="s">
        <v>796</v>
      </c>
      <c r="G3105" t="s">
        <v>741</v>
      </c>
      <c r="H3105" t="s">
        <v>993</v>
      </c>
      <c r="I3105" t="s">
        <v>1169</v>
      </c>
      <c r="J3105" t="s">
        <v>696</v>
      </c>
      <c r="K3105" t="s">
        <v>914</v>
      </c>
      <c r="L3105" t="s">
        <v>737</v>
      </c>
      <c r="M3105" t="s">
        <v>1130</v>
      </c>
      <c r="N3105" t="s">
        <v>723</v>
      </c>
      <c r="O3105" t="s">
        <v>1109</v>
      </c>
      <c r="P3105" t="s">
        <v>603</v>
      </c>
      <c r="Q3105" t="s">
        <v>270</v>
      </c>
      <c r="R3105" t="s">
        <v>668</v>
      </c>
      <c r="S3105" t="s">
        <v>78</v>
      </c>
    </row>
    <row r="3106" spans="1:19" x14ac:dyDescent="0.35">
      <c r="A3106" t="s">
        <v>40</v>
      </c>
      <c r="B3106" t="s">
        <v>1410</v>
      </c>
      <c r="C3106">
        <v>4422</v>
      </c>
      <c r="D3106" t="s">
        <v>288</v>
      </c>
      <c r="E3106" t="s">
        <v>741</v>
      </c>
      <c r="F3106" t="s">
        <v>739</v>
      </c>
      <c r="G3106" t="s">
        <v>676</v>
      </c>
      <c r="H3106" t="s">
        <v>631</v>
      </c>
      <c r="I3106" t="s">
        <v>503</v>
      </c>
      <c r="J3106" t="s">
        <v>456</v>
      </c>
      <c r="K3106" t="s">
        <v>1008</v>
      </c>
      <c r="L3106" t="s">
        <v>341</v>
      </c>
      <c r="M3106" t="s">
        <v>722</v>
      </c>
      <c r="N3106" t="s">
        <v>730</v>
      </c>
      <c r="O3106" t="s">
        <v>270</v>
      </c>
      <c r="P3106" t="s">
        <v>469</v>
      </c>
      <c r="Q3106" t="s">
        <v>721</v>
      </c>
      <c r="R3106" t="s">
        <v>433</v>
      </c>
      <c r="S3106" t="s">
        <v>170</v>
      </c>
    </row>
    <row r="3108" spans="1:19" x14ac:dyDescent="0.35">
      <c r="A3108" t="s">
        <v>1412</v>
      </c>
    </row>
    <row r="3109" spans="1:19" x14ac:dyDescent="0.35">
      <c r="A3109" t="s">
        <v>29</v>
      </c>
      <c r="B3109" t="s">
        <v>1413</v>
      </c>
      <c r="C3109" t="s">
        <v>30</v>
      </c>
      <c r="D3109" t="s">
        <v>1382</v>
      </c>
      <c r="E3109" t="s">
        <v>1383</v>
      </c>
      <c r="F3109" t="s">
        <v>1384</v>
      </c>
      <c r="G3109" t="s">
        <v>1385</v>
      </c>
      <c r="H3109" t="s">
        <v>1386</v>
      </c>
      <c r="I3109" t="s">
        <v>1387</v>
      </c>
      <c r="J3109" t="s">
        <v>1388</v>
      </c>
      <c r="K3109" t="s">
        <v>1389</v>
      </c>
      <c r="L3109" t="s">
        <v>1390</v>
      </c>
      <c r="M3109" t="s">
        <v>1391</v>
      </c>
      <c r="N3109" t="s">
        <v>1392</v>
      </c>
      <c r="O3109" t="s">
        <v>1393</v>
      </c>
      <c r="P3109" t="s">
        <v>1394</v>
      </c>
      <c r="Q3109" t="s">
        <v>707</v>
      </c>
      <c r="R3109" t="s">
        <v>702</v>
      </c>
      <c r="S3109" t="s">
        <v>74</v>
      </c>
    </row>
    <row r="3110" spans="1:19" x14ac:dyDescent="0.35">
      <c r="A3110" t="s">
        <v>35</v>
      </c>
      <c r="B3110" t="s">
        <v>1414</v>
      </c>
      <c r="C3110">
        <v>28</v>
      </c>
      <c r="D3110" t="s">
        <v>1326</v>
      </c>
      <c r="E3110" t="s">
        <v>1326</v>
      </c>
      <c r="F3110" t="s">
        <v>613</v>
      </c>
      <c r="G3110" t="s">
        <v>968</v>
      </c>
      <c r="H3110" t="s">
        <v>1159</v>
      </c>
      <c r="I3110" t="s">
        <v>720</v>
      </c>
      <c r="J3110" t="s">
        <v>770</v>
      </c>
      <c r="K3110" t="s">
        <v>664</v>
      </c>
      <c r="L3110" t="s">
        <v>387</v>
      </c>
      <c r="M3110" t="s">
        <v>1216</v>
      </c>
      <c r="N3110" t="s">
        <v>1003</v>
      </c>
      <c r="O3110" t="s">
        <v>698</v>
      </c>
      <c r="P3110" t="s">
        <v>436</v>
      </c>
      <c r="Q3110" t="s">
        <v>998</v>
      </c>
      <c r="R3110" t="s">
        <v>78</v>
      </c>
      <c r="S3110" t="s">
        <v>78</v>
      </c>
    </row>
    <row r="3111" spans="1:19" x14ac:dyDescent="0.35">
      <c r="A3111" t="s">
        <v>35</v>
      </c>
      <c r="B3111" t="s">
        <v>1415</v>
      </c>
      <c r="C3111">
        <v>582</v>
      </c>
      <c r="D3111" t="s">
        <v>1023</v>
      </c>
      <c r="E3111" t="s">
        <v>938</v>
      </c>
      <c r="F3111" t="s">
        <v>1018</v>
      </c>
      <c r="G3111" t="s">
        <v>508</v>
      </c>
      <c r="H3111" t="s">
        <v>938</v>
      </c>
      <c r="I3111" t="s">
        <v>746</v>
      </c>
      <c r="J3111" t="s">
        <v>745</v>
      </c>
      <c r="K3111" t="s">
        <v>783</v>
      </c>
      <c r="L3111" t="s">
        <v>676</v>
      </c>
      <c r="M3111" t="s">
        <v>299</v>
      </c>
      <c r="N3111" t="s">
        <v>719</v>
      </c>
      <c r="O3111" t="s">
        <v>789</v>
      </c>
      <c r="P3111" t="s">
        <v>102</v>
      </c>
      <c r="Q3111" t="s">
        <v>868</v>
      </c>
      <c r="R3111" t="s">
        <v>673</v>
      </c>
      <c r="S3111" t="s">
        <v>170</v>
      </c>
    </row>
    <row r="3112" spans="1:19" x14ac:dyDescent="0.35">
      <c r="A3112" t="s">
        <v>35</v>
      </c>
      <c r="B3112" t="s">
        <v>318</v>
      </c>
      <c r="C3112">
        <v>7</v>
      </c>
      <c r="D3112" t="s">
        <v>108</v>
      </c>
      <c r="E3112" t="s">
        <v>108</v>
      </c>
      <c r="F3112" t="s">
        <v>108</v>
      </c>
      <c r="G3112" t="s">
        <v>108</v>
      </c>
      <c r="H3112" t="s">
        <v>78</v>
      </c>
      <c r="I3112" t="s">
        <v>78</v>
      </c>
      <c r="J3112" t="s">
        <v>78</v>
      </c>
      <c r="K3112" t="s">
        <v>78</v>
      </c>
      <c r="L3112" t="s">
        <v>78</v>
      </c>
      <c r="M3112" t="s">
        <v>78</v>
      </c>
      <c r="N3112" t="s">
        <v>78</v>
      </c>
      <c r="O3112" t="s">
        <v>78</v>
      </c>
      <c r="P3112" t="s">
        <v>109</v>
      </c>
      <c r="Q3112" t="s">
        <v>78</v>
      </c>
      <c r="R3112" t="s">
        <v>78</v>
      </c>
      <c r="S3112" t="s">
        <v>78</v>
      </c>
    </row>
    <row r="3113" spans="1:19" x14ac:dyDescent="0.35">
      <c r="A3113" t="s">
        <v>36</v>
      </c>
      <c r="B3113" t="s">
        <v>1414</v>
      </c>
      <c r="C3113">
        <v>117</v>
      </c>
      <c r="D3113" t="s">
        <v>739</v>
      </c>
      <c r="E3113" t="s">
        <v>696</v>
      </c>
      <c r="F3113" t="s">
        <v>739</v>
      </c>
      <c r="G3113" t="s">
        <v>383</v>
      </c>
      <c r="H3113" t="s">
        <v>623</v>
      </c>
      <c r="I3113" t="s">
        <v>807</v>
      </c>
      <c r="J3113" t="s">
        <v>736</v>
      </c>
      <c r="K3113" t="s">
        <v>736</v>
      </c>
      <c r="L3113" t="s">
        <v>85</v>
      </c>
      <c r="M3113" t="s">
        <v>432</v>
      </c>
      <c r="N3113" t="s">
        <v>85</v>
      </c>
      <c r="O3113" t="s">
        <v>745</v>
      </c>
      <c r="P3113" t="s">
        <v>375</v>
      </c>
      <c r="Q3113" t="s">
        <v>732</v>
      </c>
      <c r="R3113" t="s">
        <v>355</v>
      </c>
      <c r="S3113" t="s">
        <v>78</v>
      </c>
    </row>
    <row r="3114" spans="1:19" x14ac:dyDescent="0.35">
      <c r="A3114" t="s">
        <v>36</v>
      </c>
      <c r="B3114" t="s">
        <v>1415</v>
      </c>
      <c r="C3114">
        <v>1480</v>
      </c>
      <c r="D3114" t="s">
        <v>676</v>
      </c>
      <c r="E3114" t="s">
        <v>456</v>
      </c>
      <c r="F3114" t="s">
        <v>734</v>
      </c>
      <c r="G3114" t="s">
        <v>85</v>
      </c>
      <c r="H3114" t="s">
        <v>250</v>
      </c>
      <c r="I3114" t="s">
        <v>631</v>
      </c>
      <c r="J3114" t="s">
        <v>732</v>
      </c>
      <c r="K3114" t="s">
        <v>250</v>
      </c>
      <c r="L3114" t="s">
        <v>341</v>
      </c>
      <c r="M3114" t="s">
        <v>796</v>
      </c>
      <c r="N3114" t="s">
        <v>743</v>
      </c>
      <c r="O3114" t="s">
        <v>250</v>
      </c>
      <c r="P3114" t="s">
        <v>109</v>
      </c>
      <c r="Q3114" t="s">
        <v>383</v>
      </c>
      <c r="R3114" t="s">
        <v>246</v>
      </c>
      <c r="S3114" t="s">
        <v>679</v>
      </c>
    </row>
    <row r="3115" spans="1:19" x14ac:dyDescent="0.35">
      <c r="A3115" t="s">
        <v>36</v>
      </c>
      <c r="B3115" t="s">
        <v>318</v>
      </c>
      <c r="C3115">
        <v>35</v>
      </c>
      <c r="D3115" t="s">
        <v>1118</v>
      </c>
      <c r="E3115" t="s">
        <v>836</v>
      </c>
      <c r="F3115" t="s">
        <v>934</v>
      </c>
      <c r="G3115" t="s">
        <v>624</v>
      </c>
      <c r="H3115" t="s">
        <v>624</v>
      </c>
      <c r="I3115" t="s">
        <v>78</v>
      </c>
      <c r="J3115" t="s">
        <v>78</v>
      </c>
      <c r="K3115" t="s">
        <v>624</v>
      </c>
      <c r="L3115" t="s">
        <v>78</v>
      </c>
      <c r="M3115" t="s">
        <v>813</v>
      </c>
      <c r="N3115" t="s">
        <v>78</v>
      </c>
      <c r="O3115" t="s">
        <v>1008</v>
      </c>
      <c r="P3115" t="s">
        <v>1093</v>
      </c>
      <c r="Q3115" t="s">
        <v>414</v>
      </c>
      <c r="R3115" t="s">
        <v>78</v>
      </c>
      <c r="S3115" t="s">
        <v>78</v>
      </c>
    </row>
    <row r="3116" spans="1:19" x14ac:dyDescent="0.35">
      <c r="A3116" t="s">
        <v>37</v>
      </c>
      <c r="B3116" t="s">
        <v>1414</v>
      </c>
      <c r="C3116">
        <v>46</v>
      </c>
      <c r="D3116" t="s">
        <v>723</v>
      </c>
      <c r="E3116" t="s">
        <v>299</v>
      </c>
      <c r="F3116" t="s">
        <v>114</v>
      </c>
      <c r="G3116" t="s">
        <v>914</v>
      </c>
      <c r="H3116" t="s">
        <v>676</v>
      </c>
      <c r="I3116" t="s">
        <v>114</v>
      </c>
      <c r="J3116" t="s">
        <v>676</v>
      </c>
      <c r="K3116" t="s">
        <v>114</v>
      </c>
      <c r="L3116" t="s">
        <v>624</v>
      </c>
      <c r="M3116" t="s">
        <v>1416</v>
      </c>
      <c r="N3116" t="s">
        <v>1030</v>
      </c>
      <c r="O3116" t="s">
        <v>723</v>
      </c>
      <c r="P3116" t="s">
        <v>560</v>
      </c>
      <c r="Q3116" t="s">
        <v>719</v>
      </c>
      <c r="R3116" t="s">
        <v>387</v>
      </c>
      <c r="S3116" t="s">
        <v>78</v>
      </c>
    </row>
    <row r="3117" spans="1:19" x14ac:dyDescent="0.35">
      <c r="A3117" t="s">
        <v>37</v>
      </c>
      <c r="B3117" t="s">
        <v>1415</v>
      </c>
      <c r="C3117">
        <v>764</v>
      </c>
      <c r="D3117" t="s">
        <v>737</v>
      </c>
      <c r="E3117" t="s">
        <v>721</v>
      </c>
      <c r="F3117" t="s">
        <v>690</v>
      </c>
      <c r="G3117" t="s">
        <v>987</v>
      </c>
      <c r="H3117" t="s">
        <v>337</v>
      </c>
      <c r="I3117" t="s">
        <v>270</v>
      </c>
      <c r="J3117" t="s">
        <v>529</v>
      </c>
      <c r="K3117" t="s">
        <v>696</v>
      </c>
      <c r="L3117" t="s">
        <v>85</v>
      </c>
      <c r="M3117" t="s">
        <v>291</v>
      </c>
      <c r="N3117" t="s">
        <v>688</v>
      </c>
      <c r="O3117" t="s">
        <v>730</v>
      </c>
      <c r="P3117" t="s">
        <v>48</v>
      </c>
      <c r="Q3117" t="s">
        <v>690</v>
      </c>
      <c r="R3117" t="s">
        <v>377</v>
      </c>
      <c r="S3117" t="s">
        <v>679</v>
      </c>
    </row>
    <row r="3118" spans="1:19" x14ac:dyDescent="0.35">
      <c r="A3118" t="s">
        <v>37</v>
      </c>
      <c r="B3118" t="s">
        <v>318</v>
      </c>
      <c r="C3118">
        <v>16</v>
      </c>
      <c r="D3118" t="s">
        <v>1169</v>
      </c>
      <c r="E3118" t="s">
        <v>1169</v>
      </c>
      <c r="F3118" t="s">
        <v>1169</v>
      </c>
      <c r="G3118" t="s">
        <v>1169</v>
      </c>
      <c r="H3118" t="s">
        <v>1169</v>
      </c>
      <c r="I3118" t="s">
        <v>1169</v>
      </c>
      <c r="J3118" t="s">
        <v>1169</v>
      </c>
      <c r="K3118" t="s">
        <v>1169</v>
      </c>
      <c r="L3118" t="s">
        <v>783</v>
      </c>
      <c r="M3118" t="s">
        <v>76</v>
      </c>
      <c r="N3118" t="s">
        <v>1169</v>
      </c>
      <c r="O3118" t="s">
        <v>1169</v>
      </c>
      <c r="P3118" t="s">
        <v>77</v>
      </c>
      <c r="Q3118" t="s">
        <v>78</v>
      </c>
      <c r="R3118" t="s">
        <v>78</v>
      </c>
      <c r="S3118" t="s">
        <v>78</v>
      </c>
    </row>
    <row r="3119" spans="1:19" x14ac:dyDescent="0.35">
      <c r="A3119" t="s">
        <v>38</v>
      </c>
      <c r="B3119" t="s">
        <v>1414</v>
      </c>
      <c r="C3119">
        <v>31</v>
      </c>
      <c r="D3119" t="s">
        <v>1056</v>
      </c>
      <c r="E3119" t="s">
        <v>985</v>
      </c>
      <c r="F3119" t="s">
        <v>1205</v>
      </c>
      <c r="G3119" t="s">
        <v>59</v>
      </c>
      <c r="H3119" t="s">
        <v>1265</v>
      </c>
      <c r="I3119" t="s">
        <v>985</v>
      </c>
      <c r="J3119" t="s">
        <v>905</v>
      </c>
      <c r="K3119" t="s">
        <v>1159</v>
      </c>
      <c r="L3119" t="s">
        <v>539</v>
      </c>
      <c r="M3119" t="s">
        <v>918</v>
      </c>
      <c r="N3119" t="s">
        <v>914</v>
      </c>
      <c r="O3119" t="s">
        <v>118</v>
      </c>
      <c r="P3119" t="s">
        <v>47</v>
      </c>
      <c r="Q3119" t="s">
        <v>813</v>
      </c>
      <c r="R3119" t="s">
        <v>807</v>
      </c>
      <c r="S3119" t="s">
        <v>78</v>
      </c>
    </row>
    <row r="3120" spans="1:19" x14ac:dyDescent="0.35">
      <c r="A3120" t="s">
        <v>38</v>
      </c>
      <c r="B3120" t="s">
        <v>1415</v>
      </c>
      <c r="C3120">
        <v>776</v>
      </c>
      <c r="D3120" t="s">
        <v>1109</v>
      </c>
      <c r="E3120" t="s">
        <v>69</v>
      </c>
      <c r="F3120" t="s">
        <v>938</v>
      </c>
      <c r="G3120" t="s">
        <v>1030</v>
      </c>
      <c r="H3120" t="s">
        <v>580</v>
      </c>
      <c r="I3120" t="s">
        <v>63</v>
      </c>
      <c r="J3120" t="s">
        <v>745</v>
      </c>
      <c r="K3120" t="s">
        <v>782</v>
      </c>
      <c r="L3120" t="s">
        <v>529</v>
      </c>
      <c r="M3120" t="s">
        <v>61</v>
      </c>
      <c r="N3120" t="s">
        <v>1011</v>
      </c>
      <c r="O3120" t="s">
        <v>996</v>
      </c>
      <c r="P3120" t="s">
        <v>560</v>
      </c>
      <c r="Q3120" t="s">
        <v>503</v>
      </c>
      <c r="R3120" t="s">
        <v>334</v>
      </c>
      <c r="S3120" t="s">
        <v>78</v>
      </c>
    </row>
    <row r="3121" spans="1:19" x14ac:dyDescent="0.35">
      <c r="A3121" t="s">
        <v>38</v>
      </c>
      <c r="B3121" t="s">
        <v>318</v>
      </c>
      <c r="C3121">
        <v>13</v>
      </c>
      <c r="D3121" t="s">
        <v>1200</v>
      </c>
      <c r="E3121" t="s">
        <v>1200</v>
      </c>
      <c r="F3121" t="s">
        <v>464</v>
      </c>
      <c r="G3121" t="s">
        <v>1169</v>
      </c>
      <c r="H3121" t="s">
        <v>1169</v>
      </c>
      <c r="I3121" t="s">
        <v>907</v>
      </c>
      <c r="J3121" t="s">
        <v>528</v>
      </c>
      <c r="K3121" t="s">
        <v>1087</v>
      </c>
      <c r="L3121" t="s">
        <v>1169</v>
      </c>
      <c r="M3121" t="s">
        <v>897</v>
      </c>
      <c r="N3121" t="s">
        <v>528</v>
      </c>
      <c r="O3121" t="s">
        <v>528</v>
      </c>
      <c r="P3121" t="s">
        <v>592</v>
      </c>
      <c r="Q3121" t="s">
        <v>78</v>
      </c>
      <c r="R3121" t="s">
        <v>78</v>
      </c>
      <c r="S3121" t="s">
        <v>78</v>
      </c>
    </row>
    <row r="3122" spans="1:19" x14ac:dyDescent="0.35">
      <c r="A3122" t="s">
        <v>39</v>
      </c>
      <c r="B3122" t="s">
        <v>1414</v>
      </c>
      <c r="C3122">
        <v>46</v>
      </c>
      <c r="D3122" t="s">
        <v>414</v>
      </c>
      <c r="E3122" t="s">
        <v>788</v>
      </c>
      <c r="F3122" t="s">
        <v>644</v>
      </c>
      <c r="G3122" t="s">
        <v>414</v>
      </c>
      <c r="H3122" t="s">
        <v>78</v>
      </c>
      <c r="I3122" t="s">
        <v>250</v>
      </c>
      <c r="J3122" t="s">
        <v>250</v>
      </c>
      <c r="K3122" t="s">
        <v>690</v>
      </c>
      <c r="L3122" t="s">
        <v>78</v>
      </c>
      <c r="M3122" t="s">
        <v>735</v>
      </c>
      <c r="N3122" t="s">
        <v>1018</v>
      </c>
      <c r="O3122" t="s">
        <v>288</v>
      </c>
      <c r="P3122" t="s">
        <v>553</v>
      </c>
      <c r="Q3122" t="s">
        <v>67</v>
      </c>
      <c r="R3122" t="s">
        <v>644</v>
      </c>
      <c r="S3122" t="s">
        <v>78</v>
      </c>
    </row>
    <row r="3123" spans="1:19" x14ac:dyDescent="0.35">
      <c r="A3123" t="s">
        <v>39</v>
      </c>
      <c r="B3123" t="s">
        <v>1415</v>
      </c>
      <c r="C3123">
        <v>963</v>
      </c>
      <c r="D3123" t="s">
        <v>742</v>
      </c>
      <c r="E3123" t="s">
        <v>719</v>
      </c>
      <c r="F3123" t="s">
        <v>1008</v>
      </c>
      <c r="G3123" t="s">
        <v>732</v>
      </c>
      <c r="H3123" t="s">
        <v>690</v>
      </c>
      <c r="I3123" t="s">
        <v>580</v>
      </c>
      <c r="J3123" t="s">
        <v>337</v>
      </c>
      <c r="K3123" t="s">
        <v>288</v>
      </c>
      <c r="L3123" t="s">
        <v>624</v>
      </c>
      <c r="M3123" t="s">
        <v>59</v>
      </c>
      <c r="N3123" t="s">
        <v>730</v>
      </c>
      <c r="O3123" t="s">
        <v>741</v>
      </c>
      <c r="P3123" t="s">
        <v>1106</v>
      </c>
      <c r="Q3123" t="s">
        <v>456</v>
      </c>
      <c r="R3123" t="s">
        <v>334</v>
      </c>
      <c r="S3123" t="s">
        <v>668</v>
      </c>
    </row>
    <row r="3124" spans="1:19" x14ac:dyDescent="0.35">
      <c r="A3124" t="s">
        <v>39</v>
      </c>
      <c r="B3124" t="s">
        <v>318</v>
      </c>
      <c r="C3124">
        <v>17</v>
      </c>
      <c r="D3124" t="s">
        <v>78</v>
      </c>
      <c r="E3124" t="s">
        <v>78</v>
      </c>
      <c r="F3124" t="s">
        <v>78</v>
      </c>
      <c r="G3124" t="s">
        <v>78</v>
      </c>
      <c r="H3124" t="s">
        <v>78</v>
      </c>
      <c r="I3124" t="s">
        <v>78</v>
      </c>
      <c r="J3124" t="s">
        <v>78</v>
      </c>
      <c r="K3124" t="s">
        <v>414</v>
      </c>
      <c r="L3124" t="s">
        <v>78</v>
      </c>
      <c r="M3124" t="s">
        <v>78</v>
      </c>
      <c r="N3124" t="s">
        <v>78</v>
      </c>
      <c r="O3124" t="s">
        <v>78</v>
      </c>
      <c r="P3124" t="s">
        <v>992</v>
      </c>
      <c r="Q3124" t="s">
        <v>78</v>
      </c>
      <c r="R3124" t="s">
        <v>529</v>
      </c>
      <c r="S3124" t="s">
        <v>78</v>
      </c>
    </row>
    <row r="3125" spans="1:19" x14ac:dyDescent="0.35">
      <c r="A3125" t="s">
        <v>40</v>
      </c>
      <c r="B3125" t="s">
        <v>1414</v>
      </c>
      <c r="C3125">
        <v>268</v>
      </c>
      <c r="D3125" t="s">
        <v>731</v>
      </c>
      <c r="E3125" t="s">
        <v>1136</v>
      </c>
      <c r="F3125" t="s">
        <v>796</v>
      </c>
      <c r="G3125" t="s">
        <v>270</v>
      </c>
      <c r="H3125" t="s">
        <v>724</v>
      </c>
      <c r="I3125" t="s">
        <v>783</v>
      </c>
      <c r="J3125" t="s">
        <v>739</v>
      </c>
      <c r="K3125" t="s">
        <v>1109</v>
      </c>
      <c r="L3125" t="s">
        <v>633</v>
      </c>
      <c r="M3125" t="s">
        <v>291</v>
      </c>
      <c r="N3125" t="s">
        <v>949</v>
      </c>
      <c r="O3125" t="s">
        <v>1151</v>
      </c>
      <c r="P3125" t="s">
        <v>599</v>
      </c>
      <c r="Q3125" t="s">
        <v>793</v>
      </c>
      <c r="R3125" t="s">
        <v>490</v>
      </c>
      <c r="S3125" t="s">
        <v>78</v>
      </c>
    </row>
    <row r="3126" spans="1:19" x14ac:dyDescent="0.35">
      <c r="A3126" t="s">
        <v>40</v>
      </c>
      <c r="B3126" t="s">
        <v>1415</v>
      </c>
      <c r="C3126">
        <v>4565</v>
      </c>
      <c r="D3126" t="s">
        <v>288</v>
      </c>
      <c r="E3126" t="s">
        <v>270</v>
      </c>
      <c r="F3126" t="s">
        <v>993</v>
      </c>
      <c r="G3126" t="s">
        <v>734</v>
      </c>
      <c r="H3126" t="s">
        <v>631</v>
      </c>
      <c r="I3126" t="s">
        <v>725</v>
      </c>
      <c r="J3126" t="s">
        <v>690</v>
      </c>
      <c r="K3126" t="s">
        <v>270</v>
      </c>
      <c r="L3126" t="s">
        <v>383</v>
      </c>
      <c r="M3126" t="s">
        <v>746</v>
      </c>
      <c r="N3126" t="s">
        <v>508</v>
      </c>
      <c r="O3126" t="s">
        <v>741</v>
      </c>
      <c r="P3126" t="s">
        <v>548</v>
      </c>
      <c r="Q3126" t="s">
        <v>690</v>
      </c>
      <c r="R3126" t="s">
        <v>246</v>
      </c>
      <c r="S3126" t="s">
        <v>170</v>
      </c>
    </row>
    <row r="3127" spans="1:19" x14ac:dyDescent="0.35">
      <c r="A3127" t="s">
        <v>40</v>
      </c>
      <c r="B3127" t="s">
        <v>318</v>
      </c>
      <c r="C3127">
        <v>88</v>
      </c>
      <c r="D3127" t="s">
        <v>791</v>
      </c>
      <c r="E3127" t="s">
        <v>914</v>
      </c>
      <c r="F3127" t="s">
        <v>896</v>
      </c>
      <c r="G3127" t="s">
        <v>741</v>
      </c>
      <c r="H3127" t="s">
        <v>508</v>
      </c>
      <c r="I3127" t="s">
        <v>631</v>
      </c>
      <c r="J3127" t="s">
        <v>456</v>
      </c>
      <c r="K3127" t="s">
        <v>993</v>
      </c>
      <c r="L3127" t="s">
        <v>734</v>
      </c>
      <c r="M3127" t="s">
        <v>291</v>
      </c>
      <c r="N3127" t="s">
        <v>456</v>
      </c>
      <c r="O3127" t="s">
        <v>270</v>
      </c>
      <c r="P3127" t="s">
        <v>1376</v>
      </c>
      <c r="Q3127" t="s">
        <v>673</v>
      </c>
      <c r="R3127" t="s">
        <v>433</v>
      </c>
      <c r="S3127" t="s">
        <v>78</v>
      </c>
    </row>
    <row r="3129" spans="1:19" x14ac:dyDescent="0.35">
      <c r="A3129" t="s">
        <v>1417</v>
      </c>
    </row>
    <row r="3130" spans="1:19" x14ac:dyDescent="0.35">
      <c r="A3130" t="s">
        <v>29</v>
      </c>
      <c r="B3130" t="s">
        <v>30</v>
      </c>
      <c r="C3130" t="s">
        <v>1418</v>
      </c>
      <c r="D3130" t="s">
        <v>1419</v>
      </c>
      <c r="E3130" t="s">
        <v>1420</v>
      </c>
      <c r="F3130" t="s">
        <v>707</v>
      </c>
      <c r="G3130" t="s">
        <v>1421</v>
      </c>
      <c r="H3130" t="s">
        <v>74</v>
      </c>
      <c r="I3130" t="s">
        <v>1422</v>
      </c>
      <c r="J3130" t="s">
        <v>1423</v>
      </c>
      <c r="K3130" t="s">
        <v>1424</v>
      </c>
      <c r="L3130" t="s">
        <v>1425</v>
      </c>
    </row>
    <row r="3131" spans="1:19" x14ac:dyDescent="0.35">
      <c r="A3131" t="s">
        <v>35</v>
      </c>
      <c r="B3131">
        <v>615</v>
      </c>
      <c r="C3131" t="s">
        <v>673</v>
      </c>
      <c r="D3131" t="s">
        <v>85</v>
      </c>
      <c r="E3131" t="s">
        <v>676</v>
      </c>
      <c r="F3131" t="s">
        <v>341</v>
      </c>
      <c r="G3131" t="s">
        <v>1380</v>
      </c>
      <c r="H3131" t="s">
        <v>78</v>
      </c>
      <c r="I3131" t="s">
        <v>69</v>
      </c>
      <c r="J3131" t="s">
        <v>285</v>
      </c>
      <c r="K3131" t="s">
        <v>679</v>
      </c>
      <c r="L3131" t="s">
        <v>78</v>
      </c>
    </row>
    <row r="3132" spans="1:19" x14ac:dyDescent="0.35">
      <c r="A3132" t="s">
        <v>36</v>
      </c>
      <c r="B3132">
        <v>1634</v>
      </c>
      <c r="C3132" t="s">
        <v>414</v>
      </c>
      <c r="D3132" t="s">
        <v>389</v>
      </c>
      <c r="E3132" t="s">
        <v>341</v>
      </c>
      <c r="F3132" t="s">
        <v>85</v>
      </c>
      <c r="G3132" t="s">
        <v>960</v>
      </c>
      <c r="H3132" t="s">
        <v>679</v>
      </c>
      <c r="I3132" t="s">
        <v>631</v>
      </c>
      <c r="J3132" t="s">
        <v>696</v>
      </c>
      <c r="K3132" t="s">
        <v>679</v>
      </c>
      <c r="L3132" t="s">
        <v>170</v>
      </c>
    </row>
    <row r="3133" spans="1:19" x14ac:dyDescent="0.35">
      <c r="A3133" t="s">
        <v>37</v>
      </c>
      <c r="B3133">
        <v>826</v>
      </c>
      <c r="C3133" t="s">
        <v>389</v>
      </c>
      <c r="D3133" t="s">
        <v>389</v>
      </c>
      <c r="E3133" t="s">
        <v>529</v>
      </c>
      <c r="F3133" t="s">
        <v>736</v>
      </c>
      <c r="G3133" t="s">
        <v>908</v>
      </c>
      <c r="H3133" t="s">
        <v>170</v>
      </c>
      <c r="I3133" t="s">
        <v>288</v>
      </c>
      <c r="J3133" t="s">
        <v>980</v>
      </c>
      <c r="K3133" t="s">
        <v>170</v>
      </c>
      <c r="L3133" t="s">
        <v>78</v>
      </c>
    </row>
    <row r="3134" spans="1:19" x14ac:dyDescent="0.35">
      <c r="A3134" t="s">
        <v>38</v>
      </c>
      <c r="B3134">
        <v>822</v>
      </c>
      <c r="C3134" t="s">
        <v>334</v>
      </c>
      <c r="D3134" t="s">
        <v>377</v>
      </c>
      <c r="E3134" t="s">
        <v>734</v>
      </c>
      <c r="F3134" t="s">
        <v>807</v>
      </c>
      <c r="G3134" t="s">
        <v>347</v>
      </c>
      <c r="H3134" t="s">
        <v>170</v>
      </c>
      <c r="I3134" t="s">
        <v>783</v>
      </c>
      <c r="J3134" t="s">
        <v>985</v>
      </c>
      <c r="K3134" t="s">
        <v>679</v>
      </c>
      <c r="L3134" t="s">
        <v>334</v>
      </c>
    </row>
    <row r="3135" spans="1:19" x14ac:dyDescent="0.35">
      <c r="A3135" t="s">
        <v>39</v>
      </c>
      <c r="B3135">
        <v>1027</v>
      </c>
      <c r="C3135" t="s">
        <v>334</v>
      </c>
      <c r="D3135" t="s">
        <v>433</v>
      </c>
      <c r="E3135" t="s">
        <v>406</v>
      </c>
      <c r="F3135" t="s">
        <v>458</v>
      </c>
      <c r="G3135" t="s">
        <v>77</v>
      </c>
      <c r="H3135" t="s">
        <v>78</v>
      </c>
      <c r="I3135" t="s">
        <v>65</v>
      </c>
      <c r="J3135" t="s">
        <v>1015</v>
      </c>
      <c r="K3135" t="s">
        <v>679</v>
      </c>
      <c r="L3135" t="s">
        <v>170</v>
      </c>
    </row>
    <row r="3136" spans="1:19" x14ac:dyDescent="0.35">
      <c r="A3136" t="s">
        <v>40</v>
      </c>
      <c r="B3136">
        <v>4924</v>
      </c>
      <c r="C3136" t="s">
        <v>374</v>
      </c>
      <c r="D3136" t="s">
        <v>377</v>
      </c>
      <c r="E3136" t="s">
        <v>644</v>
      </c>
      <c r="F3136" t="s">
        <v>458</v>
      </c>
      <c r="G3136" t="s">
        <v>1345</v>
      </c>
      <c r="H3136" t="s">
        <v>679</v>
      </c>
      <c r="I3136" t="s">
        <v>1214</v>
      </c>
      <c r="J3136" t="s">
        <v>69</v>
      </c>
      <c r="K3136" t="s">
        <v>679</v>
      </c>
      <c r="L3136" t="s">
        <v>170</v>
      </c>
    </row>
    <row r="3138" spans="1:13" x14ac:dyDescent="0.35">
      <c r="A3138" t="s">
        <v>1426</v>
      </c>
    </row>
    <row r="3139" spans="1:13" x14ac:dyDescent="0.35">
      <c r="A3139" t="s">
        <v>29</v>
      </c>
      <c r="B3139" t="s">
        <v>847</v>
      </c>
      <c r="C3139" t="s">
        <v>30</v>
      </c>
      <c r="D3139" t="s">
        <v>1418</v>
      </c>
      <c r="E3139" t="s">
        <v>1419</v>
      </c>
      <c r="F3139" t="s">
        <v>1420</v>
      </c>
      <c r="G3139" t="s">
        <v>707</v>
      </c>
      <c r="H3139" t="s">
        <v>1421</v>
      </c>
      <c r="I3139" t="s">
        <v>1422</v>
      </c>
      <c r="J3139" t="s">
        <v>1423</v>
      </c>
      <c r="K3139" t="s">
        <v>1424</v>
      </c>
      <c r="L3139" t="s">
        <v>74</v>
      </c>
      <c r="M3139" t="s">
        <v>1425</v>
      </c>
    </row>
    <row r="3140" spans="1:13" x14ac:dyDescent="0.35">
      <c r="A3140" t="s">
        <v>35</v>
      </c>
      <c r="B3140" t="s">
        <v>827</v>
      </c>
      <c r="C3140">
        <v>284</v>
      </c>
      <c r="D3140" t="s">
        <v>78</v>
      </c>
      <c r="E3140" t="s">
        <v>383</v>
      </c>
      <c r="F3140" t="s">
        <v>490</v>
      </c>
      <c r="G3140" t="s">
        <v>676</v>
      </c>
      <c r="H3140" t="s">
        <v>452</v>
      </c>
      <c r="I3140" t="s">
        <v>1018</v>
      </c>
      <c r="J3140" t="s">
        <v>958</v>
      </c>
      <c r="K3140" t="s">
        <v>679</v>
      </c>
      <c r="L3140" t="s">
        <v>78</v>
      </c>
      <c r="M3140" t="s">
        <v>78</v>
      </c>
    </row>
    <row r="3141" spans="1:13" x14ac:dyDescent="0.35">
      <c r="A3141" t="s">
        <v>35</v>
      </c>
      <c r="B3141" t="s">
        <v>828</v>
      </c>
      <c r="C3141">
        <v>318</v>
      </c>
      <c r="D3141" t="s">
        <v>433</v>
      </c>
      <c r="E3141" t="s">
        <v>374</v>
      </c>
      <c r="F3141" t="s">
        <v>633</v>
      </c>
      <c r="G3141" t="s">
        <v>738</v>
      </c>
      <c r="H3141" t="s">
        <v>46</v>
      </c>
      <c r="I3141" t="s">
        <v>114</v>
      </c>
      <c r="J3141" t="s">
        <v>528</v>
      </c>
      <c r="K3141" t="s">
        <v>78</v>
      </c>
      <c r="L3141" t="s">
        <v>78</v>
      </c>
      <c r="M3141" t="s">
        <v>78</v>
      </c>
    </row>
    <row r="3142" spans="1:13" x14ac:dyDescent="0.35">
      <c r="A3142" t="s">
        <v>35</v>
      </c>
      <c r="B3142" t="s">
        <v>318</v>
      </c>
      <c r="C3142">
        <v>13</v>
      </c>
      <c r="D3142" t="s">
        <v>78</v>
      </c>
      <c r="E3142" t="s">
        <v>78</v>
      </c>
      <c r="F3142" t="s">
        <v>439</v>
      </c>
      <c r="G3142" t="s">
        <v>78</v>
      </c>
      <c r="H3142" t="s">
        <v>438</v>
      </c>
      <c r="I3142" t="s">
        <v>78</v>
      </c>
      <c r="J3142" t="s">
        <v>78</v>
      </c>
      <c r="K3142" t="s">
        <v>78</v>
      </c>
      <c r="L3142" t="s">
        <v>78</v>
      </c>
      <c r="M3142" t="s">
        <v>78</v>
      </c>
    </row>
    <row r="3143" spans="1:13" x14ac:dyDescent="0.35">
      <c r="A3143" t="s">
        <v>36</v>
      </c>
      <c r="B3143" t="s">
        <v>827</v>
      </c>
      <c r="C3143">
        <v>671</v>
      </c>
      <c r="D3143" t="s">
        <v>85</v>
      </c>
      <c r="E3143" t="s">
        <v>85</v>
      </c>
      <c r="F3143" t="s">
        <v>644</v>
      </c>
      <c r="G3143" t="s">
        <v>644</v>
      </c>
      <c r="H3143" t="s">
        <v>538</v>
      </c>
      <c r="I3143" t="s">
        <v>721</v>
      </c>
      <c r="J3143" t="s">
        <v>993</v>
      </c>
      <c r="K3143" t="s">
        <v>679</v>
      </c>
      <c r="L3143" t="s">
        <v>668</v>
      </c>
      <c r="M3143" t="s">
        <v>78</v>
      </c>
    </row>
    <row r="3144" spans="1:13" x14ac:dyDescent="0.35">
      <c r="A3144" t="s">
        <v>36</v>
      </c>
      <c r="B3144" t="s">
        <v>828</v>
      </c>
      <c r="C3144">
        <v>896</v>
      </c>
      <c r="D3144" t="s">
        <v>374</v>
      </c>
      <c r="E3144" t="s">
        <v>246</v>
      </c>
      <c r="F3144" t="s">
        <v>406</v>
      </c>
      <c r="G3144" t="s">
        <v>389</v>
      </c>
      <c r="H3144" t="s">
        <v>1358</v>
      </c>
      <c r="I3144" t="s">
        <v>993</v>
      </c>
      <c r="J3144" t="s">
        <v>1091</v>
      </c>
      <c r="K3144" t="s">
        <v>170</v>
      </c>
      <c r="L3144" t="s">
        <v>78</v>
      </c>
      <c r="M3144" t="s">
        <v>673</v>
      </c>
    </row>
    <row r="3145" spans="1:13" x14ac:dyDescent="0.35">
      <c r="A3145" t="s">
        <v>36</v>
      </c>
      <c r="B3145" t="s">
        <v>318</v>
      </c>
      <c r="C3145">
        <v>67</v>
      </c>
      <c r="D3145" t="s">
        <v>78</v>
      </c>
      <c r="E3145" t="s">
        <v>78</v>
      </c>
      <c r="F3145" t="s">
        <v>696</v>
      </c>
      <c r="G3145" t="s">
        <v>78</v>
      </c>
      <c r="H3145" t="s">
        <v>973</v>
      </c>
      <c r="I3145" t="s">
        <v>690</v>
      </c>
      <c r="J3145" t="s">
        <v>288</v>
      </c>
      <c r="K3145" t="s">
        <v>78</v>
      </c>
      <c r="L3145" t="s">
        <v>78</v>
      </c>
      <c r="M3145" t="s">
        <v>78</v>
      </c>
    </row>
    <row r="3146" spans="1:13" x14ac:dyDescent="0.35">
      <c r="A3146" t="s">
        <v>37</v>
      </c>
      <c r="B3146" t="s">
        <v>827</v>
      </c>
      <c r="C3146">
        <v>344</v>
      </c>
      <c r="D3146" t="s">
        <v>623</v>
      </c>
      <c r="E3146" t="s">
        <v>800</v>
      </c>
      <c r="F3146" t="s">
        <v>807</v>
      </c>
      <c r="G3146" t="s">
        <v>718</v>
      </c>
      <c r="H3146" t="s">
        <v>956</v>
      </c>
      <c r="I3146" t="s">
        <v>688</v>
      </c>
      <c r="J3146" t="s">
        <v>938</v>
      </c>
      <c r="K3146" t="s">
        <v>668</v>
      </c>
      <c r="L3146" t="s">
        <v>78</v>
      </c>
      <c r="M3146" t="s">
        <v>78</v>
      </c>
    </row>
    <row r="3147" spans="1:13" x14ac:dyDescent="0.35">
      <c r="A3147" t="s">
        <v>37</v>
      </c>
      <c r="B3147" t="s">
        <v>828</v>
      </c>
      <c r="C3147">
        <v>441</v>
      </c>
      <c r="D3147" t="s">
        <v>433</v>
      </c>
      <c r="E3147" t="s">
        <v>334</v>
      </c>
      <c r="F3147" t="s">
        <v>688</v>
      </c>
      <c r="G3147" t="s">
        <v>676</v>
      </c>
      <c r="H3147" t="s">
        <v>517</v>
      </c>
      <c r="I3147" t="s">
        <v>503</v>
      </c>
      <c r="J3147" t="s">
        <v>722</v>
      </c>
      <c r="K3147" t="s">
        <v>679</v>
      </c>
      <c r="L3147" t="s">
        <v>673</v>
      </c>
      <c r="M3147" t="s">
        <v>78</v>
      </c>
    </row>
    <row r="3148" spans="1:13" x14ac:dyDescent="0.35">
      <c r="A3148" t="s">
        <v>37</v>
      </c>
      <c r="B3148" t="s">
        <v>318</v>
      </c>
      <c r="C3148">
        <v>41</v>
      </c>
      <c r="D3148" t="s">
        <v>78</v>
      </c>
      <c r="E3148" t="s">
        <v>250</v>
      </c>
      <c r="F3148" t="s">
        <v>406</v>
      </c>
      <c r="G3148" t="s">
        <v>78</v>
      </c>
      <c r="H3148" t="s">
        <v>275</v>
      </c>
      <c r="I3148" t="s">
        <v>78</v>
      </c>
      <c r="J3148" t="s">
        <v>852</v>
      </c>
      <c r="K3148" t="s">
        <v>78</v>
      </c>
      <c r="L3148" t="s">
        <v>78</v>
      </c>
      <c r="M3148" t="s">
        <v>78</v>
      </c>
    </row>
    <row r="3149" spans="1:13" x14ac:dyDescent="0.35">
      <c r="A3149" t="s">
        <v>38</v>
      </c>
      <c r="B3149" t="s">
        <v>827</v>
      </c>
      <c r="C3149">
        <v>357</v>
      </c>
      <c r="D3149" t="s">
        <v>170</v>
      </c>
      <c r="E3149" t="s">
        <v>355</v>
      </c>
      <c r="F3149" t="s">
        <v>721</v>
      </c>
      <c r="G3149" t="s">
        <v>745</v>
      </c>
      <c r="H3149" t="s">
        <v>393</v>
      </c>
      <c r="I3149" t="s">
        <v>789</v>
      </c>
      <c r="J3149" t="s">
        <v>694</v>
      </c>
      <c r="K3149" t="s">
        <v>170</v>
      </c>
      <c r="L3149" t="s">
        <v>78</v>
      </c>
      <c r="M3149" t="s">
        <v>433</v>
      </c>
    </row>
    <row r="3150" spans="1:13" x14ac:dyDescent="0.35">
      <c r="A3150" t="s">
        <v>38</v>
      </c>
      <c r="B3150" t="s">
        <v>828</v>
      </c>
      <c r="C3150">
        <v>425</v>
      </c>
      <c r="D3150" t="s">
        <v>433</v>
      </c>
      <c r="E3150" t="s">
        <v>170</v>
      </c>
      <c r="F3150" t="s">
        <v>458</v>
      </c>
      <c r="G3150" t="s">
        <v>387</v>
      </c>
      <c r="H3150" t="s">
        <v>215</v>
      </c>
      <c r="I3150" t="s">
        <v>782</v>
      </c>
      <c r="J3150" t="s">
        <v>1416</v>
      </c>
      <c r="K3150" t="s">
        <v>78</v>
      </c>
      <c r="L3150" t="s">
        <v>668</v>
      </c>
      <c r="M3150" t="s">
        <v>673</v>
      </c>
    </row>
    <row r="3151" spans="1:13" x14ac:dyDescent="0.35">
      <c r="A3151" t="s">
        <v>38</v>
      </c>
      <c r="B3151" t="s">
        <v>318</v>
      </c>
      <c r="C3151">
        <v>40</v>
      </c>
      <c r="D3151" t="s">
        <v>78</v>
      </c>
      <c r="E3151" t="s">
        <v>355</v>
      </c>
      <c r="F3151" t="s">
        <v>1118</v>
      </c>
      <c r="G3151" t="s">
        <v>78</v>
      </c>
      <c r="H3151" t="s">
        <v>803</v>
      </c>
      <c r="I3151" t="s">
        <v>918</v>
      </c>
      <c r="J3151" t="s">
        <v>1222</v>
      </c>
      <c r="K3151" t="s">
        <v>78</v>
      </c>
      <c r="L3151" t="s">
        <v>78</v>
      </c>
      <c r="M3151" t="s">
        <v>78</v>
      </c>
    </row>
    <row r="3152" spans="1:13" x14ac:dyDescent="0.35">
      <c r="A3152" t="s">
        <v>39</v>
      </c>
      <c r="B3152" t="s">
        <v>827</v>
      </c>
      <c r="C3152">
        <v>426</v>
      </c>
      <c r="D3152" t="s">
        <v>170</v>
      </c>
      <c r="E3152" t="s">
        <v>377</v>
      </c>
      <c r="F3152" t="s">
        <v>341</v>
      </c>
      <c r="G3152" t="s">
        <v>738</v>
      </c>
      <c r="H3152" t="s">
        <v>145</v>
      </c>
      <c r="I3152" t="s">
        <v>1018</v>
      </c>
      <c r="J3152" t="s">
        <v>1118</v>
      </c>
      <c r="K3152" t="s">
        <v>78</v>
      </c>
      <c r="L3152" t="s">
        <v>78</v>
      </c>
      <c r="M3152" t="s">
        <v>673</v>
      </c>
    </row>
    <row r="3153" spans="1:13" x14ac:dyDescent="0.35">
      <c r="A3153" t="s">
        <v>39</v>
      </c>
      <c r="B3153" t="s">
        <v>828</v>
      </c>
      <c r="C3153">
        <v>560</v>
      </c>
      <c r="D3153" t="s">
        <v>374</v>
      </c>
      <c r="E3153" t="s">
        <v>334</v>
      </c>
      <c r="F3153" t="s">
        <v>355</v>
      </c>
      <c r="G3153" t="s">
        <v>383</v>
      </c>
      <c r="H3153" t="s">
        <v>375</v>
      </c>
      <c r="I3153" t="s">
        <v>611</v>
      </c>
      <c r="J3153" t="s">
        <v>902</v>
      </c>
      <c r="K3153" t="s">
        <v>679</v>
      </c>
      <c r="L3153" t="s">
        <v>679</v>
      </c>
      <c r="M3153" t="s">
        <v>78</v>
      </c>
    </row>
    <row r="3154" spans="1:13" x14ac:dyDescent="0.35">
      <c r="A3154" t="s">
        <v>39</v>
      </c>
      <c r="B3154" t="s">
        <v>318</v>
      </c>
      <c r="C3154">
        <v>41</v>
      </c>
      <c r="D3154" t="s">
        <v>78</v>
      </c>
      <c r="E3154" t="s">
        <v>78</v>
      </c>
      <c r="F3154" t="s">
        <v>85</v>
      </c>
      <c r="G3154" t="s">
        <v>377</v>
      </c>
      <c r="H3154" t="s">
        <v>944</v>
      </c>
      <c r="I3154" t="s">
        <v>450</v>
      </c>
      <c r="J3154" t="s">
        <v>696</v>
      </c>
      <c r="K3154" t="s">
        <v>78</v>
      </c>
      <c r="L3154" t="s">
        <v>78</v>
      </c>
      <c r="M3154" t="s">
        <v>78</v>
      </c>
    </row>
    <row r="3155" spans="1:13" x14ac:dyDescent="0.35">
      <c r="A3155" t="s">
        <v>40</v>
      </c>
      <c r="B3155" t="s">
        <v>827</v>
      </c>
      <c r="C3155">
        <v>2082</v>
      </c>
      <c r="D3155" t="s">
        <v>377</v>
      </c>
      <c r="E3155" t="s">
        <v>623</v>
      </c>
      <c r="F3155" t="s">
        <v>807</v>
      </c>
      <c r="G3155" t="s">
        <v>676</v>
      </c>
      <c r="H3155" t="s">
        <v>606</v>
      </c>
      <c r="I3155" t="s">
        <v>998</v>
      </c>
      <c r="J3155" t="s">
        <v>914</v>
      </c>
      <c r="K3155" t="s">
        <v>679</v>
      </c>
      <c r="L3155" t="s">
        <v>679</v>
      </c>
      <c r="M3155" t="s">
        <v>170</v>
      </c>
    </row>
    <row r="3156" spans="1:13" x14ac:dyDescent="0.35">
      <c r="A3156" t="s">
        <v>40</v>
      </c>
      <c r="B3156" t="s">
        <v>828</v>
      </c>
      <c r="C3156">
        <v>2640</v>
      </c>
      <c r="D3156" t="s">
        <v>374</v>
      </c>
      <c r="E3156" t="s">
        <v>334</v>
      </c>
      <c r="F3156" t="s">
        <v>624</v>
      </c>
      <c r="G3156" t="s">
        <v>490</v>
      </c>
      <c r="H3156" t="s">
        <v>910</v>
      </c>
      <c r="I3156" t="s">
        <v>781</v>
      </c>
      <c r="J3156" t="s">
        <v>918</v>
      </c>
      <c r="K3156" t="s">
        <v>679</v>
      </c>
      <c r="L3156" t="s">
        <v>679</v>
      </c>
      <c r="M3156" t="s">
        <v>170</v>
      </c>
    </row>
    <row r="3157" spans="1:13" x14ac:dyDescent="0.35">
      <c r="A3157" t="s">
        <v>40</v>
      </c>
      <c r="B3157" t="s">
        <v>318</v>
      </c>
      <c r="C3157">
        <v>202</v>
      </c>
      <c r="D3157" t="s">
        <v>78</v>
      </c>
      <c r="E3157" t="s">
        <v>389</v>
      </c>
      <c r="F3157" t="s">
        <v>1008</v>
      </c>
      <c r="G3157" t="s">
        <v>170</v>
      </c>
      <c r="H3157" t="s">
        <v>1270</v>
      </c>
      <c r="I3157" t="s">
        <v>1030</v>
      </c>
      <c r="J3157" t="s">
        <v>59</v>
      </c>
      <c r="K3157" t="s">
        <v>78</v>
      </c>
      <c r="L3157" t="s">
        <v>78</v>
      </c>
      <c r="M3157" t="s">
        <v>78</v>
      </c>
    </row>
    <row r="3159" spans="1:13" x14ac:dyDescent="0.35">
      <c r="A3159" t="s">
        <v>1427</v>
      </c>
    </row>
    <row r="3160" spans="1:13" x14ac:dyDescent="0.35">
      <c r="A3160" t="s">
        <v>29</v>
      </c>
      <c r="B3160" t="s">
        <v>864</v>
      </c>
      <c r="C3160" t="s">
        <v>30</v>
      </c>
      <c r="D3160" t="s">
        <v>1418</v>
      </c>
      <c r="E3160" t="s">
        <v>1419</v>
      </c>
      <c r="F3160" t="s">
        <v>1420</v>
      </c>
      <c r="G3160" t="s">
        <v>707</v>
      </c>
      <c r="H3160" t="s">
        <v>1421</v>
      </c>
      <c r="I3160" t="s">
        <v>1422</v>
      </c>
      <c r="J3160" t="s">
        <v>1423</v>
      </c>
      <c r="K3160" t="s">
        <v>1424</v>
      </c>
      <c r="L3160" t="s">
        <v>74</v>
      </c>
      <c r="M3160" t="s">
        <v>1425</v>
      </c>
    </row>
    <row r="3161" spans="1:13" x14ac:dyDescent="0.35">
      <c r="A3161" t="s">
        <v>35</v>
      </c>
      <c r="B3161" t="s">
        <v>831</v>
      </c>
      <c r="C3161">
        <v>115</v>
      </c>
      <c r="D3161" t="s">
        <v>355</v>
      </c>
      <c r="E3161" t="s">
        <v>741</v>
      </c>
      <c r="F3161" t="s">
        <v>731</v>
      </c>
      <c r="G3161" t="s">
        <v>458</v>
      </c>
      <c r="H3161" t="s">
        <v>793</v>
      </c>
      <c r="I3161" t="s">
        <v>365</v>
      </c>
      <c r="J3161" t="s">
        <v>1119</v>
      </c>
      <c r="K3161" t="s">
        <v>668</v>
      </c>
      <c r="L3161" t="s">
        <v>78</v>
      </c>
      <c r="M3161" t="s">
        <v>78</v>
      </c>
    </row>
    <row r="3162" spans="1:13" x14ac:dyDescent="0.35">
      <c r="A3162" t="s">
        <v>35</v>
      </c>
      <c r="B3162" t="s">
        <v>832</v>
      </c>
      <c r="C3162">
        <v>346</v>
      </c>
      <c r="D3162" t="s">
        <v>78</v>
      </c>
      <c r="E3162" t="s">
        <v>673</v>
      </c>
      <c r="F3162" t="s">
        <v>624</v>
      </c>
      <c r="G3162" t="s">
        <v>676</v>
      </c>
      <c r="H3162" t="s">
        <v>754</v>
      </c>
      <c r="I3162" t="s">
        <v>529</v>
      </c>
      <c r="J3162" t="s">
        <v>633</v>
      </c>
      <c r="K3162" t="s">
        <v>78</v>
      </c>
      <c r="L3162" t="s">
        <v>78</v>
      </c>
      <c r="M3162" t="s">
        <v>78</v>
      </c>
    </row>
    <row r="3163" spans="1:13" x14ac:dyDescent="0.35">
      <c r="A3163" t="s">
        <v>35</v>
      </c>
      <c r="B3163" t="s">
        <v>833</v>
      </c>
      <c r="C3163">
        <v>154</v>
      </c>
      <c r="D3163" t="s">
        <v>78</v>
      </c>
      <c r="E3163" t="s">
        <v>78</v>
      </c>
      <c r="F3163" t="s">
        <v>387</v>
      </c>
      <c r="G3163" t="s">
        <v>246</v>
      </c>
      <c r="H3163" t="s">
        <v>973</v>
      </c>
      <c r="I3163" t="s">
        <v>288</v>
      </c>
      <c r="J3163" t="s">
        <v>791</v>
      </c>
      <c r="K3163" t="s">
        <v>78</v>
      </c>
      <c r="L3163" t="s">
        <v>78</v>
      </c>
      <c r="M3163" t="s">
        <v>78</v>
      </c>
    </row>
    <row r="3164" spans="1:13" x14ac:dyDescent="0.35">
      <c r="A3164" t="s">
        <v>36</v>
      </c>
      <c r="B3164" t="s">
        <v>831</v>
      </c>
      <c r="C3164">
        <v>142</v>
      </c>
      <c r="D3164" t="s">
        <v>1180</v>
      </c>
      <c r="E3164" t="s">
        <v>631</v>
      </c>
      <c r="F3164" t="s">
        <v>1015</v>
      </c>
      <c r="G3164" t="s">
        <v>738</v>
      </c>
      <c r="H3164" t="s">
        <v>731</v>
      </c>
      <c r="I3164" t="s">
        <v>121</v>
      </c>
      <c r="J3164" t="s">
        <v>489</v>
      </c>
      <c r="K3164" t="s">
        <v>78</v>
      </c>
      <c r="L3164" t="s">
        <v>78</v>
      </c>
      <c r="M3164" t="s">
        <v>414</v>
      </c>
    </row>
    <row r="3165" spans="1:13" x14ac:dyDescent="0.35">
      <c r="A3165" t="s">
        <v>36</v>
      </c>
      <c r="B3165" t="s">
        <v>832</v>
      </c>
      <c r="C3165">
        <v>1308</v>
      </c>
      <c r="D3165" t="s">
        <v>668</v>
      </c>
      <c r="E3165" t="s">
        <v>246</v>
      </c>
      <c r="F3165" t="s">
        <v>85</v>
      </c>
      <c r="G3165" t="s">
        <v>355</v>
      </c>
      <c r="H3165" t="s">
        <v>792</v>
      </c>
      <c r="I3165" t="s">
        <v>644</v>
      </c>
      <c r="J3165" t="s">
        <v>624</v>
      </c>
      <c r="K3165" t="s">
        <v>679</v>
      </c>
      <c r="L3165" t="s">
        <v>170</v>
      </c>
      <c r="M3165" t="s">
        <v>170</v>
      </c>
    </row>
    <row r="3166" spans="1:13" x14ac:dyDescent="0.35">
      <c r="A3166" t="s">
        <v>36</v>
      </c>
      <c r="B3166" t="s">
        <v>833</v>
      </c>
      <c r="C3166">
        <v>184</v>
      </c>
      <c r="D3166" t="s">
        <v>78</v>
      </c>
      <c r="E3166" t="s">
        <v>334</v>
      </c>
      <c r="F3166" t="s">
        <v>718</v>
      </c>
      <c r="G3166" t="s">
        <v>433</v>
      </c>
      <c r="H3166" t="s">
        <v>697</v>
      </c>
      <c r="I3166" t="s">
        <v>623</v>
      </c>
      <c r="J3166" t="s">
        <v>1109</v>
      </c>
      <c r="K3166" t="s">
        <v>673</v>
      </c>
      <c r="L3166" t="s">
        <v>78</v>
      </c>
      <c r="M3166" t="s">
        <v>78</v>
      </c>
    </row>
    <row r="3167" spans="1:13" x14ac:dyDescent="0.35">
      <c r="A3167" t="s">
        <v>37</v>
      </c>
      <c r="B3167" t="s">
        <v>831</v>
      </c>
      <c r="C3167">
        <v>108</v>
      </c>
      <c r="D3167" t="s">
        <v>723</v>
      </c>
      <c r="E3167" t="s">
        <v>355</v>
      </c>
      <c r="F3167" t="s">
        <v>59</v>
      </c>
      <c r="G3167" t="s">
        <v>288</v>
      </c>
      <c r="H3167" t="s">
        <v>788</v>
      </c>
      <c r="I3167" t="s">
        <v>744</v>
      </c>
      <c r="J3167" t="s">
        <v>161</v>
      </c>
      <c r="K3167" t="s">
        <v>334</v>
      </c>
      <c r="L3167" t="s">
        <v>78</v>
      </c>
      <c r="M3167" t="s">
        <v>78</v>
      </c>
    </row>
    <row r="3168" spans="1:13" x14ac:dyDescent="0.35">
      <c r="A3168" t="s">
        <v>37</v>
      </c>
      <c r="B3168" t="s">
        <v>832</v>
      </c>
      <c r="C3168">
        <v>648</v>
      </c>
      <c r="D3168" t="s">
        <v>78</v>
      </c>
      <c r="E3168" t="s">
        <v>433</v>
      </c>
      <c r="F3168" t="s">
        <v>458</v>
      </c>
      <c r="G3168" t="s">
        <v>458</v>
      </c>
      <c r="H3168" t="s">
        <v>66</v>
      </c>
      <c r="I3168" t="s">
        <v>406</v>
      </c>
      <c r="J3168" t="s">
        <v>825</v>
      </c>
      <c r="K3168" t="s">
        <v>679</v>
      </c>
      <c r="L3168" t="s">
        <v>679</v>
      </c>
      <c r="M3168" t="s">
        <v>78</v>
      </c>
    </row>
    <row r="3169" spans="1:13" x14ac:dyDescent="0.35">
      <c r="A3169" t="s">
        <v>37</v>
      </c>
      <c r="B3169" t="s">
        <v>833</v>
      </c>
      <c r="C3169">
        <v>70</v>
      </c>
      <c r="D3169" t="s">
        <v>624</v>
      </c>
      <c r="E3169" t="s">
        <v>622</v>
      </c>
      <c r="F3169" t="s">
        <v>949</v>
      </c>
      <c r="G3169" t="s">
        <v>993</v>
      </c>
      <c r="H3169" t="s">
        <v>48</v>
      </c>
      <c r="I3169" t="s">
        <v>737</v>
      </c>
      <c r="J3169" t="s">
        <v>865</v>
      </c>
      <c r="K3169" t="s">
        <v>78</v>
      </c>
      <c r="L3169" t="s">
        <v>624</v>
      </c>
      <c r="M3169" t="s">
        <v>78</v>
      </c>
    </row>
    <row r="3170" spans="1:13" x14ac:dyDescent="0.35">
      <c r="A3170" t="s">
        <v>38</v>
      </c>
      <c r="B3170" t="s">
        <v>831</v>
      </c>
      <c r="C3170">
        <v>198</v>
      </c>
      <c r="D3170" t="s">
        <v>668</v>
      </c>
      <c r="E3170" t="s">
        <v>644</v>
      </c>
      <c r="F3170" t="s">
        <v>793</v>
      </c>
      <c r="G3170" t="s">
        <v>580</v>
      </c>
      <c r="H3170" t="s">
        <v>1169</v>
      </c>
      <c r="I3170" t="s">
        <v>766</v>
      </c>
      <c r="J3170" t="s">
        <v>358</v>
      </c>
      <c r="K3170" t="s">
        <v>668</v>
      </c>
      <c r="L3170" t="s">
        <v>78</v>
      </c>
      <c r="M3170" t="s">
        <v>406</v>
      </c>
    </row>
    <row r="3171" spans="1:13" x14ac:dyDescent="0.35">
      <c r="A3171" t="s">
        <v>38</v>
      </c>
      <c r="B3171" t="s">
        <v>832</v>
      </c>
      <c r="C3171">
        <v>411</v>
      </c>
      <c r="D3171" t="s">
        <v>246</v>
      </c>
      <c r="E3171" t="s">
        <v>170</v>
      </c>
      <c r="F3171" t="s">
        <v>433</v>
      </c>
      <c r="G3171" t="s">
        <v>623</v>
      </c>
      <c r="H3171" t="s">
        <v>527</v>
      </c>
      <c r="I3171" t="s">
        <v>868</v>
      </c>
      <c r="J3171" t="s">
        <v>783</v>
      </c>
      <c r="K3171" t="s">
        <v>78</v>
      </c>
      <c r="L3171" t="s">
        <v>78</v>
      </c>
      <c r="M3171" t="s">
        <v>78</v>
      </c>
    </row>
    <row r="3172" spans="1:13" x14ac:dyDescent="0.35">
      <c r="A3172" t="s">
        <v>38</v>
      </c>
      <c r="B3172" t="s">
        <v>833</v>
      </c>
      <c r="C3172">
        <v>213</v>
      </c>
      <c r="D3172" t="s">
        <v>668</v>
      </c>
      <c r="E3172" t="s">
        <v>170</v>
      </c>
      <c r="F3172" t="s">
        <v>631</v>
      </c>
      <c r="G3172" t="s">
        <v>987</v>
      </c>
      <c r="H3172" t="s">
        <v>1235</v>
      </c>
      <c r="I3172" t="s">
        <v>696</v>
      </c>
      <c r="J3172" t="s">
        <v>742</v>
      </c>
      <c r="K3172" t="s">
        <v>78</v>
      </c>
      <c r="L3172" t="s">
        <v>433</v>
      </c>
      <c r="M3172" t="s">
        <v>78</v>
      </c>
    </row>
    <row r="3173" spans="1:13" x14ac:dyDescent="0.35">
      <c r="A3173" t="s">
        <v>39</v>
      </c>
      <c r="B3173" t="s">
        <v>831</v>
      </c>
      <c r="C3173">
        <v>129</v>
      </c>
      <c r="D3173" t="s">
        <v>406</v>
      </c>
      <c r="E3173" t="s">
        <v>529</v>
      </c>
      <c r="F3173" t="s">
        <v>949</v>
      </c>
      <c r="G3173" t="s">
        <v>730</v>
      </c>
      <c r="H3173" t="s">
        <v>615</v>
      </c>
      <c r="I3173" t="s">
        <v>489</v>
      </c>
      <c r="J3173" t="s">
        <v>227</v>
      </c>
      <c r="K3173" t="s">
        <v>78</v>
      </c>
      <c r="L3173" t="s">
        <v>78</v>
      </c>
      <c r="M3173" t="s">
        <v>414</v>
      </c>
    </row>
    <row r="3174" spans="1:13" x14ac:dyDescent="0.35">
      <c r="A3174" t="s">
        <v>39</v>
      </c>
      <c r="B3174" t="s">
        <v>832</v>
      </c>
      <c r="C3174">
        <v>594</v>
      </c>
      <c r="D3174" t="s">
        <v>673</v>
      </c>
      <c r="E3174" t="s">
        <v>170</v>
      </c>
      <c r="F3174" t="s">
        <v>490</v>
      </c>
      <c r="G3174" t="s">
        <v>738</v>
      </c>
      <c r="H3174" t="s">
        <v>885</v>
      </c>
      <c r="I3174" t="s">
        <v>288</v>
      </c>
      <c r="J3174" t="s">
        <v>250</v>
      </c>
      <c r="K3174" t="s">
        <v>679</v>
      </c>
      <c r="L3174" t="s">
        <v>78</v>
      </c>
      <c r="M3174" t="s">
        <v>78</v>
      </c>
    </row>
    <row r="3175" spans="1:13" x14ac:dyDescent="0.35">
      <c r="A3175" t="s">
        <v>39</v>
      </c>
      <c r="B3175" t="s">
        <v>833</v>
      </c>
      <c r="C3175">
        <v>304</v>
      </c>
      <c r="D3175" t="s">
        <v>78</v>
      </c>
      <c r="E3175" t="s">
        <v>679</v>
      </c>
      <c r="F3175" t="s">
        <v>246</v>
      </c>
      <c r="G3175" t="s">
        <v>490</v>
      </c>
      <c r="H3175" t="s">
        <v>472</v>
      </c>
      <c r="I3175" t="s">
        <v>788</v>
      </c>
      <c r="J3175" t="s">
        <v>1151</v>
      </c>
      <c r="K3175" t="s">
        <v>78</v>
      </c>
      <c r="L3175" t="s">
        <v>679</v>
      </c>
      <c r="M3175" t="s">
        <v>78</v>
      </c>
    </row>
    <row r="3176" spans="1:13" x14ac:dyDescent="0.35">
      <c r="A3176" t="s">
        <v>40</v>
      </c>
      <c r="B3176" t="s">
        <v>831</v>
      </c>
      <c r="C3176">
        <v>692</v>
      </c>
      <c r="D3176" t="s">
        <v>529</v>
      </c>
      <c r="E3176" t="s">
        <v>633</v>
      </c>
      <c r="F3176" t="s">
        <v>1018</v>
      </c>
      <c r="G3176" t="s">
        <v>737</v>
      </c>
      <c r="H3176" t="s">
        <v>1169</v>
      </c>
      <c r="I3176" t="s">
        <v>1428</v>
      </c>
      <c r="J3176" t="s">
        <v>481</v>
      </c>
      <c r="K3176" t="s">
        <v>170</v>
      </c>
      <c r="L3176" t="s">
        <v>78</v>
      </c>
      <c r="M3176" t="s">
        <v>414</v>
      </c>
    </row>
    <row r="3177" spans="1:13" x14ac:dyDescent="0.35">
      <c r="A3177" t="s">
        <v>40</v>
      </c>
      <c r="B3177" t="s">
        <v>832</v>
      </c>
      <c r="C3177">
        <v>3307</v>
      </c>
      <c r="D3177" t="s">
        <v>668</v>
      </c>
      <c r="E3177" t="s">
        <v>334</v>
      </c>
      <c r="F3177" t="s">
        <v>355</v>
      </c>
      <c r="G3177" t="s">
        <v>406</v>
      </c>
      <c r="H3177" t="s">
        <v>1173</v>
      </c>
      <c r="I3177" t="s">
        <v>529</v>
      </c>
      <c r="J3177" t="s">
        <v>688</v>
      </c>
      <c r="K3177" t="s">
        <v>679</v>
      </c>
      <c r="L3177" t="s">
        <v>679</v>
      </c>
      <c r="M3177" t="s">
        <v>679</v>
      </c>
    </row>
    <row r="3178" spans="1:13" x14ac:dyDescent="0.35">
      <c r="A3178" t="s">
        <v>40</v>
      </c>
      <c r="B3178" t="s">
        <v>833</v>
      </c>
      <c r="C3178">
        <v>925</v>
      </c>
      <c r="D3178" t="s">
        <v>170</v>
      </c>
      <c r="E3178" t="s">
        <v>668</v>
      </c>
      <c r="F3178" t="s">
        <v>624</v>
      </c>
      <c r="G3178" t="s">
        <v>355</v>
      </c>
      <c r="H3178" t="s">
        <v>532</v>
      </c>
      <c r="I3178" t="s">
        <v>1008</v>
      </c>
      <c r="J3178" t="s">
        <v>260</v>
      </c>
      <c r="K3178" t="s">
        <v>679</v>
      </c>
      <c r="L3178" t="s">
        <v>673</v>
      </c>
      <c r="M3178" t="s">
        <v>78</v>
      </c>
    </row>
    <row r="3180" spans="1:13" x14ac:dyDescent="0.35">
      <c r="A3180" t="s">
        <v>1429</v>
      </c>
    </row>
    <row r="3181" spans="1:13" x14ac:dyDescent="0.35">
      <c r="A3181" t="s">
        <v>29</v>
      </c>
      <c r="B3181" t="s">
        <v>872</v>
      </c>
      <c r="C3181" t="s">
        <v>30</v>
      </c>
      <c r="D3181" t="s">
        <v>1418</v>
      </c>
      <c r="E3181" t="s">
        <v>1419</v>
      </c>
      <c r="F3181" t="s">
        <v>1420</v>
      </c>
      <c r="G3181" t="s">
        <v>707</v>
      </c>
      <c r="H3181" t="s">
        <v>1421</v>
      </c>
      <c r="I3181" t="s">
        <v>1422</v>
      </c>
      <c r="J3181" t="s">
        <v>1423</v>
      </c>
      <c r="K3181" t="s">
        <v>1424</v>
      </c>
      <c r="L3181" t="s">
        <v>74</v>
      </c>
      <c r="M3181" t="s">
        <v>1425</v>
      </c>
    </row>
    <row r="3182" spans="1:13" x14ac:dyDescent="0.35">
      <c r="A3182" t="s">
        <v>35</v>
      </c>
      <c r="B3182" t="s">
        <v>873</v>
      </c>
      <c r="C3182">
        <v>406</v>
      </c>
      <c r="D3182" t="s">
        <v>334</v>
      </c>
      <c r="E3182" t="s">
        <v>738</v>
      </c>
      <c r="F3182" t="s">
        <v>732</v>
      </c>
      <c r="G3182" t="s">
        <v>458</v>
      </c>
      <c r="H3182" t="s">
        <v>583</v>
      </c>
      <c r="I3182" t="s">
        <v>740</v>
      </c>
      <c r="J3182" t="s">
        <v>1003</v>
      </c>
      <c r="K3182" t="s">
        <v>78</v>
      </c>
      <c r="L3182" t="s">
        <v>78</v>
      </c>
      <c r="M3182" t="s">
        <v>78</v>
      </c>
    </row>
    <row r="3183" spans="1:13" x14ac:dyDescent="0.35">
      <c r="A3183" t="s">
        <v>35</v>
      </c>
      <c r="B3183" t="s">
        <v>874</v>
      </c>
      <c r="C3183">
        <v>173</v>
      </c>
      <c r="D3183" t="s">
        <v>78</v>
      </c>
      <c r="E3183" t="s">
        <v>673</v>
      </c>
      <c r="F3183" t="s">
        <v>807</v>
      </c>
      <c r="G3183" t="s">
        <v>414</v>
      </c>
      <c r="H3183" t="s">
        <v>368</v>
      </c>
      <c r="I3183" t="s">
        <v>740</v>
      </c>
      <c r="J3183" t="s">
        <v>307</v>
      </c>
      <c r="K3183" t="s">
        <v>170</v>
      </c>
      <c r="L3183" t="s">
        <v>78</v>
      </c>
      <c r="M3183" t="s">
        <v>78</v>
      </c>
    </row>
    <row r="3184" spans="1:13" x14ac:dyDescent="0.35">
      <c r="A3184" t="s">
        <v>35</v>
      </c>
      <c r="B3184" t="s">
        <v>318</v>
      </c>
      <c r="C3184">
        <v>36</v>
      </c>
      <c r="D3184" t="s">
        <v>78</v>
      </c>
      <c r="E3184" t="s">
        <v>675</v>
      </c>
      <c r="F3184" t="s">
        <v>383</v>
      </c>
      <c r="G3184" t="s">
        <v>61</v>
      </c>
      <c r="H3184" t="s">
        <v>683</v>
      </c>
      <c r="I3184" t="s">
        <v>1222</v>
      </c>
      <c r="J3184" t="s">
        <v>738</v>
      </c>
      <c r="K3184" t="s">
        <v>78</v>
      </c>
      <c r="L3184" t="s">
        <v>78</v>
      </c>
      <c r="M3184" t="s">
        <v>78</v>
      </c>
    </row>
    <row r="3185" spans="1:13" x14ac:dyDescent="0.35">
      <c r="A3185" t="s">
        <v>36</v>
      </c>
      <c r="B3185" t="s">
        <v>873</v>
      </c>
      <c r="C3185">
        <v>960</v>
      </c>
      <c r="D3185" t="s">
        <v>387</v>
      </c>
      <c r="E3185" t="s">
        <v>675</v>
      </c>
      <c r="F3185" t="s">
        <v>736</v>
      </c>
      <c r="G3185" t="s">
        <v>624</v>
      </c>
      <c r="H3185" t="s">
        <v>956</v>
      </c>
      <c r="I3185" t="s">
        <v>949</v>
      </c>
      <c r="J3185" t="s">
        <v>1018</v>
      </c>
      <c r="K3185" t="s">
        <v>679</v>
      </c>
      <c r="L3185" t="s">
        <v>78</v>
      </c>
      <c r="M3185" t="s">
        <v>673</v>
      </c>
    </row>
    <row r="3186" spans="1:13" x14ac:dyDescent="0.35">
      <c r="A3186" t="s">
        <v>36</v>
      </c>
      <c r="B3186" t="s">
        <v>874</v>
      </c>
      <c r="C3186">
        <v>552</v>
      </c>
      <c r="D3186" t="s">
        <v>800</v>
      </c>
      <c r="E3186" t="s">
        <v>334</v>
      </c>
      <c r="F3186" t="s">
        <v>800</v>
      </c>
      <c r="G3186" t="s">
        <v>334</v>
      </c>
      <c r="H3186" t="s">
        <v>771</v>
      </c>
      <c r="I3186" t="s">
        <v>737</v>
      </c>
      <c r="J3186" t="s">
        <v>270</v>
      </c>
      <c r="K3186" t="s">
        <v>170</v>
      </c>
      <c r="L3186" t="s">
        <v>673</v>
      </c>
      <c r="M3186" t="s">
        <v>78</v>
      </c>
    </row>
    <row r="3187" spans="1:13" x14ac:dyDescent="0.35">
      <c r="A3187" t="s">
        <v>36</v>
      </c>
      <c r="B3187" t="s">
        <v>318</v>
      </c>
      <c r="C3187">
        <v>122</v>
      </c>
      <c r="D3187" t="s">
        <v>78</v>
      </c>
      <c r="E3187" t="s">
        <v>78</v>
      </c>
      <c r="F3187" t="s">
        <v>250</v>
      </c>
      <c r="G3187" t="s">
        <v>433</v>
      </c>
      <c r="H3187" t="s">
        <v>60</v>
      </c>
      <c r="I3187" t="s">
        <v>738</v>
      </c>
      <c r="J3187" t="s">
        <v>623</v>
      </c>
      <c r="K3187" t="s">
        <v>78</v>
      </c>
      <c r="L3187" t="s">
        <v>78</v>
      </c>
      <c r="M3187" t="s">
        <v>78</v>
      </c>
    </row>
    <row r="3188" spans="1:13" x14ac:dyDescent="0.35">
      <c r="A3188" t="s">
        <v>37</v>
      </c>
      <c r="B3188" t="s">
        <v>873</v>
      </c>
      <c r="C3188">
        <v>513</v>
      </c>
      <c r="D3188" t="s">
        <v>389</v>
      </c>
      <c r="E3188" t="s">
        <v>800</v>
      </c>
      <c r="F3188" t="s">
        <v>676</v>
      </c>
      <c r="G3188" t="s">
        <v>743</v>
      </c>
      <c r="H3188" t="s">
        <v>945</v>
      </c>
      <c r="I3188" t="s">
        <v>949</v>
      </c>
      <c r="J3188" t="s">
        <v>740</v>
      </c>
      <c r="K3188" t="s">
        <v>170</v>
      </c>
      <c r="L3188" t="s">
        <v>78</v>
      </c>
      <c r="M3188" t="s">
        <v>78</v>
      </c>
    </row>
    <row r="3189" spans="1:13" x14ac:dyDescent="0.35">
      <c r="A3189" t="s">
        <v>37</v>
      </c>
      <c r="B3189" t="s">
        <v>874</v>
      </c>
      <c r="C3189">
        <v>261</v>
      </c>
      <c r="D3189" t="s">
        <v>246</v>
      </c>
      <c r="E3189" t="s">
        <v>78</v>
      </c>
      <c r="F3189" t="s">
        <v>734</v>
      </c>
      <c r="G3189" t="s">
        <v>825</v>
      </c>
      <c r="H3189" t="s">
        <v>1430</v>
      </c>
      <c r="I3189" t="s">
        <v>739</v>
      </c>
      <c r="J3189" t="s">
        <v>1015</v>
      </c>
      <c r="K3189" t="s">
        <v>78</v>
      </c>
      <c r="L3189" t="s">
        <v>170</v>
      </c>
      <c r="M3189" t="s">
        <v>78</v>
      </c>
    </row>
    <row r="3190" spans="1:13" x14ac:dyDescent="0.35">
      <c r="A3190" t="s">
        <v>37</v>
      </c>
      <c r="B3190" t="s">
        <v>318</v>
      </c>
      <c r="C3190">
        <v>52</v>
      </c>
      <c r="D3190" t="s">
        <v>644</v>
      </c>
      <c r="E3190" t="s">
        <v>743</v>
      </c>
      <c r="F3190" t="s">
        <v>998</v>
      </c>
      <c r="G3190" t="s">
        <v>377</v>
      </c>
      <c r="H3190" t="s">
        <v>419</v>
      </c>
      <c r="I3190" t="s">
        <v>78</v>
      </c>
      <c r="J3190" t="s">
        <v>1109</v>
      </c>
      <c r="K3190" t="s">
        <v>414</v>
      </c>
      <c r="L3190" t="s">
        <v>743</v>
      </c>
      <c r="M3190" t="s">
        <v>78</v>
      </c>
    </row>
    <row r="3191" spans="1:13" x14ac:dyDescent="0.35">
      <c r="A3191" t="s">
        <v>38</v>
      </c>
      <c r="B3191" t="s">
        <v>873</v>
      </c>
      <c r="C3191">
        <v>515</v>
      </c>
      <c r="D3191" t="s">
        <v>246</v>
      </c>
      <c r="E3191" t="s">
        <v>433</v>
      </c>
      <c r="F3191" t="s">
        <v>508</v>
      </c>
      <c r="G3191" t="s">
        <v>743</v>
      </c>
      <c r="H3191" t="s">
        <v>459</v>
      </c>
      <c r="I3191" t="s">
        <v>788</v>
      </c>
      <c r="J3191" t="s">
        <v>744</v>
      </c>
      <c r="K3191" t="s">
        <v>170</v>
      </c>
      <c r="L3191" t="s">
        <v>668</v>
      </c>
      <c r="M3191" t="s">
        <v>673</v>
      </c>
    </row>
    <row r="3192" spans="1:13" x14ac:dyDescent="0.35">
      <c r="A3192" t="s">
        <v>38</v>
      </c>
      <c r="B3192" t="s">
        <v>874</v>
      </c>
      <c r="C3192">
        <v>237</v>
      </c>
      <c r="D3192" t="s">
        <v>668</v>
      </c>
      <c r="E3192" t="s">
        <v>623</v>
      </c>
      <c r="F3192" t="s">
        <v>377</v>
      </c>
      <c r="G3192" t="s">
        <v>718</v>
      </c>
      <c r="H3192" t="s">
        <v>244</v>
      </c>
      <c r="I3192" t="s">
        <v>69</v>
      </c>
      <c r="J3192" t="s">
        <v>836</v>
      </c>
      <c r="K3192" t="s">
        <v>78</v>
      </c>
      <c r="L3192" t="s">
        <v>78</v>
      </c>
      <c r="M3192" t="s">
        <v>377</v>
      </c>
    </row>
    <row r="3193" spans="1:13" x14ac:dyDescent="0.35">
      <c r="A3193" t="s">
        <v>38</v>
      </c>
      <c r="B3193" t="s">
        <v>318</v>
      </c>
      <c r="C3193">
        <v>70</v>
      </c>
      <c r="D3193" t="s">
        <v>668</v>
      </c>
      <c r="E3193" t="s">
        <v>78</v>
      </c>
      <c r="F3193" t="s">
        <v>633</v>
      </c>
      <c r="G3193" t="s">
        <v>377</v>
      </c>
      <c r="H3193" t="s">
        <v>50</v>
      </c>
      <c r="I3193" t="s">
        <v>731</v>
      </c>
      <c r="J3193" t="s">
        <v>664</v>
      </c>
      <c r="K3193" t="s">
        <v>78</v>
      </c>
      <c r="L3193" t="s">
        <v>78</v>
      </c>
      <c r="M3193" t="s">
        <v>78</v>
      </c>
    </row>
    <row r="3194" spans="1:13" x14ac:dyDescent="0.35">
      <c r="A3194" t="s">
        <v>39</v>
      </c>
      <c r="B3194" t="s">
        <v>873</v>
      </c>
      <c r="C3194">
        <v>650</v>
      </c>
      <c r="D3194" t="s">
        <v>246</v>
      </c>
      <c r="E3194" t="s">
        <v>377</v>
      </c>
      <c r="F3194" t="s">
        <v>675</v>
      </c>
      <c r="G3194" t="s">
        <v>458</v>
      </c>
      <c r="H3194" t="s">
        <v>683</v>
      </c>
      <c r="I3194" t="s">
        <v>285</v>
      </c>
      <c r="J3194" t="s">
        <v>782</v>
      </c>
      <c r="K3194" t="s">
        <v>679</v>
      </c>
      <c r="L3194" t="s">
        <v>78</v>
      </c>
      <c r="M3194" t="s">
        <v>668</v>
      </c>
    </row>
    <row r="3195" spans="1:13" x14ac:dyDescent="0.35">
      <c r="A3195" t="s">
        <v>39</v>
      </c>
      <c r="B3195" t="s">
        <v>874</v>
      </c>
      <c r="C3195">
        <v>300</v>
      </c>
      <c r="D3195" t="s">
        <v>334</v>
      </c>
      <c r="E3195" t="s">
        <v>78</v>
      </c>
      <c r="F3195" t="s">
        <v>644</v>
      </c>
      <c r="G3195" t="s">
        <v>341</v>
      </c>
      <c r="H3195" t="s">
        <v>908</v>
      </c>
      <c r="I3195" t="s">
        <v>1222</v>
      </c>
      <c r="J3195" t="s">
        <v>938</v>
      </c>
      <c r="K3195" t="s">
        <v>78</v>
      </c>
      <c r="L3195" t="s">
        <v>679</v>
      </c>
      <c r="M3195" t="s">
        <v>78</v>
      </c>
    </row>
    <row r="3196" spans="1:13" x14ac:dyDescent="0.35">
      <c r="A3196" t="s">
        <v>39</v>
      </c>
      <c r="B3196" t="s">
        <v>318</v>
      </c>
      <c r="C3196">
        <v>77</v>
      </c>
      <c r="D3196" t="s">
        <v>78</v>
      </c>
      <c r="E3196" t="s">
        <v>377</v>
      </c>
      <c r="F3196" t="s">
        <v>529</v>
      </c>
      <c r="G3196" t="s">
        <v>490</v>
      </c>
      <c r="H3196" t="s">
        <v>244</v>
      </c>
      <c r="I3196" t="s">
        <v>67</v>
      </c>
      <c r="J3196" t="s">
        <v>936</v>
      </c>
      <c r="K3196" t="s">
        <v>78</v>
      </c>
      <c r="L3196" t="s">
        <v>78</v>
      </c>
      <c r="M3196" t="s">
        <v>78</v>
      </c>
    </row>
    <row r="3197" spans="1:13" x14ac:dyDescent="0.35">
      <c r="A3197" t="s">
        <v>40</v>
      </c>
      <c r="B3197" t="s">
        <v>873</v>
      </c>
      <c r="C3197">
        <v>3044</v>
      </c>
      <c r="D3197" t="s">
        <v>374</v>
      </c>
      <c r="E3197" t="s">
        <v>387</v>
      </c>
      <c r="F3197" t="s">
        <v>736</v>
      </c>
      <c r="G3197" t="s">
        <v>383</v>
      </c>
      <c r="H3197" t="s">
        <v>1431</v>
      </c>
      <c r="I3197" t="s">
        <v>59</v>
      </c>
      <c r="J3197" t="s">
        <v>896</v>
      </c>
      <c r="K3197" t="s">
        <v>679</v>
      </c>
      <c r="L3197" t="s">
        <v>679</v>
      </c>
      <c r="M3197" t="s">
        <v>668</v>
      </c>
    </row>
    <row r="3198" spans="1:13" x14ac:dyDescent="0.35">
      <c r="A3198" t="s">
        <v>40</v>
      </c>
      <c r="B3198" t="s">
        <v>874</v>
      </c>
      <c r="C3198">
        <v>1523</v>
      </c>
      <c r="D3198" t="s">
        <v>433</v>
      </c>
      <c r="E3198" t="s">
        <v>334</v>
      </c>
      <c r="F3198" t="s">
        <v>406</v>
      </c>
      <c r="G3198" t="s">
        <v>406</v>
      </c>
      <c r="H3198" t="s">
        <v>809</v>
      </c>
      <c r="I3198" t="s">
        <v>1140</v>
      </c>
      <c r="J3198" t="s">
        <v>783</v>
      </c>
      <c r="K3198" t="s">
        <v>679</v>
      </c>
      <c r="L3198" t="s">
        <v>170</v>
      </c>
      <c r="M3198" t="s">
        <v>170</v>
      </c>
    </row>
    <row r="3199" spans="1:13" x14ac:dyDescent="0.35">
      <c r="A3199" t="s">
        <v>40</v>
      </c>
      <c r="B3199" t="s">
        <v>318</v>
      </c>
      <c r="C3199">
        <v>357</v>
      </c>
      <c r="D3199" t="s">
        <v>673</v>
      </c>
      <c r="E3199" t="s">
        <v>433</v>
      </c>
      <c r="F3199" t="s">
        <v>688</v>
      </c>
      <c r="G3199" t="s">
        <v>987</v>
      </c>
      <c r="H3199" t="s">
        <v>463</v>
      </c>
      <c r="I3199" t="s">
        <v>745</v>
      </c>
      <c r="J3199" t="s">
        <v>1167</v>
      </c>
      <c r="K3199" t="s">
        <v>170</v>
      </c>
      <c r="L3199" t="s">
        <v>673</v>
      </c>
      <c r="M3199" t="s">
        <v>78</v>
      </c>
    </row>
    <row r="3201" spans="1:13" x14ac:dyDescent="0.35">
      <c r="A3201" t="s">
        <v>1432</v>
      </c>
    </row>
    <row r="3202" spans="1:13" x14ac:dyDescent="0.35">
      <c r="A3202" t="s">
        <v>29</v>
      </c>
      <c r="B3202" t="s">
        <v>887</v>
      </c>
      <c r="C3202" t="s">
        <v>30</v>
      </c>
      <c r="D3202" t="s">
        <v>1418</v>
      </c>
      <c r="E3202" t="s">
        <v>1419</v>
      </c>
      <c r="F3202" t="s">
        <v>1420</v>
      </c>
      <c r="G3202" t="s">
        <v>707</v>
      </c>
      <c r="H3202" t="s">
        <v>1421</v>
      </c>
      <c r="I3202" t="s">
        <v>1422</v>
      </c>
      <c r="J3202" t="s">
        <v>1423</v>
      </c>
      <c r="K3202" t="s">
        <v>1424</v>
      </c>
      <c r="L3202" t="s">
        <v>74</v>
      </c>
      <c r="M3202" t="s">
        <v>1425</v>
      </c>
    </row>
    <row r="3203" spans="1:13" x14ac:dyDescent="0.35">
      <c r="A3203" t="s">
        <v>35</v>
      </c>
      <c r="B3203" t="s">
        <v>888</v>
      </c>
      <c r="C3203">
        <v>291</v>
      </c>
      <c r="D3203" t="s">
        <v>78</v>
      </c>
      <c r="E3203" t="s">
        <v>679</v>
      </c>
      <c r="F3203" t="s">
        <v>724</v>
      </c>
      <c r="G3203" t="s">
        <v>738</v>
      </c>
      <c r="H3203" t="s">
        <v>1343</v>
      </c>
      <c r="I3203" t="s">
        <v>675</v>
      </c>
      <c r="J3203" t="s">
        <v>737</v>
      </c>
      <c r="K3203" t="s">
        <v>78</v>
      </c>
      <c r="L3203" t="s">
        <v>78</v>
      </c>
      <c r="M3203" t="s">
        <v>78</v>
      </c>
    </row>
    <row r="3204" spans="1:13" x14ac:dyDescent="0.35">
      <c r="A3204" t="s">
        <v>35</v>
      </c>
      <c r="B3204" t="s">
        <v>889</v>
      </c>
      <c r="C3204">
        <v>324</v>
      </c>
      <c r="D3204" t="s">
        <v>246</v>
      </c>
      <c r="E3204" t="s">
        <v>341</v>
      </c>
      <c r="F3204" t="s">
        <v>738</v>
      </c>
      <c r="G3204" t="s">
        <v>807</v>
      </c>
      <c r="H3204" t="s">
        <v>586</v>
      </c>
      <c r="I3204" t="s">
        <v>1216</v>
      </c>
      <c r="J3204" t="s">
        <v>812</v>
      </c>
      <c r="K3204" t="s">
        <v>679</v>
      </c>
      <c r="L3204" t="s">
        <v>78</v>
      </c>
      <c r="M3204" t="s">
        <v>78</v>
      </c>
    </row>
    <row r="3205" spans="1:13" x14ac:dyDescent="0.35">
      <c r="A3205" t="s">
        <v>36</v>
      </c>
      <c r="B3205" t="s">
        <v>888</v>
      </c>
      <c r="C3205">
        <v>732</v>
      </c>
      <c r="D3205" t="s">
        <v>673</v>
      </c>
      <c r="E3205" t="s">
        <v>800</v>
      </c>
      <c r="F3205" t="s">
        <v>383</v>
      </c>
      <c r="G3205" t="s">
        <v>987</v>
      </c>
      <c r="H3205" t="s">
        <v>963</v>
      </c>
      <c r="I3205" t="s">
        <v>389</v>
      </c>
      <c r="J3205" t="s">
        <v>633</v>
      </c>
      <c r="K3205" t="s">
        <v>679</v>
      </c>
      <c r="L3205" t="s">
        <v>78</v>
      </c>
      <c r="M3205" t="s">
        <v>78</v>
      </c>
    </row>
    <row r="3206" spans="1:13" x14ac:dyDescent="0.35">
      <c r="A3206" t="s">
        <v>36</v>
      </c>
      <c r="B3206" t="s">
        <v>889</v>
      </c>
      <c r="C3206">
        <v>902</v>
      </c>
      <c r="D3206" t="s">
        <v>490</v>
      </c>
      <c r="E3206" t="s">
        <v>433</v>
      </c>
      <c r="F3206" t="s">
        <v>624</v>
      </c>
      <c r="G3206" t="s">
        <v>675</v>
      </c>
      <c r="H3206" t="s">
        <v>606</v>
      </c>
      <c r="I3206" t="s">
        <v>788</v>
      </c>
      <c r="J3206" t="s">
        <v>1151</v>
      </c>
      <c r="K3206" t="s">
        <v>170</v>
      </c>
      <c r="L3206" t="s">
        <v>170</v>
      </c>
      <c r="M3206" t="s">
        <v>673</v>
      </c>
    </row>
    <row r="3207" spans="1:13" x14ac:dyDescent="0.35">
      <c r="A3207" t="s">
        <v>37</v>
      </c>
      <c r="B3207" t="s">
        <v>888</v>
      </c>
      <c r="C3207">
        <v>371</v>
      </c>
      <c r="D3207" t="s">
        <v>389</v>
      </c>
      <c r="E3207" t="s">
        <v>377</v>
      </c>
      <c r="F3207" t="s">
        <v>721</v>
      </c>
      <c r="G3207" t="s">
        <v>807</v>
      </c>
      <c r="H3207" t="s">
        <v>921</v>
      </c>
      <c r="I3207" t="s">
        <v>377</v>
      </c>
      <c r="J3207" t="s">
        <v>782</v>
      </c>
      <c r="K3207" t="s">
        <v>673</v>
      </c>
      <c r="L3207" t="s">
        <v>78</v>
      </c>
      <c r="M3207" t="s">
        <v>78</v>
      </c>
    </row>
    <row r="3208" spans="1:13" x14ac:dyDescent="0.35">
      <c r="A3208" t="s">
        <v>37</v>
      </c>
      <c r="B3208" t="s">
        <v>889</v>
      </c>
      <c r="C3208">
        <v>455</v>
      </c>
      <c r="D3208" t="s">
        <v>389</v>
      </c>
      <c r="E3208" t="s">
        <v>414</v>
      </c>
      <c r="F3208" t="s">
        <v>743</v>
      </c>
      <c r="G3208" t="s">
        <v>718</v>
      </c>
      <c r="H3208" t="s">
        <v>904</v>
      </c>
      <c r="I3208" t="s">
        <v>783</v>
      </c>
      <c r="J3208" t="s">
        <v>69</v>
      </c>
      <c r="K3208" t="s">
        <v>78</v>
      </c>
      <c r="L3208" t="s">
        <v>334</v>
      </c>
      <c r="M3208" t="s">
        <v>78</v>
      </c>
    </row>
    <row r="3209" spans="1:13" x14ac:dyDescent="0.35">
      <c r="A3209" t="s">
        <v>38</v>
      </c>
      <c r="B3209" t="s">
        <v>888</v>
      </c>
      <c r="C3209">
        <v>157</v>
      </c>
      <c r="D3209" t="s">
        <v>246</v>
      </c>
      <c r="E3209" t="s">
        <v>78</v>
      </c>
      <c r="F3209" t="s">
        <v>987</v>
      </c>
      <c r="G3209" t="s">
        <v>732</v>
      </c>
      <c r="H3209" t="s">
        <v>1433</v>
      </c>
      <c r="I3209" t="s">
        <v>668</v>
      </c>
      <c r="J3209" t="s">
        <v>883</v>
      </c>
      <c r="K3209" t="s">
        <v>78</v>
      </c>
      <c r="L3209" t="s">
        <v>78</v>
      </c>
      <c r="M3209" t="s">
        <v>78</v>
      </c>
    </row>
    <row r="3210" spans="1:13" x14ac:dyDescent="0.35">
      <c r="A3210" t="s">
        <v>38</v>
      </c>
      <c r="B3210" t="s">
        <v>889</v>
      </c>
      <c r="C3210">
        <v>665</v>
      </c>
      <c r="D3210" t="s">
        <v>673</v>
      </c>
      <c r="E3210" t="s">
        <v>389</v>
      </c>
      <c r="F3210" t="s">
        <v>732</v>
      </c>
      <c r="G3210" t="s">
        <v>644</v>
      </c>
      <c r="H3210" t="s">
        <v>572</v>
      </c>
      <c r="I3210" t="s">
        <v>69</v>
      </c>
      <c r="J3210" t="s">
        <v>795</v>
      </c>
      <c r="K3210" t="s">
        <v>679</v>
      </c>
      <c r="L3210" t="s">
        <v>170</v>
      </c>
      <c r="M3210" t="s">
        <v>246</v>
      </c>
    </row>
    <row r="3211" spans="1:13" x14ac:dyDescent="0.35">
      <c r="A3211" t="s">
        <v>39</v>
      </c>
      <c r="B3211" t="s">
        <v>888</v>
      </c>
      <c r="C3211">
        <v>292</v>
      </c>
      <c r="D3211" t="s">
        <v>668</v>
      </c>
      <c r="E3211" t="s">
        <v>78</v>
      </c>
      <c r="F3211" t="s">
        <v>433</v>
      </c>
      <c r="G3211" t="s">
        <v>736</v>
      </c>
      <c r="H3211" t="s">
        <v>1137</v>
      </c>
      <c r="I3211" t="s">
        <v>825</v>
      </c>
      <c r="J3211" t="s">
        <v>998</v>
      </c>
      <c r="K3211" t="s">
        <v>78</v>
      </c>
      <c r="L3211" t="s">
        <v>78</v>
      </c>
      <c r="M3211" t="s">
        <v>78</v>
      </c>
    </row>
    <row r="3212" spans="1:13" x14ac:dyDescent="0.35">
      <c r="A3212" t="s">
        <v>39</v>
      </c>
      <c r="B3212" t="s">
        <v>889</v>
      </c>
      <c r="C3212">
        <v>735</v>
      </c>
      <c r="D3212" t="s">
        <v>246</v>
      </c>
      <c r="E3212" t="s">
        <v>377</v>
      </c>
      <c r="F3212" t="s">
        <v>624</v>
      </c>
      <c r="G3212" t="s">
        <v>738</v>
      </c>
      <c r="H3212" t="s">
        <v>595</v>
      </c>
      <c r="I3212" t="s">
        <v>951</v>
      </c>
      <c r="J3212" t="s">
        <v>746</v>
      </c>
      <c r="K3212" t="s">
        <v>679</v>
      </c>
      <c r="L3212" t="s">
        <v>679</v>
      </c>
      <c r="M3212" t="s">
        <v>170</v>
      </c>
    </row>
    <row r="3213" spans="1:13" x14ac:dyDescent="0.35">
      <c r="A3213" t="s">
        <v>40</v>
      </c>
      <c r="B3213" t="s">
        <v>888</v>
      </c>
      <c r="C3213">
        <v>1843</v>
      </c>
      <c r="D3213" t="s">
        <v>334</v>
      </c>
      <c r="E3213" t="s">
        <v>374</v>
      </c>
      <c r="F3213" t="s">
        <v>644</v>
      </c>
      <c r="G3213" t="s">
        <v>624</v>
      </c>
      <c r="H3213" t="s">
        <v>115</v>
      </c>
      <c r="I3213" t="s">
        <v>675</v>
      </c>
      <c r="J3213" t="s">
        <v>1030</v>
      </c>
      <c r="K3213" t="s">
        <v>679</v>
      </c>
      <c r="L3213" t="s">
        <v>78</v>
      </c>
      <c r="M3213" t="s">
        <v>78</v>
      </c>
    </row>
    <row r="3214" spans="1:13" x14ac:dyDescent="0.35">
      <c r="A3214" t="s">
        <v>40</v>
      </c>
      <c r="B3214" t="s">
        <v>889</v>
      </c>
      <c r="C3214">
        <v>3081</v>
      </c>
      <c r="D3214" t="s">
        <v>377</v>
      </c>
      <c r="E3214" t="s">
        <v>389</v>
      </c>
      <c r="F3214" t="s">
        <v>644</v>
      </c>
      <c r="G3214" t="s">
        <v>458</v>
      </c>
      <c r="H3214" t="s">
        <v>248</v>
      </c>
      <c r="I3214" t="s">
        <v>1200</v>
      </c>
      <c r="J3214" t="s">
        <v>934</v>
      </c>
      <c r="K3214" t="s">
        <v>679</v>
      </c>
      <c r="L3214" t="s">
        <v>170</v>
      </c>
      <c r="M3214" t="s">
        <v>668</v>
      </c>
    </row>
    <row r="3216" spans="1:13" x14ac:dyDescent="0.35">
      <c r="A3216" t="s">
        <v>1434</v>
      </c>
    </row>
    <row r="3217" spans="1:14" x14ac:dyDescent="0.35">
      <c r="A3217" t="s">
        <v>29</v>
      </c>
      <c r="B3217" t="s">
        <v>30</v>
      </c>
      <c r="C3217" t="s">
        <v>1435</v>
      </c>
      <c r="D3217" t="s">
        <v>1436</v>
      </c>
      <c r="E3217" t="s">
        <v>1437</v>
      </c>
      <c r="F3217" t="s">
        <v>1425</v>
      </c>
      <c r="G3217" t="s">
        <v>1438</v>
      </c>
      <c r="H3217" t="s">
        <v>1439</v>
      </c>
      <c r="I3217" t="s">
        <v>1440</v>
      </c>
      <c r="J3217" t="s">
        <v>707</v>
      </c>
      <c r="K3217" t="s">
        <v>1441</v>
      </c>
      <c r="L3217" t="s">
        <v>1442</v>
      </c>
      <c r="M3217" t="s">
        <v>1443</v>
      </c>
    </row>
    <row r="3218" spans="1:14" x14ac:dyDescent="0.35">
      <c r="A3218" t="s">
        <v>35</v>
      </c>
      <c r="B3218">
        <v>616</v>
      </c>
      <c r="C3218" t="s">
        <v>932</v>
      </c>
      <c r="D3218" t="s">
        <v>518</v>
      </c>
      <c r="E3218" t="s">
        <v>675</v>
      </c>
      <c r="F3218" t="s">
        <v>78</v>
      </c>
      <c r="G3218" t="s">
        <v>868</v>
      </c>
      <c r="H3218" t="s">
        <v>450</v>
      </c>
      <c r="I3218" t="s">
        <v>668</v>
      </c>
      <c r="J3218" t="s">
        <v>673</v>
      </c>
      <c r="K3218" t="s">
        <v>1217</v>
      </c>
      <c r="L3218" t="s">
        <v>78</v>
      </c>
      <c r="M3218" t="s">
        <v>246</v>
      </c>
    </row>
    <row r="3219" spans="1:14" x14ac:dyDescent="0.35">
      <c r="A3219" t="s">
        <v>36</v>
      </c>
      <c r="B3219">
        <v>1634</v>
      </c>
      <c r="C3219" t="s">
        <v>925</v>
      </c>
      <c r="D3219" t="s">
        <v>1312</v>
      </c>
      <c r="E3219" t="s">
        <v>78</v>
      </c>
      <c r="F3219" t="s">
        <v>78</v>
      </c>
      <c r="G3219" t="s">
        <v>721</v>
      </c>
      <c r="H3219" t="s">
        <v>907</v>
      </c>
      <c r="I3219" t="s">
        <v>170</v>
      </c>
      <c r="J3219" t="s">
        <v>374</v>
      </c>
      <c r="K3219" t="s">
        <v>648</v>
      </c>
      <c r="L3219" t="s">
        <v>679</v>
      </c>
      <c r="M3219" t="s">
        <v>78</v>
      </c>
    </row>
    <row r="3220" spans="1:14" x14ac:dyDescent="0.35">
      <c r="A3220" t="s">
        <v>37</v>
      </c>
      <c r="B3220">
        <v>826</v>
      </c>
      <c r="C3220" t="s">
        <v>1108</v>
      </c>
      <c r="D3220" t="s">
        <v>613</v>
      </c>
      <c r="E3220" t="s">
        <v>679</v>
      </c>
      <c r="F3220" t="s">
        <v>246</v>
      </c>
      <c r="G3220" t="s">
        <v>737</v>
      </c>
      <c r="H3220" t="s">
        <v>1124</v>
      </c>
      <c r="I3220" t="s">
        <v>170</v>
      </c>
      <c r="J3220" t="s">
        <v>414</v>
      </c>
      <c r="K3220" t="s">
        <v>191</v>
      </c>
      <c r="L3220" t="s">
        <v>78</v>
      </c>
      <c r="M3220" t="s">
        <v>78</v>
      </c>
    </row>
    <row r="3221" spans="1:14" x14ac:dyDescent="0.35">
      <c r="A3221" t="s">
        <v>38</v>
      </c>
      <c r="B3221">
        <v>821</v>
      </c>
      <c r="C3221" t="s">
        <v>829</v>
      </c>
      <c r="D3221" t="s">
        <v>1209</v>
      </c>
      <c r="E3221" t="s">
        <v>458</v>
      </c>
      <c r="F3221" t="s">
        <v>78</v>
      </c>
      <c r="G3221" t="s">
        <v>1091</v>
      </c>
      <c r="H3221" t="s">
        <v>996</v>
      </c>
      <c r="I3221" t="s">
        <v>673</v>
      </c>
      <c r="J3221" t="s">
        <v>246</v>
      </c>
      <c r="K3221" t="s">
        <v>299</v>
      </c>
      <c r="L3221" t="s">
        <v>170</v>
      </c>
      <c r="M3221" t="s">
        <v>800</v>
      </c>
    </row>
    <row r="3222" spans="1:14" x14ac:dyDescent="0.35">
      <c r="A3222" t="s">
        <v>39</v>
      </c>
      <c r="B3222">
        <v>1029</v>
      </c>
      <c r="C3222" t="s">
        <v>630</v>
      </c>
      <c r="D3222" t="s">
        <v>1112</v>
      </c>
      <c r="E3222" t="s">
        <v>78</v>
      </c>
      <c r="F3222" t="s">
        <v>334</v>
      </c>
      <c r="G3222" t="s">
        <v>718</v>
      </c>
      <c r="H3222" t="s">
        <v>1026</v>
      </c>
      <c r="I3222" t="s">
        <v>668</v>
      </c>
      <c r="J3222" t="s">
        <v>334</v>
      </c>
      <c r="K3222" t="s">
        <v>319</v>
      </c>
      <c r="L3222" t="s">
        <v>78</v>
      </c>
      <c r="M3222" t="s">
        <v>170</v>
      </c>
    </row>
    <row r="3223" spans="1:14" x14ac:dyDescent="0.35">
      <c r="A3223" t="s">
        <v>40</v>
      </c>
      <c r="B3223">
        <v>4926</v>
      </c>
      <c r="C3223" t="s">
        <v>345</v>
      </c>
      <c r="D3223" t="s">
        <v>1260</v>
      </c>
      <c r="E3223" t="s">
        <v>246</v>
      </c>
      <c r="F3223" t="s">
        <v>170</v>
      </c>
      <c r="G3223" t="s">
        <v>508</v>
      </c>
      <c r="H3223" t="s">
        <v>750</v>
      </c>
      <c r="I3223" t="s">
        <v>668</v>
      </c>
      <c r="J3223" t="s">
        <v>433</v>
      </c>
      <c r="K3223" t="s">
        <v>420</v>
      </c>
      <c r="L3223" t="s">
        <v>679</v>
      </c>
      <c r="M3223" t="s">
        <v>668</v>
      </c>
    </row>
    <row r="3225" spans="1:14" x14ac:dyDescent="0.35">
      <c r="A3225" t="s">
        <v>1444</v>
      </c>
    </row>
    <row r="3226" spans="1:14" x14ac:dyDescent="0.35">
      <c r="A3226" t="s">
        <v>29</v>
      </c>
      <c r="B3226" t="s">
        <v>847</v>
      </c>
      <c r="C3226" t="s">
        <v>30</v>
      </c>
      <c r="D3226" t="s">
        <v>1435</v>
      </c>
      <c r="E3226" t="s">
        <v>1436</v>
      </c>
      <c r="F3226" t="s">
        <v>1438</v>
      </c>
      <c r="G3226" t="s">
        <v>1439</v>
      </c>
      <c r="H3226" t="s">
        <v>707</v>
      </c>
      <c r="I3226" t="s">
        <v>1441</v>
      </c>
      <c r="J3226" t="s">
        <v>1437</v>
      </c>
      <c r="K3226" t="s">
        <v>1425</v>
      </c>
      <c r="L3226" t="s">
        <v>1440</v>
      </c>
      <c r="M3226" t="s">
        <v>1442</v>
      </c>
      <c r="N3226" t="s">
        <v>1443</v>
      </c>
    </row>
    <row r="3227" spans="1:14" x14ac:dyDescent="0.35">
      <c r="A3227" t="s">
        <v>35</v>
      </c>
      <c r="B3227" t="s">
        <v>827</v>
      </c>
      <c r="C3227">
        <v>286</v>
      </c>
      <c r="D3227" t="s">
        <v>279</v>
      </c>
      <c r="E3227" t="s">
        <v>45</v>
      </c>
      <c r="F3227" t="s">
        <v>745</v>
      </c>
      <c r="G3227" t="s">
        <v>836</v>
      </c>
      <c r="H3227" t="s">
        <v>377</v>
      </c>
      <c r="I3227" t="s">
        <v>1326</v>
      </c>
      <c r="J3227" t="s">
        <v>78</v>
      </c>
      <c r="K3227" t="s">
        <v>78</v>
      </c>
      <c r="L3227" t="s">
        <v>673</v>
      </c>
      <c r="M3227" t="s">
        <v>78</v>
      </c>
      <c r="N3227" t="s">
        <v>414</v>
      </c>
    </row>
    <row r="3228" spans="1:14" x14ac:dyDescent="0.35">
      <c r="A3228" t="s">
        <v>35</v>
      </c>
      <c r="B3228" t="s">
        <v>828</v>
      </c>
      <c r="C3228">
        <v>317</v>
      </c>
      <c r="D3228" t="s">
        <v>531</v>
      </c>
      <c r="E3228" t="s">
        <v>468</v>
      </c>
      <c r="F3228" t="s">
        <v>337</v>
      </c>
      <c r="G3228" t="s">
        <v>1026</v>
      </c>
      <c r="H3228" t="s">
        <v>78</v>
      </c>
      <c r="I3228" t="s">
        <v>897</v>
      </c>
      <c r="J3228" t="s">
        <v>644</v>
      </c>
      <c r="K3228" t="s">
        <v>78</v>
      </c>
      <c r="L3228" t="s">
        <v>668</v>
      </c>
      <c r="M3228" t="s">
        <v>679</v>
      </c>
      <c r="N3228" t="s">
        <v>679</v>
      </c>
    </row>
    <row r="3229" spans="1:14" x14ac:dyDescent="0.35">
      <c r="A3229" t="s">
        <v>35</v>
      </c>
      <c r="B3229" t="s">
        <v>318</v>
      </c>
      <c r="C3229">
        <v>13</v>
      </c>
      <c r="D3229" t="s">
        <v>1090</v>
      </c>
      <c r="E3229" t="s">
        <v>78</v>
      </c>
      <c r="F3229" t="s">
        <v>78</v>
      </c>
      <c r="G3229" t="s">
        <v>162</v>
      </c>
      <c r="H3229" t="s">
        <v>78</v>
      </c>
      <c r="I3229" t="s">
        <v>636</v>
      </c>
      <c r="J3229" t="s">
        <v>78</v>
      </c>
      <c r="K3229" t="s">
        <v>78</v>
      </c>
      <c r="L3229" t="s">
        <v>78</v>
      </c>
      <c r="M3229" t="s">
        <v>78</v>
      </c>
      <c r="N3229" t="s">
        <v>78</v>
      </c>
    </row>
    <row r="3230" spans="1:14" x14ac:dyDescent="0.35">
      <c r="A3230" t="s">
        <v>36</v>
      </c>
      <c r="B3230" t="s">
        <v>827</v>
      </c>
      <c r="C3230">
        <v>671</v>
      </c>
      <c r="D3230" t="s">
        <v>1121</v>
      </c>
      <c r="E3230" t="s">
        <v>1092</v>
      </c>
      <c r="F3230" t="s">
        <v>734</v>
      </c>
      <c r="G3230" t="s">
        <v>1216</v>
      </c>
      <c r="H3230" t="s">
        <v>377</v>
      </c>
      <c r="I3230" t="s">
        <v>573</v>
      </c>
      <c r="J3230" t="s">
        <v>78</v>
      </c>
      <c r="K3230" t="s">
        <v>78</v>
      </c>
      <c r="L3230" t="s">
        <v>673</v>
      </c>
      <c r="M3230" t="s">
        <v>78</v>
      </c>
      <c r="N3230" t="s">
        <v>78</v>
      </c>
    </row>
    <row r="3231" spans="1:14" x14ac:dyDescent="0.35">
      <c r="A3231" t="s">
        <v>36</v>
      </c>
      <c r="B3231" t="s">
        <v>828</v>
      </c>
      <c r="C3231">
        <v>896</v>
      </c>
      <c r="D3231" t="s">
        <v>727</v>
      </c>
      <c r="E3231" t="s">
        <v>609</v>
      </c>
      <c r="F3231" t="s">
        <v>456</v>
      </c>
      <c r="G3231" t="s">
        <v>969</v>
      </c>
      <c r="H3231" t="s">
        <v>374</v>
      </c>
      <c r="I3231" t="s">
        <v>1217</v>
      </c>
      <c r="J3231" t="s">
        <v>78</v>
      </c>
      <c r="K3231" t="s">
        <v>78</v>
      </c>
      <c r="L3231" t="s">
        <v>78</v>
      </c>
      <c r="M3231" t="s">
        <v>679</v>
      </c>
      <c r="N3231" t="s">
        <v>78</v>
      </c>
    </row>
    <row r="3232" spans="1:14" x14ac:dyDescent="0.35">
      <c r="A3232" t="s">
        <v>36</v>
      </c>
      <c r="B3232" t="s">
        <v>318</v>
      </c>
      <c r="C3232">
        <v>67</v>
      </c>
      <c r="D3232" t="s">
        <v>637</v>
      </c>
      <c r="E3232" t="s">
        <v>951</v>
      </c>
      <c r="F3232" t="s">
        <v>905</v>
      </c>
      <c r="G3232" t="s">
        <v>437</v>
      </c>
      <c r="H3232" t="s">
        <v>78</v>
      </c>
      <c r="I3232" t="s">
        <v>911</v>
      </c>
      <c r="J3232" t="s">
        <v>78</v>
      </c>
      <c r="K3232" t="s">
        <v>78</v>
      </c>
      <c r="L3232" t="s">
        <v>78</v>
      </c>
      <c r="M3232" t="s">
        <v>78</v>
      </c>
      <c r="N3232" t="s">
        <v>78</v>
      </c>
    </row>
    <row r="3233" spans="1:14" x14ac:dyDescent="0.35">
      <c r="A3233" t="s">
        <v>37</v>
      </c>
      <c r="B3233" t="s">
        <v>827</v>
      </c>
      <c r="C3233">
        <v>344</v>
      </c>
      <c r="D3233" t="s">
        <v>439</v>
      </c>
      <c r="E3233" t="s">
        <v>946</v>
      </c>
      <c r="F3233" t="s">
        <v>690</v>
      </c>
      <c r="G3233" t="s">
        <v>750</v>
      </c>
      <c r="H3233" t="s">
        <v>85</v>
      </c>
      <c r="I3233" t="s">
        <v>339</v>
      </c>
      <c r="J3233" t="s">
        <v>78</v>
      </c>
      <c r="K3233" t="s">
        <v>78</v>
      </c>
      <c r="L3233" t="s">
        <v>78</v>
      </c>
      <c r="M3233" t="s">
        <v>78</v>
      </c>
      <c r="N3233" t="s">
        <v>78</v>
      </c>
    </row>
    <row r="3234" spans="1:14" x14ac:dyDescent="0.35">
      <c r="A3234" t="s">
        <v>37</v>
      </c>
      <c r="B3234" t="s">
        <v>828</v>
      </c>
      <c r="C3234">
        <v>440</v>
      </c>
      <c r="D3234" t="s">
        <v>780</v>
      </c>
      <c r="E3234" t="s">
        <v>627</v>
      </c>
      <c r="F3234" t="s">
        <v>728</v>
      </c>
      <c r="G3234" t="s">
        <v>729</v>
      </c>
      <c r="H3234" t="s">
        <v>374</v>
      </c>
      <c r="I3234" t="s">
        <v>430</v>
      </c>
      <c r="J3234" t="s">
        <v>170</v>
      </c>
      <c r="K3234" t="s">
        <v>414</v>
      </c>
      <c r="L3234" t="s">
        <v>668</v>
      </c>
      <c r="M3234" t="s">
        <v>78</v>
      </c>
      <c r="N3234" t="s">
        <v>78</v>
      </c>
    </row>
    <row r="3235" spans="1:14" x14ac:dyDescent="0.35">
      <c r="A3235" t="s">
        <v>37</v>
      </c>
      <c r="B3235" t="s">
        <v>318</v>
      </c>
      <c r="C3235">
        <v>42</v>
      </c>
      <c r="D3235" t="s">
        <v>918</v>
      </c>
      <c r="E3235" t="s">
        <v>925</v>
      </c>
      <c r="F3235" t="s">
        <v>85</v>
      </c>
      <c r="G3235" t="s">
        <v>100</v>
      </c>
      <c r="H3235" t="s">
        <v>78</v>
      </c>
      <c r="I3235" t="s">
        <v>684</v>
      </c>
      <c r="J3235" t="s">
        <v>78</v>
      </c>
      <c r="K3235" t="s">
        <v>78</v>
      </c>
      <c r="L3235" t="s">
        <v>78</v>
      </c>
      <c r="M3235" t="s">
        <v>78</v>
      </c>
      <c r="N3235" t="s">
        <v>78</v>
      </c>
    </row>
    <row r="3236" spans="1:14" x14ac:dyDescent="0.35">
      <c r="A3236" t="s">
        <v>38</v>
      </c>
      <c r="B3236" t="s">
        <v>827</v>
      </c>
      <c r="C3236">
        <v>356</v>
      </c>
      <c r="D3236" t="s">
        <v>1126</v>
      </c>
      <c r="E3236" t="s">
        <v>242</v>
      </c>
      <c r="F3236" t="s">
        <v>1096</v>
      </c>
      <c r="G3236" t="s">
        <v>1169</v>
      </c>
      <c r="H3236" t="s">
        <v>414</v>
      </c>
      <c r="I3236" t="s">
        <v>1159</v>
      </c>
      <c r="J3236" t="s">
        <v>458</v>
      </c>
      <c r="K3236" t="s">
        <v>78</v>
      </c>
      <c r="L3236" t="s">
        <v>668</v>
      </c>
      <c r="M3236" t="s">
        <v>668</v>
      </c>
      <c r="N3236" t="s">
        <v>800</v>
      </c>
    </row>
    <row r="3237" spans="1:14" x14ac:dyDescent="0.35">
      <c r="A3237" t="s">
        <v>38</v>
      </c>
      <c r="B3237" t="s">
        <v>828</v>
      </c>
      <c r="C3237">
        <v>424</v>
      </c>
      <c r="D3237" t="s">
        <v>656</v>
      </c>
      <c r="E3237" t="s">
        <v>925</v>
      </c>
      <c r="F3237" t="s">
        <v>717</v>
      </c>
      <c r="G3237" t="s">
        <v>746</v>
      </c>
      <c r="H3237" t="s">
        <v>668</v>
      </c>
      <c r="I3237" t="s">
        <v>291</v>
      </c>
      <c r="J3237" t="s">
        <v>624</v>
      </c>
      <c r="K3237" t="s">
        <v>78</v>
      </c>
      <c r="L3237" t="s">
        <v>334</v>
      </c>
      <c r="M3237" t="s">
        <v>78</v>
      </c>
      <c r="N3237" t="s">
        <v>389</v>
      </c>
    </row>
    <row r="3238" spans="1:14" x14ac:dyDescent="0.35">
      <c r="A3238" t="s">
        <v>38</v>
      </c>
      <c r="B3238" t="s">
        <v>318</v>
      </c>
      <c r="C3238">
        <v>41</v>
      </c>
      <c r="D3238" t="s">
        <v>100</v>
      </c>
      <c r="E3238" t="s">
        <v>825</v>
      </c>
      <c r="F3238" t="s">
        <v>1064</v>
      </c>
      <c r="G3238" t="s">
        <v>514</v>
      </c>
      <c r="H3238" t="s">
        <v>78</v>
      </c>
      <c r="I3238" t="s">
        <v>748</v>
      </c>
      <c r="J3238" t="s">
        <v>78</v>
      </c>
      <c r="K3238" t="s">
        <v>78</v>
      </c>
      <c r="L3238" t="s">
        <v>78</v>
      </c>
      <c r="M3238" t="s">
        <v>78</v>
      </c>
      <c r="N3238" t="s">
        <v>739</v>
      </c>
    </row>
    <row r="3239" spans="1:14" x14ac:dyDescent="0.35">
      <c r="A3239" t="s">
        <v>39</v>
      </c>
      <c r="B3239" t="s">
        <v>827</v>
      </c>
      <c r="C3239">
        <v>427</v>
      </c>
      <c r="D3239" t="s">
        <v>296</v>
      </c>
      <c r="E3239" t="s">
        <v>276</v>
      </c>
      <c r="F3239" t="s">
        <v>644</v>
      </c>
      <c r="G3239" t="s">
        <v>958</v>
      </c>
      <c r="H3239" t="s">
        <v>374</v>
      </c>
      <c r="I3239" t="s">
        <v>1092</v>
      </c>
      <c r="J3239" t="s">
        <v>78</v>
      </c>
      <c r="K3239" t="s">
        <v>334</v>
      </c>
      <c r="L3239" t="s">
        <v>668</v>
      </c>
      <c r="M3239" t="s">
        <v>78</v>
      </c>
      <c r="N3239" t="s">
        <v>78</v>
      </c>
    </row>
    <row r="3240" spans="1:14" x14ac:dyDescent="0.35">
      <c r="A3240" t="s">
        <v>39</v>
      </c>
      <c r="B3240" t="s">
        <v>828</v>
      </c>
      <c r="C3240">
        <v>561</v>
      </c>
      <c r="D3240" t="s">
        <v>563</v>
      </c>
      <c r="E3240" t="s">
        <v>907</v>
      </c>
      <c r="F3240" t="s">
        <v>676</v>
      </c>
      <c r="G3240" t="s">
        <v>1169</v>
      </c>
      <c r="H3240" t="s">
        <v>673</v>
      </c>
      <c r="I3240" t="s">
        <v>182</v>
      </c>
      <c r="J3240" t="s">
        <v>78</v>
      </c>
      <c r="K3240" t="s">
        <v>334</v>
      </c>
      <c r="L3240" t="s">
        <v>673</v>
      </c>
      <c r="M3240" t="s">
        <v>78</v>
      </c>
      <c r="N3240" t="s">
        <v>673</v>
      </c>
    </row>
    <row r="3241" spans="1:14" x14ac:dyDescent="0.35">
      <c r="A3241" t="s">
        <v>39</v>
      </c>
      <c r="B3241" t="s">
        <v>318</v>
      </c>
      <c r="C3241">
        <v>41</v>
      </c>
      <c r="D3241" t="s">
        <v>188</v>
      </c>
      <c r="E3241" t="s">
        <v>426</v>
      </c>
      <c r="F3241" t="s">
        <v>737</v>
      </c>
      <c r="G3241" t="s">
        <v>907</v>
      </c>
      <c r="H3241" t="s">
        <v>78</v>
      </c>
      <c r="I3241" t="s">
        <v>1011</v>
      </c>
      <c r="J3241" t="s">
        <v>78</v>
      </c>
      <c r="K3241" t="s">
        <v>78</v>
      </c>
      <c r="L3241" t="s">
        <v>78</v>
      </c>
      <c r="M3241" t="s">
        <v>78</v>
      </c>
      <c r="N3241" t="s">
        <v>78</v>
      </c>
    </row>
    <row r="3242" spans="1:14" x14ac:dyDescent="0.35">
      <c r="A3242" t="s">
        <v>40</v>
      </c>
      <c r="B3242" t="s">
        <v>827</v>
      </c>
      <c r="C3242">
        <v>2084</v>
      </c>
      <c r="D3242" t="s">
        <v>143</v>
      </c>
      <c r="E3242" t="s">
        <v>1260</v>
      </c>
      <c r="F3242" t="s">
        <v>730</v>
      </c>
      <c r="G3242" t="s">
        <v>1138</v>
      </c>
      <c r="H3242" t="s">
        <v>389</v>
      </c>
      <c r="I3242" t="s">
        <v>597</v>
      </c>
      <c r="J3242" t="s">
        <v>673</v>
      </c>
      <c r="K3242" t="s">
        <v>679</v>
      </c>
      <c r="L3242" t="s">
        <v>668</v>
      </c>
      <c r="M3242" t="s">
        <v>679</v>
      </c>
      <c r="N3242" t="s">
        <v>673</v>
      </c>
    </row>
    <row r="3243" spans="1:14" x14ac:dyDescent="0.35">
      <c r="A3243" t="s">
        <v>40</v>
      </c>
      <c r="B3243" t="s">
        <v>828</v>
      </c>
      <c r="C3243">
        <v>2638</v>
      </c>
      <c r="D3243" t="s">
        <v>478</v>
      </c>
      <c r="E3243" t="s">
        <v>605</v>
      </c>
      <c r="F3243" t="s">
        <v>508</v>
      </c>
      <c r="G3243" t="s">
        <v>1138</v>
      </c>
      <c r="H3243" t="s">
        <v>334</v>
      </c>
      <c r="I3243" t="s">
        <v>664</v>
      </c>
      <c r="J3243" t="s">
        <v>433</v>
      </c>
      <c r="K3243" t="s">
        <v>668</v>
      </c>
      <c r="L3243" t="s">
        <v>668</v>
      </c>
      <c r="M3243" t="s">
        <v>78</v>
      </c>
      <c r="N3243" t="s">
        <v>668</v>
      </c>
    </row>
    <row r="3244" spans="1:14" x14ac:dyDescent="0.35">
      <c r="A3244" t="s">
        <v>40</v>
      </c>
      <c r="B3244" t="s">
        <v>318</v>
      </c>
      <c r="C3244">
        <v>204</v>
      </c>
      <c r="D3244" t="s">
        <v>351</v>
      </c>
      <c r="E3244" t="s">
        <v>114</v>
      </c>
      <c r="F3244" t="s">
        <v>1008</v>
      </c>
      <c r="G3244" t="s">
        <v>51</v>
      </c>
      <c r="H3244" t="s">
        <v>78</v>
      </c>
      <c r="I3244" t="s">
        <v>801</v>
      </c>
      <c r="J3244" t="s">
        <v>78</v>
      </c>
      <c r="K3244" t="s">
        <v>78</v>
      </c>
      <c r="L3244" t="s">
        <v>78</v>
      </c>
      <c r="M3244" t="s">
        <v>78</v>
      </c>
      <c r="N3244" t="s">
        <v>414</v>
      </c>
    </row>
    <row r="3246" spans="1:14" x14ac:dyDescent="0.35">
      <c r="A3246" t="s">
        <v>1445</v>
      </c>
    </row>
    <row r="3247" spans="1:14" x14ac:dyDescent="0.35">
      <c r="A3247" t="s">
        <v>29</v>
      </c>
      <c r="B3247" t="s">
        <v>864</v>
      </c>
      <c r="C3247" t="s">
        <v>30</v>
      </c>
      <c r="D3247" t="s">
        <v>1435</v>
      </c>
      <c r="E3247" t="s">
        <v>1436</v>
      </c>
      <c r="F3247" t="s">
        <v>1425</v>
      </c>
      <c r="G3247" t="s">
        <v>1438</v>
      </c>
      <c r="H3247" t="s">
        <v>1439</v>
      </c>
      <c r="I3247" t="s">
        <v>1440</v>
      </c>
      <c r="J3247" t="s">
        <v>1441</v>
      </c>
      <c r="K3247" t="s">
        <v>1437</v>
      </c>
      <c r="L3247" t="s">
        <v>707</v>
      </c>
      <c r="M3247" t="s">
        <v>1442</v>
      </c>
      <c r="N3247" t="s">
        <v>1443</v>
      </c>
    </row>
    <row r="3248" spans="1:14" x14ac:dyDescent="0.35">
      <c r="A3248" t="s">
        <v>35</v>
      </c>
      <c r="B3248" t="s">
        <v>831</v>
      </c>
      <c r="C3248">
        <v>116</v>
      </c>
      <c r="D3248" t="s">
        <v>154</v>
      </c>
      <c r="E3248" t="s">
        <v>108</v>
      </c>
      <c r="F3248" t="s">
        <v>78</v>
      </c>
      <c r="G3248" t="s">
        <v>1008</v>
      </c>
      <c r="H3248" t="s">
        <v>1151</v>
      </c>
      <c r="I3248" t="s">
        <v>668</v>
      </c>
      <c r="J3248" t="s">
        <v>918</v>
      </c>
      <c r="K3248" t="s">
        <v>78</v>
      </c>
      <c r="L3248" t="s">
        <v>673</v>
      </c>
      <c r="M3248" t="s">
        <v>78</v>
      </c>
      <c r="N3248" t="s">
        <v>170</v>
      </c>
    </row>
    <row r="3249" spans="1:14" x14ac:dyDescent="0.35">
      <c r="A3249" t="s">
        <v>35</v>
      </c>
      <c r="B3249" t="s">
        <v>832</v>
      </c>
      <c r="C3249">
        <v>346</v>
      </c>
      <c r="D3249" t="s">
        <v>1115</v>
      </c>
      <c r="E3249" t="s">
        <v>1446</v>
      </c>
      <c r="F3249" t="s">
        <v>78</v>
      </c>
      <c r="G3249" t="s">
        <v>868</v>
      </c>
      <c r="H3249" t="s">
        <v>528</v>
      </c>
      <c r="I3249" t="s">
        <v>668</v>
      </c>
      <c r="J3249" t="s">
        <v>227</v>
      </c>
      <c r="K3249" t="s">
        <v>406</v>
      </c>
      <c r="L3249" t="s">
        <v>334</v>
      </c>
      <c r="M3249" t="s">
        <v>679</v>
      </c>
      <c r="N3249" t="s">
        <v>374</v>
      </c>
    </row>
    <row r="3250" spans="1:14" x14ac:dyDescent="0.35">
      <c r="A3250" t="s">
        <v>35</v>
      </c>
      <c r="B3250" t="s">
        <v>833</v>
      </c>
      <c r="C3250">
        <v>154</v>
      </c>
      <c r="D3250" t="s">
        <v>489</v>
      </c>
      <c r="E3250" t="s">
        <v>1212</v>
      </c>
      <c r="F3250" t="s">
        <v>78</v>
      </c>
      <c r="G3250" t="s">
        <v>250</v>
      </c>
      <c r="H3250" t="s">
        <v>299</v>
      </c>
      <c r="I3250" t="s">
        <v>673</v>
      </c>
      <c r="J3250" t="s">
        <v>854</v>
      </c>
      <c r="K3250" t="s">
        <v>414</v>
      </c>
      <c r="L3250" t="s">
        <v>170</v>
      </c>
      <c r="M3250" t="s">
        <v>78</v>
      </c>
      <c r="N3250" t="s">
        <v>668</v>
      </c>
    </row>
    <row r="3251" spans="1:14" x14ac:dyDescent="0.35">
      <c r="A3251" t="s">
        <v>36</v>
      </c>
      <c r="B3251" t="s">
        <v>831</v>
      </c>
      <c r="C3251">
        <v>142</v>
      </c>
      <c r="D3251" t="s">
        <v>444</v>
      </c>
      <c r="E3251" t="s">
        <v>744</v>
      </c>
      <c r="F3251" t="s">
        <v>78</v>
      </c>
      <c r="G3251" t="s">
        <v>717</v>
      </c>
      <c r="H3251" t="s">
        <v>524</v>
      </c>
      <c r="I3251" t="s">
        <v>78</v>
      </c>
      <c r="J3251" t="s">
        <v>856</v>
      </c>
      <c r="K3251" t="s">
        <v>78</v>
      </c>
      <c r="L3251" t="s">
        <v>78</v>
      </c>
      <c r="M3251" t="s">
        <v>78</v>
      </c>
      <c r="N3251" t="s">
        <v>78</v>
      </c>
    </row>
    <row r="3252" spans="1:14" x14ac:dyDescent="0.35">
      <c r="A3252" t="s">
        <v>36</v>
      </c>
      <c r="B3252" t="s">
        <v>832</v>
      </c>
      <c r="C3252">
        <v>1308</v>
      </c>
      <c r="D3252" t="s">
        <v>891</v>
      </c>
      <c r="E3252" t="s">
        <v>435</v>
      </c>
      <c r="F3252" t="s">
        <v>78</v>
      </c>
      <c r="G3252" t="s">
        <v>732</v>
      </c>
      <c r="H3252" t="s">
        <v>660</v>
      </c>
      <c r="I3252" t="s">
        <v>679</v>
      </c>
      <c r="J3252" t="s">
        <v>1259</v>
      </c>
      <c r="K3252" t="s">
        <v>78</v>
      </c>
      <c r="L3252" t="s">
        <v>389</v>
      </c>
      <c r="M3252" t="s">
        <v>679</v>
      </c>
      <c r="N3252" t="s">
        <v>78</v>
      </c>
    </row>
    <row r="3253" spans="1:14" x14ac:dyDescent="0.35">
      <c r="A3253" t="s">
        <v>36</v>
      </c>
      <c r="B3253" t="s">
        <v>833</v>
      </c>
      <c r="C3253">
        <v>184</v>
      </c>
      <c r="D3253" t="s">
        <v>1212</v>
      </c>
      <c r="E3253" t="s">
        <v>1447</v>
      </c>
      <c r="F3253" t="s">
        <v>78</v>
      </c>
      <c r="G3253" t="s">
        <v>728</v>
      </c>
      <c r="H3253" t="s">
        <v>1095</v>
      </c>
      <c r="I3253" t="s">
        <v>673</v>
      </c>
      <c r="J3253" t="s">
        <v>1090</v>
      </c>
      <c r="K3253" t="s">
        <v>170</v>
      </c>
      <c r="L3253" t="s">
        <v>673</v>
      </c>
      <c r="M3253" t="s">
        <v>78</v>
      </c>
      <c r="N3253" t="s">
        <v>78</v>
      </c>
    </row>
    <row r="3254" spans="1:14" x14ac:dyDescent="0.35">
      <c r="A3254" t="s">
        <v>37</v>
      </c>
      <c r="B3254" t="s">
        <v>831</v>
      </c>
      <c r="C3254">
        <v>109</v>
      </c>
      <c r="D3254" t="s">
        <v>435</v>
      </c>
      <c r="E3254" t="s">
        <v>1108</v>
      </c>
      <c r="F3254" t="s">
        <v>734</v>
      </c>
      <c r="G3254" t="s">
        <v>529</v>
      </c>
      <c r="H3254" t="s">
        <v>1159</v>
      </c>
      <c r="I3254" t="s">
        <v>800</v>
      </c>
      <c r="J3254" t="s">
        <v>561</v>
      </c>
      <c r="K3254" t="s">
        <v>78</v>
      </c>
      <c r="L3254" t="s">
        <v>78</v>
      </c>
      <c r="M3254" t="s">
        <v>78</v>
      </c>
      <c r="N3254" t="s">
        <v>78</v>
      </c>
    </row>
    <row r="3255" spans="1:14" x14ac:dyDescent="0.35">
      <c r="A3255" t="s">
        <v>37</v>
      </c>
      <c r="B3255" t="s">
        <v>832</v>
      </c>
      <c r="C3255">
        <v>648</v>
      </c>
      <c r="D3255" t="s">
        <v>768</v>
      </c>
      <c r="E3255" t="s">
        <v>212</v>
      </c>
      <c r="F3255" t="s">
        <v>78</v>
      </c>
      <c r="G3255" t="s">
        <v>868</v>
      </c>
      <c r="H3255" t="s">
        <v>799</v>
      </c>
      <c r="I3255" t="s">
        <v>78</v>
      </c>
      <c r="J3255" t="s">
        <v>346</v>
      </c>
      <c r="K3255" t="s">
        <v>170</v>
      </c>
      <c r="L3255" t="s">
        <v>675</v>
      </c>
      <c r="M3255" t="s">
        <v>78</v>
      </c>
      <c r="N3255" t="s">
        <v>78</v>
      </c>
    </row>
    <row r="3256" spans="1:14" x14ac:dyDescent="0.35">
      <c r="A3256" t="s">
        <v>37</v>
      </c>
      <c r="B3256" t="s">
        <v>833</v>
      </c>
      <c r="C3256">
        <v>69</v>
      </c>
      <c r="D3256" t="s">
        <v>249</v>
      </c>
      <c r="E3256" t="s">
        <v>1310</v>
      </c>
      <c r="F3256" t="s">
        <v>85</v>
      </c>
      <c r="G3256" t="s">
        <v>355</v>
      </c>
      <c r="H3256" t="s">
        <v>1112</v>
      </c>
      <c r="I3256" t="s">
        <v>78</v>
      </c>
      <c r="J3256" t="s">
        <v>582</v>
      </c>
      <c r="K3256" t="s">
        <v>78</v>
      </c>
      <c r="L3256" t="s">
        <v>78</v>
      </c>
      <c r="M3256" t="s">
        <v>78</v>
      </c>
      <c r="N3256" t="s">
        <v>78</v>
      </c>
    </row>
    <row r="3257" spans="1:14" x14ac:dyDescent="0.35">
      <c r="A3257" t="s">
        <v>38</v>
      </c>
      <c r="B3257" t="s">
        <v>831</v>
      </c>
      <c r="C3257">
        <v>197</v>
      </c>
      <c r="D3257" t="s">
        <v>361</v>
      </c>
      <c r="E3257" t="s">
        <v>912</v>
      </c>
      <c r="F3257" t="s">
        <v>78</v>
      </c>
      <c r="G3257" t="s">
        <v>1214</v>
      </c>
      <c r="H3257" t="s">
        <v>735</v>
      </c>
      <c r="I3257" t="s">
        <v>78</v>
      </c>
      <c r="J3257" t="s">
        <v>980</v>
      </c>
      <c r="K3257" t="s">
        <v>414</v>
      </c>
      <c r="L3257" t="s">
        <v>673</v>
      </c>
      <c r="M3257" t="s">
        <v>679</v>
      </c>
      <c r="N3257" t="s">
        <v>374</v>
      </c>
    </row>
    <row r="3258" spans="1:14" x14ac:dyDescent="0.35">
      <c r="A3258" t="s">
        <v>38</v>
      </c>
      <c r="B3258" t="s">
        <v>832</v>
      </c>
      <c r="C3258">
        <v>411</v>
      </c>
      <c r="D3258" t="s">
        <v>325</v>
      </c>
      <c r="E3258" t="s">
        <v>319</v>
      </c>
      <c r="F3258" t="s">
        <v>78</v>
      </c>
      <c r="G3258" t="s">
        <v>1140</v>
      </c>
      <c r="H3258" t="s">
        <v>698</v>
      </c>
      <c r="I3258" t="s">
        <v>334</v>
      </c>
      <c r="J3258" t="s">
        <v>856</v>
      </c>
      <c r="K3258" t="s">
        <v>624</v>
      </c>
      <c r="L3258" t="s">
        <v>377</v>
      </c>
      <c r="M3258" t="s">
        <v>668</v>
      </c>
      <c r="N3258" t="s">
        <v>406</v>
      </c>
    </row>
    <row r="3259" spans="1:14" x14ac:dyDescent="0.35">
      <c r="A3259" t="s">
        <v>38</v>
      </c>
      <c r="B3259" t="s">
        <v>833</v>
      </c>
      <c r="C3259">
        <v>213</v>
      </c>
      <c r="D3259" t="s">
        <v>506</v>
      </c>
      <c r="E3259" t="s">
        <v>664</v>
      </c>
      <c r="F3259" t="s">
        <v>78</v>
      </c>
      <c r="G3259" t="s">
        <v>1030</v>
      </c>
      <c r="H3259" t="s">
        <v>1023</v>
      </c>
      <c r="I3259" t="s">
        <v>433</v>
      </c>
      <c r="J3259" t="s">
        <v>473</v>
      </c>
      <c r="K3259" t="s">
        <v>734</v>
      </c>
      <c r="L3259" t="s">
        <v>170</v>
      </c>
      <c r="M3259" t="s">
        <v>78</v>
      </c>
      <c r="N3259" t="s">
        <v>668</v>
      </c>
    </row>
    <row r="3260" spans="1:14" x14ac:dyDescent="0.35">
      <c r="A3260" t="s">
        <v>39</v>
      </c>
      <c r="B3260" t="s">
        <v>831</v>
      </c>
      <c r="C3260">
        <v>129</v>
      </c>
      <c r="D3260" t="s">
        <v>209</v>
      </c>
      <c r="E3260" t="s">
        <v>182</v>
      </c>
      <c r="F3260" t="s">
        <v>246</v>
      </c>
      <c r="G3260" t="s">
        <v>508</v>
      </c>
      <c r="H3260" t="s">
        <v>993</v>
      </c>
      <c r="I3260" t="s">
        <v>433</v>
      </c>
      <c r="J3260" t="s">
        <v>698</v>
      </c>
      <c r="K3260" t="s">
        <v>78</v>
      </c>
      <c r="L3260" t="s">
        <v>78</v>
      </c>
      <c r="M3260" t="s">
        <v>78</v>
      </c>
      <c r="N3260" t="s">
        <v>78</v>
      </c>
    </row>
    <row r="3261" spans="1:14" x14ac:dyDescent="0.35">
      <c r="A3261" t="s">
        <v>39</v>
      </c>
      <c r="B3261" t="s">
        <v>832</v>
      </c>
      <c r="C3261">
        <v>595</v>
      </c>
      <c r="D3261" t="s">
        <v>575</v>
      </c>
      <c r="E3261" t="s">
        <v>582</v>
      </c>
      <c r="F3261" t="s">
        <v>433</v>
      </c>
      <c r="G3261" t="s">
        <v>622</v>
      </c>
      <c r="H3261" t="s">
        <v>936</v>
      </c>
      <c r="I3261" t="s">
        <v>673</v>
      </c>
      <c r="J3261" t="s">
        <v>468</v>
      </c>
      <c r="K3261" t="s">
        <v>78</v>
      </c>
      <c r="L3261" t="s">
        <v>374</v>
      </c>
      <c r="M3261" t="s">
        <v>78</v>
      </c>
      <c r="N3261" t="s">
        <v>668</v>
      </c>
    </row>
    <row r="3262" spans="1:14" x14ac:dyDescent="0.35">
      <c r="A3262" t="s">
        <v>39</v>
      </c>
      <c r="B3262" t="s">
        <v>833</v>
      </c>
      <c r="C3262">
        <v>305</v>
      </c>
      <c r="D3262" t="s">
        <v>655</v>
      </c>
      <c r="E3262" t="s">
        <v>1112</v>
      </c>
      <c r="F3262" t="s">
        <v>679</v>
      </c>
      <c r="G3262" t="s">
        <v>250</v>
      </c>
      <c r="H3262" t="s">
        <v>65</v>
      </c>
      <c r="I3262" t="s">
        <v>78</v>
      </c>
      <c r="J3262" t="s">
        <v>902</v>
      </c>
      <c r="K3262" t="s">
        <v>78</v>
      </c>
      <c r="L3262" t="s">
        <v>673</v>
      </c>
      <c r="M3262" t="s">
        <v>78</v>
      </c>
      <c r="N3262" t="s">
        <v>170</v>
      </c>
    </row>
    <row r="3263" spans="1:14" x14ac:dyDescent="0.35">
      <c r="A3263" t="s">
        <v>40</v>
      </c>
      <c r="B3263" t="s">
        <v>831</v>
      </c>
      <c r="C3263">
        <v>693</v>
      </c>
      <c r="D3263" t="s">
        <v>87</v>
      </c>
      <c r="E3263" t="s">
        <v>907</v>
      </c>
      <c r="F3263" t="s">
        <v>246</v>
      </c>
      <c r="G3263" t="s">
        <v>1008</v>
      </c>
      <c r="H3263" t="s">
        <v>61</v>
      </c>
      <c r="I3263" t="s">
        <v>673</v>
      </c>
      <c r="J3263" t="s">
        <v>770</v>
      </c>
      <c r="K3263" t="s">
        <v>668</v>
      </c>
      <c r="L3263" t="s">
        <v>170</v>
      </c>
      <c r="M3263" t="s">
        <v>78</v>
      </c>
      <c r="N3263" t="s">
        <v>668</v>
      </c>
    </row>
    <row r="3264" spans="1:14" x14ac:dyDescent="0.35">
      <c r="A3264" t="s">
        <v>40</v>
      </c>
      <c r="B3264" t="s">
        <v>832</v>
      </c>
      <c r="C3264">
        <v>3308</v>
      </c>
      <c r="D3264" t="s">
        <v>837</v>
      </c>
      <c r="E3264" t="s">
        <v>1252</v>
      </c>
      <c r="F3264" t="s">
        <v>679</v>
      </c>
      <c r="G3264" t="s">
        <v>690</v>
      </c>
      <c r="H3264" t="s">
        <v>432</v>
      </c>
      <c r="I3264" t="s">
        <v>170</v>
      </c>
      <c r="J3264" t="s">
        <v>475</v>
      </c>
      <c r="K3264" t="s">
        <v>334</v>
      </c>
      <c r="L3264" t="s">
        <v>389</v>
      </c>
      <c r="M3264" t="s">
        <v>679</v>
      </c>
      <c r="N3264" t="s">
        <v>673</v>
      </c>
    </row>
    <row r="3265" spans="1:14" x14ac:dyDescent="0.35">
      <c r="A3265" t="s">
        <v>40</v>
      </c>
      <c r="B3265" t="s">
        <v>833</v>
      </c>
      <c r="C3265">
        <v>925</v>
      </c>
      <c r="D3265" t="s">
        <v>342</v>
      </c>
      <c r="E3265" t="s">
        <v>146</v>
      </c>
      <c r="F3265" t="s">
        <v>170</v>
      </c>
      <c r="G3265" t="s">
        <v>730</v>
      </c>
      <c r="H3265" t="s">
        <v>912</v>
      </c>
      <c r="I3265" t="s">
        <v>668</v>
      </c>
      <c r="J3265" t="s">
        <v>810</v>
      </c>
      <c r="K3265" t="s">
        <v>377</v>
      </c>
      <c r="L3265" t="s">
        <v>668</v>
      </c>
      <c r="M3265" t="s">
        <v>78</v>
      </c>
      <c r="N3265" t="s">
        <v>170</v>
      </c>
    </row>
    <row r="3267" spans="1:14" x14ac:dyDescent="0.35">
      <c r="A3267" t="s">
        <v>1448</v>
      </c>
    </row>
    <row r="3268" spans="1:14" x14ac:dyDescent="0.35">
      <c r="A3268" t="s">
        <v>29</v>
      </c>
      <c r="B3268" t="s">
        <v>872</v>
      </c>
      <c r="C3268" t="s">
        <v>30</v>
      </c>
      <c r="D3268" t="s">
        <v>1435</v>
      </c>
      <c r="E3268" t="s">
        <v>1436</v>
      </c>
      <c r="F3268" t="s">
        <v>1437</v>
      </c>
      <c r="G3268" t="s">
        <v>1425</v>
      </c>
      <c r="H3268" t="s">
        <v>1438</v>
      </c>
      <c r="I3268" t="s">
        <v>1439</v>
      </c>
      <c r="J3268" t="s">
        <v>1440</v>
      </c>
      <c r="K3268" t="s">
        <v>707</v>
      </c>
      <c r="L3268" t="s">
        <v>1441</v>
      </c>
      <c r="M3268" t="s">
        <v>1442</v>
      </c>
      <c r="N3268" t="s">
        <v>1443</v>
      </c>
    </row>
    <row r="3269" spans="1:14" x14ac:dyDescent="0.35">
      <c r="A3269" t="s">
        <v>35</v>
      </c>
      <c r="B3269" t="s">
        <v>873</v>
      </c>
      <c r="C3269">
        <v>408</v>
      </c>
      <c r="D3269" t="s">
        <v>426</v>
      </c>
      <c r="E3269" t="s">
        <v>514</v>
      </c>
      <c r="F3269" t="s">
        <v>414</v>
      </c>
      <c r="G3269" t="s">
        <v>78</v>
      </c>
      <c r="H3269" t="s">
        <v>1008</v>
      </c>
      <c r="I3269" t="s">
        <v>746</v>
      </c>
      <c r="J3269" t="s">
        <v>668</v>
      </c>
      <c r="K3269" t="s">
        <v>246</v>
      </c>
      <c r="L3269" t="s">
        <v>1116</v>
      </c>
      <c r="M3269" t="s">
        <v>679</v>
      </c>
      <c r="N3269" t="s">
        <v>374</v>
      </c>
    </row>
    <row r="3270" spans="1:14" x14ac:dyDescent="0.35">
      <c r="A3270" t="s">
        <v>35</v>
      </c>
      <c r="B3270" t="s">
        <v>874</v>
      </c>
      <c r="C3270">
        <v>172</v>
      </c>
      <c r="D3270" t="s">
        <v>303</v>
      </c>
      <c r="E3270" t="s">
        <v>282</v>
      </c>
      <c r="F3270" t="s">
        <v>374</v>
      </c>
      <c r="G3270" t="s">
        <v>78</v>
      </c>
      <c r="H3270" t="s">
        <v>718</v>
      </c>
      <c r="I3270" t="s">
        <v>839</v>
      </c>
      <c r="J3270" t="s">
        <v>334</v>
      </c>
      <c r="K3270" t="s">
        <v>78</v>
      </c>
      <c r="L3270" t="s">
        <v>727</v>
      </c>
      <c r="M3270" t="s">
        <v>78</v>
      </c>
      <c r="N3270" t="s">
        <v>78</v>
      </c>
    </row>
    <row r="3271" spans="1:14" x14ac:dyDescent="0.35">
      <c r="A3271" t="s">
        <v>35</v>
      </c>
      <c r="B3271" t="s">
        <v>318</v>
      </c>
      <c r="C3271">
        <v>36</v>
      </c>
      <c r="D3271" t="s">
        <v>487</v>
      </c>
      <c r="E3271" t="s">
        <v>635</v>
      </c>
      <c r="F3271" t="s">
        <v>731</v>
      </c>
      <c r="G3271" t="s">
        <v>78</v>
      </c>
      <c r="H3271" t="s">
        <v>78</v>
      </c>
      <c r="I3271" t="s">
        <v>1112</v>
      </c>
      <c r="J3271" t="s">
        <v>78</v>
      </c>
      <c r="K3271" t="s">
        <v>170</v>
      </c>
      <c r="L3271" t="s">
        <v>1138</v>
      </c>
      <c r="M3271" t="s">
        <v>78</v>
      </c>
      <c r="N3271" t="s">
        <v>78</v>
      </c>
    </row>
    <row r="3272" spans="1:14" x14ac:dyDescent="0.35">
      <c r="A3272" t="s">
        <v>36</v>
      </c>
      <c r="B3272" t="s">
        <v>873</v>
      </c>
      <c r="C3272">
        <v>960</v>
      </c>
      <c r="D3272" t="s">
        <v>852</v>
      </c>
      <c r="E3272" t="s">
        <v>514</v>
      </c>
      <c r="F3272" t="s">
        <v>78</v>
      </c>
      <c r="G3272" t="s">
        <v>78</v>
      </c>
      <c r="H3272" t="s">
        <v>730</v>
      </c>
      <c r="I3272" t="s">
        <v>1159</v>
      </c>
      <c r="J3272" t="s">
        <v>668</v>
      </c>
      <c r="K3272" t="s">
        <v>246</v>
      </c>
      <c r="L3272" t="s">
        <v>111</v>
      </c>
      <c r="M3272" t="s">
        <v>78</v>
      </c>
      <c r="N3272" t="s">
        <v>78</v>
      </c>
    </row>
    <row r="3273" spans="1:14" x14ac:dyDescent="0.35">
      <c r="A3273" t="s">
        <v>36</v>
      </c>
      <c r="B3273" t="s">
        <v>874</v>
      </c>
      <c r="C3273">
        <v>552</v>
      </c>
      <c r="D3273" t="s">
        <v>242</v>
      </c>
      <c r="E3273" t="s">
        <v>249</v>
      </c>
      <c r="F3273" t="s">
        <v>78</v>
      </c>
      <c r="G3273" t="s">
        <v>78</v>
      </c>
      <c r="H3273" t="s">
        <v>633</v>
      </c>
      <c r="I3273" t="s">
        <v>925</v>
      </c>
      <c r="J3273" t="s">
        <v>78</v>
      </c>
      <c r="K3273" t="s">
        <v>387</v>
      </c>
      <c r="L3273" t="s">
        <v>466</v>
      </c>
      <c r="M3273" t="s">
        <v>170</v>
      </c>
      <c r="N3273" t="s">
        <v>78</v>
      </c>
    </row>
    <row r="3274" spans="1:14" x14ac:dyDescent="0.35">
      <c r="A3274" t="s">
        <v>36</v>
      </c>
      <c r="B3274" t="s">
        <v>318</v>
      </c>
      <c r="C3274">
        <v>122</v>
      </c>
      <c r="D3274" t="s">
        <v>528</v>
      </c>
      <c r="E3274" t="s">
        <v>923</v>
      </c>
      <c r="F3274" t="s">
        <v>170</v>
      </c>
      <c r="G3274" t="s">
        <v>78</v>
      </c>
      <c r="H3274" t="s">
        <v>624</v>
      </c>
      <c r="I3274" t="s">
        <v>351</v>
      </c>
      <c r="J3274" t="s">
        <v>78</v>
      </c>
      <c r="K3274" t="s">
        <v>377</v>
      </c>
      <c r="L3274" t="s">
        <v>1260</v>
      </c>
      <c r="M3274" t="s">
        <v>78</v>
      </c>
      <c r="N3274" t="s">
        <v>78</v>
      </c>
    </row>
    <row r="3275" spans="1:14" x14ac:dyDescent="0.35">
      <c r="A3275" t="s">
        <v>37</v>
      </c>
      <c r="B3275" t="s">
        <v>873</v>
      </c>
      <c r="C3275">
        <v>514</v>
      </c>
      <c r="D3275" t="s">
        <v>840</v>
      </c>
      <c r="E3275" t="s">
        <v>978</v>
      </c>
      <c r="F3275" t="s">
        <v>170</v>
      </c>
      <c r="G3275" t="s">
        <v>433</v>
      </c>
      <c r="H3275" t="s">
        <v>718</v>
      </c>
      <c r="I3275" t="s">
        <v>755</v>
      </c>
      <c r="J3275" t="s">
        <v>668</v>
      </c>
      <c r="K3275" t="s">
        <v>800</v>
      </c>
      <c r="L3275" t="s">
        <v>1314</v>
      </c>
      <c r="M3275" t="s">
        <v>78</v>
      </c>
      <c r="N3275" t="s">
        <v>78</v>
      </c>
    </row>
    <row r="3276" spans="1:14" x14ac:dyDescent="0.35">
      <c r="A3276" t="s">
        <v>37</v>
      </c>
      <c r="B3276" t="s">
        <v>874</v>
      </c>
      <c r="C3276">
        <v>261</v>
      </c>
      <c r="D3276" t="s">
        <v>545</v>
      </c>
      <c r="E3276" t="s">
        <v>526</v>
      </c>
      <c r="F3276" t="s">
        <v>78</v>
      </c>
      <c r="G3276" t="s">
        <v>673</v>
      </c>
      <c r="H3276" t="s">
        <v>949</v>
      </c>
      <c r="I3276" t="s">
        <v>439</v>
      </c>
      <c r="J3276" t="s">
        <v>78</v>
      </c>
      <c r="K3276" t="s">
        <v>170</v>
      </c>
      <c r="L3276" t="s">
        <v>531</v>
      </c>
      <c r="M3276" t="s">
        <v>78</v>
      </c>
      <c r="N3276" t="s">
        <v>78</v>
      </c>
    </row>
    <row r="3277" spans="1:14" x14ac:dyDescent="0.35">
      <c r="A3277" t="s">
        <v>37</v>
      </c>
      <c r="B3277" t="s">
        <v>318</v>
      </c>
      <c r="C3277">
        <v>51</v>
      </c>
      <c r="D3277" t="s">
        <v>299</v>
      </c>
      <c r="E3277" t="s">
        <v>856</v>
      </c>
      <c r="F3277" t="s">
        <v>78</v>
      </c>
      <c r="G3277" t="s">
        <v>78</v>
      </c>
      <c r="H3277" t="s">
        <v>1026</v>
      </c>
      <c r="I3277" t="s">
        <v>108</v>
      </c>
      <c r="J3277" t="s">
        <v>78</v>
      </c>
      <c r="K3277" t="s">
        <v>718</v>
      </c>
      <c r="L3277" t="s">
        <v>345</v>
      </c>
      <c r="M3277" t="s">
        <v>78</v>
      </c>
      <c r="N3277" t="s">
        <v>78</v>
      </c>
    </row>
    <row r="3278" spans="1:14" x14ac:dyDescent="0.35">
      <c r="A3278" t="s">
        <v>38</v>
      </c>
      <c r="B3278" t="s">
        <v>873</v>
      </c>
      <c r="C3278">
        <v>514</v>
      </c>
      <c r="D3278" t="s">
        <v>424</v>
      </c>
      <c r="E3278" t="s">
        <v>1198</v>
      </c>
      <c r="F3278" t="s">
        <v>622</v>
      </c>
      <c r="G3278" t="s">
        <v>78</v>
      </c>
      <c r="H3278" t="s">
        <v>1018</v>
      </c>
      <c r="I3278" t="s">
        <v>637</v>
      </c>
      <c r="J3278" t="s">
        <v>433</v>
      </c>
      <c r="K3278" t="s">
        <v>246</v>
      </c>
      <c r="L3278" t="s">
        <v>856</v>
      </c>
      <c r="M3278" t="s">
        <v>679</v>
      </c>
      <c r="N3278" t="s">
        <v>433</v>
      </c>
    </row>
    <row r="3279" spans="1:14" x14ac:dyDescent="0.35">
      <c r="A3279" t="s">
        <v>38</v>
      </c>
      <c r="B3279" t="s">
        <v>874</v>
      </c>
      <c r="C3279">
        <v>237</v>
      </c>
      <c r="D3279" t="s">
        <v>103</v>
      </c>
      <c r="E3279" t="s">
        <v>152</v>
      </c>
      <c r="F3279" t="s">
        <v>622</v>
      </c>
      <c r="G3279" t="s">
        <v>78</v>
      </c>
      <c r="H3279" t="s">
        <v>938</v>
      </c>
      <c r="I3279" t="s">
        <v>528</v>
      </c>
      <c r="J3279" t="s">
        <v>78</v>
      </c>
      <c r="K3279" t="s">
        <v>433</v>
      </c>
      <c r="L3279" t="s">
        <v>291</v>
      </c>
      <c r="M3279" t="s">
        <v>170</v>
      </c>
      <c r="N3279" t="s">
        <v>987</v>
      </c>
    </row>
    <row r="3280" spans="1:14" x14ac:dyDescent="0.35">
      <c r="A3280" t="s">
        <v>38</v>
      </c>
      <c r="B3280" t="s">
        <v>318</v>
      </c>
      <c r="C3280">
        <v>70</v>
      </c>
      <c r="D3280" t="s">
        <v>161</v>
      </c>
      <c r="E3280" t="s">
        <v>834</v>
      </c>
      <c r="F3280" t="s">
        <v>743</v>
      </c>
      <c r="G3280" t="s">
        <v>78</v>
      </c>
      <c r="H3280" t="s">
        <v>78</v>
      </c>
      <c r="I3280" t="s">
        <v>637</v>
      </c>
      <c r="J3280" t="s">
        <v>78</v>
      </c>
      <c r="K3280" t="s">
        <v>78</v>
      </c>
      <c r="L3280" t="s">
        <v>934</v>
      </c>
      <c r="M3280" t="s">
        <v>668</v>
      </c>
      <c r="N3280" t="s">
        <v>508</v>
      </c>
    </row>
    <row r="3281" spans="1:14" x14ac:dyDescent="0.35">
      <c r="A3281" t="s">
        <v>39</v>
      </c>
      <c r="B3281" t="s">
        <v>873</v>
      </c>
      <c r="C3281">
        <v>652</v>
      </c>
      <c r="D3281" t="s">
        <v>481</v>
      </c>
      <c r="E3281" t="s">
        <v>1104</v>
      </c>
      <c r="F3281" t="s">
        <v>78</v>
      </c>
      <c r="G3281" t="s">
        <v>246</v>
      </c>
      <c r="H3281" t="s">
        <v>734</v>
      </c>
      <c r="I3281" t="s">
        <v>67</v>
      </c>
      <c r="J3281" t="s">
        <v>334</v>
      </c>
      <c r="K3281" t="s">
        <v>246</v>
      </c>
      <c r="L3281" t="s">
        <v>664</v>
      </c>
      <c r="M3281" t="s">
        <v>78</v>
      </c>
      <c r="N3281" t="s">
        <v>679</v>
      </c>
    </row>
    <row r="3282" spans="1:14" x14ac:dyDescent="0.35">
      <c r="A3282" t="s">
        <v>39</v>
      </c>
      <c r="B3282" t="s">
        <v>874</v>
      </c>
      <c r="C3282">
        <v>300</v>
      </c>
      <c r="D3282" t="s">
        <v>617</v>
      </c>
      <c r="E3282" t="s">
        <v>699</v>
      </c>
      <c r="F3282" t="s">
        <v>78</v>
      </c>
      <c r="G3282" t="s">
        <v>668</v>
      </c>
      <c r="H3282" t="s">
        <v>734</v>
      </c>
      <c r="I3282" t="s">
        <v>1056</v>
      </c>
      <c r="J3282" t="s">
        <v>78</v>
      </c>
      <c r="K3282" t="s">
        <v>673</v>
      </c>
      <c r="L3282" t="s">
        <v>891</v>
      </c>
      <c r="M3282" t="s">
        <v>78</v>
      </c>
      <c r="N3282" t="s">
        <v>334</v>
      </c>
    </row>
    <row r="3283" spans="1:14" x14ac:dyDescent="0.35">
      <c r="A3283" t="s">
        <v>39</v>
      </c>
      <c r="B3283" t="s">
        <v>318</v>
      </c>
      <c r="C3283">
        <v>77</v>
      </c>
      <c r="D3283" t="s">
        <v>353</v>
      </c>
      <c r="E3283" t="s">
        <v>524</v>
      </c>
      <c r="F3283" t="s">
        <v>78</v>
      </c>
      <c r="G3283" t="s">
        <v>78</v>
      </c>
      <c r="H3283" t="s">
        <v>433</v>
      </c>
      <c r="I3283" t="s">
        <v>902</v>
      </c>
      <c r="J3283" t="s">
        <v>78</v>
      </c>
      <c r="K3283" t="s">
        <v>334</v>
      </c>
      <c r="L3283" t="s">
        <v>1264</v>
      </c>
      <c r="M3283" t="s">
        <v>78</v>
      </c>
      <c r="N3283" t="s">
        <v>78</v>
      </c>
    </row>
    <row r="3284" spans="1:14" x14ac:dyDescent="0.35">
      <c r="A3284" t="s">
        <v>40</v>
      </c>
      <c r="B3284" t="s">
        <v>873</v>
      </c>
      <c r="C3284">
        <v>3048</v>
      </c>
      <c r="D3284" t="s">
        <v>598</v>
      </c>
      <c r="E3284" t="s">
        <v>1326</v>
      </c>
      <c r="F3284" t="s">
        <v>246</v>
      </c>
      <c r="G3284" t="s">
        <v>668</v>
      </c>
      <c r="H3284" t="s">
        <v>337</v>
      </c>
      <c r="I3284" t="s">
        <v>964</v>
      </c>
      <c r="J3284" t="s">
        <v>673</v>
      </c>
      <c r="K3284" t="s">
        <v>433</v>
      </c>
      <c r="L3284" t="s">
        <v>76</v>
      </c>
      <c r="M3284" t="s">
        <v>78</v>
      </c>
      <c r="N3284" t="s">
        <v>170</v>
      </c>
    </row>
    <row r="3285" spans="1:14" x14ac:dyDescent="0.35">
      <c r="A3285" t="s">
        <v>40</v>
      </c>
      <c r="B3285" t="s">
        <v>874</v>
      </c>
      <c r="C3285">
        <v>1522</v>
      </c>
      <c r="D3285" t="s">
        <v>111</v>
      </c>
      <c r="E3285" t="s">
        <v>1095</v>
      </c>
      <c r="F3285" t="s">
        <v>334</v>
      </c>
      <c r="G3285" t="s">
        <v>679</v>
      </c>
      <c r="H3285" t="s">
        <v>728</v>
      </c>
      <c r="I3285" t="s">
        <v>838</v>
      </c>
      <c r="J3285" t="s">
        <v>78</v>
      </c>
      <c r="K3285" t="s">
        <v>433</v>
      </c>
      <c r="L3285" t="s">
        <v>837</v>
      </c>
      <c r="M3285" t="s">
        <v>679</v>
      </c>
      <c r="N3285" t="s">
        <v>334</v>
      </c>
    </row>
    <row r="3286" spans="1:14" x14ac:dyDescent="0.35">
      <c r="A3286" t="s">
        <v>40</v>
      </c>
      <c r="B3286" t="s">
        <v>318</v>
      </c>
      <c r="C3286">
        <v>356</v>
      </c>
      <c r="D3286" t="s">
        <v>440</v>
      </c>
      <c r="E3286" t="s">
        <v>351</v>
      </c>
      <c r="F3286" t="s">
        <v>387</v>
      </c>
      <c r="G3286" t="s">
        <v>78</v>
      </c>
      <c r="H3286" t="s">
        <v>341</v>
      </c>
      <c r="I3286" t="s">
        <v>152</v>
      </c>
      <c r="J3286" t="s">
        <v>78</v>
      </c>
      <c r="K3286" t="s">
        <v>377</v>
      </c>
      <c r="L3286" t="s">
        <v>727</v>
      </c>
      <c r="M3286" t="s">
        <v>78</v>
      </c>
      <c r="N3286" t="s">
        <v>374</v>
      </c>
    </row>
    <row r="3288" spans="1:14" x14ac:dyDescent="0.35">
      <c r="A3288" t="s">
        <v>1449</v>
      </c>
    </row>
    <row r="3289" spans="1:14" x14ac:dyDescent="0.35">
      <c r="A3289" t="s">
        <v>29</v>
      </c>
      <c r="B3289" t="s">
        <v>887</v>
      </c>
      <c r="C3289" t="s">
        <v>30</v>
      </c>
      <c r="D3289" t="s">
        <v>1435</v>
      </c>
      <c r="E3289" t="s">
        <v>1436</v>
      </c>
      <c r="F3289" t="s">
        <v>1438</v>
      </c>
      <c r="G3289" t="s">
        <v>1439</v>
      </c>
      <c r="H3289" t="s">
        <v>707</v>
      </c>
      <c r="I3289" t="s">
        <v>1441</v>
      </c>
      <c r="J3289" t="s">
        <v>1437</v>
      </c>
      <c r="K3289" t="s">
        <v>1425</v>
      </c>
      <c r="L3289" t="s">
        <v>1440</v>
      </c>
      <c r="M3289" t="s">
        <v>1442</v>
      </c>
      <c r="N3289" t="s">
        <v>1443</v>
      </c>
    </row>
    <row r="3290" spans="1:14" x14ac:dyDescent="0.35">
      <c r="A3290" t="s">
        <v>35</v>
      </c>
      <c r="B3290" t="s">
        <v>888</v>
      </c>
      <c r="C3290">
        <v>290</v>
      </c>
      <c r="D3290" t="s">
        <v>246</v>
      </c>
      <c r="E3290" t="s">
        <v>1428</v>
      </c>
      <c r="F3290" t="s">
        <v>433</v>
      </c>
      <c r="G3290" t="s">
        <v>114</v>
      </c>
      <c r="H3290" t="s">
        <v>433</v>
      </c>
      <c r="I3290" t="s">
        <v>232</v>
      </c>
      <c r="J3290" t="s">
        <v>718</v>
      </c>
      <c r="K3290" t="s">
        <v>78</v>
      </c>
      <c r="L3290" t="s">
        <v>668</v>
      </c>
      <c r="M3290" t="s">
        <v>679</v>
      </c>
      <c r="N3290" t="s">
        <v>623</v>
      </c>
    </row>
    <row r="3291" spans="1:14" x14ac:dyDescent="0.35">
      <c r="A3291" t="s">
        <v>35</v>
      </c>
      <c r="B3291" t="s">
        <v>889</v>
      </c>
      <c r="C3291">
        <v>326</v>
      </c>
      <c r="D3291" t="s">
        <v>386</v>
      </c>
      <c r="E3291" t="s">
        <v>1252</v>
      </c>
      <c r="F3291" t="s">
        <v>1091</v>
      </c>
      <c r="G3291" t="s">
        <v>836</v>
      </c>
      <c r="H3291" t="s">
        <v>170</v>
      </c>
      <c r="I3291" t="s">
        <v>1091</v>
      </c>
      <c r="J3291" t="s">
        <v>668</v>
      </c>
      <c r="K3291" t="s">
        <v>78</v>
      </c>
      <c r="L3291" t="s">
        <v>668</v>
      </c>
      <c r="M3291" t="s">
        <v>78</v>
      </c>
      <c r="N3291" t="s">
        <v>78</v>
      </c>
    </row>
    <row r="3292" spans="1:14" x14ac:dyDescent="0.35">
      <c r="A3292" t="s">
        <v>36</v>
      </c>
      <c r="B3292" t="s">
        <v>888</v>
      </c>
      <c r="C3292">
        <v>732</v>
      </c>
      <c r="D3292" t="s">
        <v>676</v>
      </c>
      <c r="E3292" t="s">
        <v>1227</v>
      </c>
      <c r="F3292" t="s">
        <v>355</v>
      </c>
      <c r="G3292" t="s">
        <v>307</v>
      </c>
      <c r="H3292" t="s">
        <v>387</v>
      </c>
      <c r="I3292" t="s">
        <v>331</v>
      </c>
      <c r="J3292" t="s">
        <v>78</v>
      </c>
      <c r="K3292" t="s">
        <v>78</v>
      </c>
      <c r="L3292" t="s">
        <v>78</v>
      </c>
      <c r="M3292" t="s">
        <v>78</v>
      </c>
      <c r="N3292" t="s">
        <v>78</v>
      </c>
    </row>
    <row r="3293" spans="1:14" x14ac:dyDescent="0.35">
      <c r="A3293" t="s">
        <v>36</v>
      </c>
      <c r="B3293" t="s">
        <v>889</v>
      </c>
      <c r="C3293">
        <v>902</v>
      </c>
      <c r="D3293" t="s">
        <v>604</v>
      </c>
      <c r="E3293" t="s">
        <v>1446</v>
      </c>
      <c r="F3293" t="s">
        <v>580</v>
      </c>
      <c r="G3293" t="s">
        <v>602</v>
      </c>
      <c r="H3293" t="s">
        <v>334</v>
      </c>
      <c r="I3293" t="s">
        <v>740</v>
      </c>
      <c r="J3293" t="s">
        <v>78</v>
      </c>
      <c r="K3293" t="s">
        <v>78</v>
      </c>
      <c r="L3293" t="s">
        <v>668</v>
      </c>
      <c r="M3293" t="s">
        <v>679</v>
      </c>
      <c r="N3293" t="s">
        <v>78</v>
      </c>
    </row>
    <row r="3294" spans="1:14" x14ac:dyDescent="0.35">
      <c r="A3294" t="s">
        <v>37</v>
      </c>
      <c r="B3294" t="s">
        <v>888</v>
      </c>
      <c r="C3294">
        <v>372</v>
      </c>
      <c r="D3294" t="s">
        <v>644</v>
      </c>
      <c r="E3294" t="s">
        <v>426</v>
      </c>
      <c r="F3294" t="s">
        <v>622</v>
      </c>
      <c r="G3294" t="s">
        <v>1205</v>
      </c>
      <c r="H3294" t="s">
        <v>387</v>
      </c>
      <c r="I3294" t="s">
        <v>632</v>
      </c>
      <c r="J3294" t="s">
        <v>78</v>
      </c>
      <c r="K3294" t="s">
        <v>78</v>
      </c>
      <c r="L3294" t="s">
        <v>78</v>
      </c>
      <c r="M3294" t="s">
        <v>78</v>
      </c>
      <c r="N3294" t="s">
        <v>78</v>
      </c>
    </row>
    <row r="3295" spans="1:14" x14ac:dyDescent="0.35">
      <c r="A3295" t="s">
        <v>37</v>
      </c>
      <c r="B3295" t="s">
        <v>889</v>
      </c>
      <c r="C3295">
        <v>454</v>
      </c>
      <c r="D3295" t="s">
        <v>257</v>
      </c>
      <c r="E3295" t="s">
        <v>1218</v>
      </c>
      <c r="F3295" t="s">
        <v>270</v>
      </c>
      <c r="G3295" t="s">
        <v>654</v>
      </c>
      <c r="H3295" t="s">
        <v>389</v>
      </c>
      <c r="I3295" t="s">
        <v>1087</v>
      </c>
      <c r="J3295" t="s">
        <v>170</v>
      </c>
      <c r="K3295" t="s">
        <v>414</v>
      </c>
      <c r="L3295" t="s">
        <v>673</v>
      </c>
      <c r="M3295" t="s">
        <v>78</v>
      </c>
      <c r="N3295" t="s">
        <v>78</v>
      </c>
    </row>
    <row r="3296" spans="1:14" x14ac:dyDescent="0.35">
      <c r="A3296" t="s">
        <v>38</v>
      </c>
      <c r="B3296" t="s">
        <v>888</v>
      </c>
      <c r="C3296">
        <v>156</v>
      </c>
      <c r="D3296" t="s">
        <v>717</v>
      </c>
      <c r="E3296" t="s">
        <v>276</v>
      </c>
      <c r="F3296" t="s">
        <v>725</v>
      </c>
      <c r="G3296" t="s">
        <v>698</v>
      </c>
      <c r="H3296" t="s">
        <v>389</v>
      </c>
      <c r="I3296" t="s">
        <v>360</v>
      </c>
      <c r="J3296" t="s">
        <v>529</v>
      </c>
      <c r="K3296" t="s">
        <v>78</v>
      </c>
      <c r="L3296" t="s">
        <v>78</v>
      </c>
      <c r="M3296" t="s">
        <v>246</v>
      </c>
      <c r="N3296" t="s">
        <v>414</v>
      </c>
    </row>
    <row r="3297" spans="1:14" x14ac:dyDescent="0.35">
      <c r="A3297" t="s">
        <v>38</v>
      </c>
      <c r="B3297" t="s">
        <v>889</v>
      </c>
      <c r="C3297">
        <v>665</v>
      </c>
      <c r="D3297" t="s">
        <v>352</v>
      </c>
      <c r="E3297" t="s">
        <v>1264</v>
      </c>
      <c r="F3297" t="s">
        <v>1091</v>
      </c>
      <c r="G3297" t="s">
        <v>69</v>
      </c>
      <c r="H3297" t="s">
        <v>334</v>
      </c>
      <c r="I3297" t="s">
        <v>69</v>
      </c>
      <c r="J3297" t="s">
        <v>738</v>
      </c>
      <c r="K3297" t="s">
        <v>78</v>
      </c>
      <c r="L3297" t="s">
        <v>334</v>
      </c>
      <c r="M3297" t="s">
        <v>679</v>
      </c>
      <c r="N3297" t="s">
        <v>675</v>
      </c>
    </row>
    <row r="3298" spans="1:14" x14ac:dyDescent="0.35">
      <c r="A3298" t="s">
        <v>39</v>
      </c>
      <c r="B3298" t="s">
        <v>888</v>
      </c>
      <c r="C3298">
        <v>294</v>
      </c>
      <c r="D3298" t="s">
        <v>741</v>
      </c>
      <c r="E3298" t="s">
        <v>404</v>
      </c>
      <c r="F3298" t="s">
        <v>529</v>
      </c>
      <c r="G3298" t="s">
        <v>654</v>
      </c>
      <c r="H3298" t="s">
        <v>800</v>
      </c>
      <c r="I3298" t="s">
        <v>509</v>
      </c>
      <c r="J3298" t="s">
        <v>78</v>
      </c>
      <c r="K3298" t="s">
        <v>78</v>
      </c>
      <c r="L3298" t="s">
        <v>673</v>
      </c>
      <c r="M3298" t="s">
        <v>78</v>
      </c>
      <c r="N3298" t="s">
        <v>170</v>
      </c>
    </row>
    <row r="3299" spans="1:14" x14ac:dyDescent="0.35">
      <c r="A3299" t="s">
        <v>39</v>
      </c>
      <c r="B3299" t="s">
        <v>889</v>
      </c>
      <c r="C3299">
        <v>735</v>
      </c>
      <c r="D3299" t="s">
        <v>1450</v>
      </c>
      <c r="E3299" t="s">
        <v>1220</v>
      </c>
      <c r="F3299" t="s">
        <v>736</v>
      </c>
      <c r="G3299" t="s">
        <v>781</v>
      </c>
      <c r="H3299" t="s">
        <v>668</v>
      </c>
      <c r="I3299" t="s">
        <v>896</v>
      </c>
      <c r="J3299" t="s">
        <v>78</v>
      </c>
      <c r="K3299" t="s">
        <v>433</v>
      </c>
      <c r="L3299" t="s">
        <v>668</v>
      </c>
      <c r="M3299" t="s">
        <v>78</v>
      </c>
      <c r="N3299" t="s">
        <v>170</v>
      </c>
    </row>
    <row r="3300" spans="1:14" x14ac:dyDescent="0.35">
      <c r="A3300" t="s">
        <v>40</v>
      </c>
      <c r="B3300" t="s">
        <v>888</v>
      </c>
      <c r="C3300">
        <v>1844</v>
      </c>
      <c r="D3300" t="s">
        <v>825</v>
      </c>
      <c r="E3300" t="s">
        <v>1254</v>
      </c>
      <c r="F3300" t="s">
        <v>624</v>
      </c>
      <c r="G3300" t="s">
        <v>750</v>
      </c>
      <c r="H3300" t="s">
        <v>414</v>
      </c>
      <c r="I3300" t="s">
        <v>263</v>
      </c>
      <c r="J3300" t="s">
        <v>246</v>
      </c>
      <c r="K3300" t="s">
        <v>78</v>
      </c>
      <c r="L3300" t="s">
        <v>679</v>
      </c>
      <c r="M3300" t="s">
        <v>679</v>
      </c>
      <c r="N3300" t="s">
        <v>668</v>
      </c>
    </row>
    <row r="3301" spans="1:14" x14ac:dyDescent="0.35">
      <c r="A3301" t="s">
        <v>40</v>
      </c>
      <c r="B3301" t="s">
        <v>889</v>
      </c>
      <c r="C3301">
        <v>3082</v>
      </c>
      <c r="D3301" t="s">
        <v>943</v>
      </c>
      <c r="E3301" t="s">
        <v>526</v>
      </c>
      <c r="F3301" t="s">
        <v>723</v>
      </c>
      <c r="G3301" t="s">
        <v>114</v>
      </c>
      <c r="H3301" t="s">
        <v>334</v>
      </c>
      <c r="I3301" t="s">
        <v>65</v>
      </c>
      <c r="J3301" t="s">
        <v>246</v>
      </c>
      <c r="K3301" t="s">
        <v>668</v>
      </c>
      <c r="L3301" t="s">
        <v>668</v>
      </c>
      <c r="M3301" t="s">
        <v>78</v>
      </c>
      <c r="N3301" t="s">
        <v>673</v>
      </c>
    </row>
    <row r="3303" spans="1:14" x14ac:dyDescent="0.35">
      <c r="A3303" t="s">
        <v>1451</v>
      </c>
    </row>
    <row r="3304" spans="1:14" x14ac:dyDescent="0.35">
      <c r="A3304" t="s">
        <v>29</v>
      </c>
      <c r="B3304" t="s">
        <v>899</v>
      </c>
      <c r="C3304" t="s">
        <v>30</v>
      </c>
      <c r="D3304" t="s">
        <v>1435</v>
      </c>
      <c r="E3304" t="s">
        <v>1436</v>
      </c>
      <c r="F3304" t="s">
        <v>1437</v>
      </c>
      <c r="G3304" t="s">
        <v>1425</v>
      </c>
      <c r="H3304" t="s">
        <v>1438</v>
      </c>
      <c r="I3304" t="s">
        <v>1439</v>
      </c>
      <c r="J3304" t="s">
        <v>1440</v>
      </c>
      <c r="K3304" t="s">
        <v>707</v>
      </c>
      <c r="L3304" t="s">
        <v>1441</v>
      </c>
      <c r="M3304" t="s">
        <v>1442</v>
      </c>
      <c r="N3304" t="s">
        <v>1443</v>
      </c>
    </row>
    <row r="3305" spans="1:14" x14ac:dyDescent="0.35">
      <c r="A3305" t="s">
        <v>35</v>
      </c>
      <c r="B3305" t="s">
        <v>900</v>
      </c>
      <c r="C3305">
        <v>539</v>
      </c>
      <c r="D3305" t="s">
        <v>376</v>
      </c>
      <c r="E3305" t="s">
        <v>76</v>
      </c>
      <c r="F3305" t="s">
        <v>675</v>
      </c>
      <c r="G3305" t="s">
        <v>78</v>
      </c>
      <c r="H3305" t="s">
        <v>631</v>
      </c>
      <c r="I3305" t="s">
        <v>1205</v>
      </c>
      <c r="J3305" t="s">
        <v>668</v>
      </c>
      <c r="K3305" t="s">
        <v>673</v>
      </c>
      <c r="L3305" t="s">
        <v>282</v>
      </c>
      <c r="M3305" t="s">
        <v>78</v>
      </c>
      <c r="N3305" t="s">
        <v>334</v>
      </c>
    </row>
    <row r="3306" spans="1:14" x14ac:dyDescent="0.35">
      <c r="A3306" t="s">
        <v>35</v>
      </c>
      <c r="B3306" t="s">
        <v>901</v>
      </c>
      <c r="C3306">
        <v>77</v>
      </c>
      <c r="D3306" t="s">
        <v>334</v>
      </c>
      <c r="E3306" t="s">
        <v>451</v>
      </c>
      <c r="F3306" t="s">
        <v>334</v>
      </c>
      <c r="G3306" t="s">
        <v>78</v>
      </c>
      <c r="H3306" t="s">
        <v>78</v>
      </c>
      <c r="I3306" t="s">
        <v>1015</v>
      </c>
      <c r="J3306" t="s">
        <v>734</v>
      </c>
      <c r="K3306" t="s">
        <v>644</v>
      </c>
      <c r="L3306" t="s">
        <v>390</v>
      </c>
      <c r="M3306" t="s">
        <v>800</v>
      </c>
      <c r="N3306" t="s">
        <v>735</v>
      </c>
    </row>
    <row r="3307" spans="1:14" x14ac:dyDescent="0.35">
      <c r="A3307" t="s">
        <v>36</v>
      </c>
      <c r="B3307" t="s">
        <v>900</v>
      </c>
      <c r="C3307">
        <v>1634</v>
      </c>
      <c r="D3307" t="s">
        <v>925</v>
      </c>
      <c r="E3307" t="s">
        <v>1312</v>
      </c>
      <c r="F3307" t="s">
        <v>78</v>
      </c>
      <c r="G3307" t="s">
        <v>78</v>
      </c>
      <c r="H3307" t="s">
        <v>721</v>
      </c>
      <c r="I3307" t="s">
        <v>907</v>
      </c>
      <c r="J3307" t="s">
        <v>170</v>
      </c>
      <c r="K3307" t="s">
        <v>374</v>
      </c>
      <c r="L3307" t="s">
        <v>648</v>
      </c>
      <c r="M3307" t="s">
        <v>679</v>
      </c>
      <c r="N3307" t="s">
        <v>78</v>
      </c>
    </row>
    <row r="3308" spans="1:14" x14ac:dyDescent="0.35">
      <c r="A3308" t="s">
        <v>37</v>
      </c>
      <c r="B3308" t="s">
        <v>900</v>
      </c>
      <c r="C3308">
        <v>826</v>
      </c>
      <c r="D3308" t="s">
        <v>1108</v>
      </c>
      <c r="E3308" t="s">
        <v>613</v>
      </c>
      <c r="F3308" t="s">
        <v>679</v>
      </c>
      <c r="G3308" t="s">
        <v>246</v>
      </c>
      <c r="H3308" t="s">
        <v>737</v>
      </c>
      <c r="I3308" t="s">
        <v>1124</v>
      </c>
      <c r="J3308" t="s">
        <v>170</v>
      </c>
      <c r="K3308" t="s">
        <v>414</v>
      </c>
      <c r="L3308" t="s">
        <v>191</v>
      </c>
      <c r="M3308" t="s">
        <v>78</v>
      </c>
      <c r="N3308" t="s">
        <v>78</v>
      </c>
    </row>
    <row r="3309" spans="1:14" x14ac:dyDescent="0.35">
      <c r="A3309" t="s">
        <v>38</v>
      </c>
      <c r="B3309" t="s">
        <v>900</v>
      </c>
      <c r="C3309">
        <v>172</v>
      </c>
      <c r="D3309" t="s">
        <v>618</v>
      </c>
      <c r="E3309" t="s">
        <v>798</v>
      </c>
      <c r="F3309" t="s">
        <v>389</v>
      </c>
      <c r="G3309" t="s">
        <v>78</v>
      </c>
      <c r="H3309" t="s">
        <v>61</v>
      </c>
      <c r="I3309" t="s">
        <v>182</v>
      </c>
      <c r="J3309" t="s">
        <v>78</v>
      </c>
      <c r="K3309" t="s">
        <v>414</v>
      </c>
      <c r="L3309" t="s">
        <v>1138</v>
      </c>
      <c r="M3309" t="s">
        <v>78</v>
      </c>
      <c r="N3309" t="s">
        <v>433</v>
      </c>
    </row>
    <row r="3310" spans="1:14" x14ac:dyDescent="0.35">
      <c r="A3310" t="s">
        <v>38</v>
      </c>
      <c r="B3310" t="s">
        <v>901</v>
      </c>
      <c r="C3310">
        <v>649</v>
      </c>
      <c r="D3310" t="s">
        <v>1086</v>
      </c>
      <c r="E3310" t="s">
        <v>907</v>
      </c>
      <c r="F3310" t="s">
        <v>736</v>
      </c>
      <c r="G3310" t="s">
        <v>78</v>
      </c>
      <c r="H3310" t="s">
        <v>868</v>
      </c>
      <c r="I3310" t="s">
        <v>938</v>
      </c>
      <c r="J3310" t="s">
        <v>246</v>
      </c>
      <c r="K3310" t="s">
        <v>668</v>
      </c>
      <c r="L3310" t="s">
        <v>812</v>
      </c>
      <c r="M3310" t="s">
        <v>170</v>
      </c>
      <c r="N3310" t="s">
        <v>355</v>
      </c>
    </row>
    <row r="3311" spans="1:14" x14ac:dyDescent="0.35">
      <c r="A3311" t="s">
        <v>39</v>
      </c>
      <c r="B3311" t="s">
        <v>900</v>
      </c>
      <c r="C3311">
        <v>810</v>
      </c>
      <c r="D3311" t="s">
        <v>206</v>
      </c>
      <c r="E3311" t="s">
        <v>795</v>
      </c>
      <c r="F3311" t="s">
        <v>78</v>
      </c>
      <c r="G3311" t="s">
        <v>334</v>
      </c>
      <c r="H3311" t="s">
        <v>732</v>
      </c>
      <c r="I3311" t="s">
        <v>902</v>
      </c>
      <c r="J3311" t="s">
        <v>170</v>
      </c>
      <c r="K3311" t="s">
        <v>334</v>
      </c>
      <c r="L3311" t="s">
        <v>856</v>
      </c>
      <c r="M3311" t="s">
        <v>78</v>
      </c>
      <c r="N3311" t="s">
        <v>668</v>
      </c>
    </row>
    <row r="3312" spans="1:14" x14ac:dyDescent="0.35">
      <c r="A3312" t="s">
        <v>39</v>
      </c>
      <c r="B3312" t="s">
        <v>901</v>
      </c>
      <c r="C3312">
        <v>219</v>
      </c>
      <c r="D3312" t="s">
        <v>744</v>
      </c>
      <c r="E3312" t="s">
        <v>1213</v>
      </c>
      <c r="F3312" t="s">
        <v>78</v>
      </c>
      <c r="G3312" t="s">
        <v>668</v>
      </c>
      <c r="H3312" t="s">
        <v>668</v>
      </c>
      <c r="I3312" t="s">
        <v>1264</v>
      </c>
      <c r="J3312" t="s">
        <v>433</v>
      </c>
      <c r="K3312" t="s">
        <v>334</v>
      </c>
      <c r="L3312" t="s">
        <v>1123</v>
      </c>
      <c r="M3312" t="s">
        <v>78</v>
      </c>
      <c r="N3312" t="s">
        <v>78</v>
      </c>
    </row>
    <row r="3313" spans="1:14" x14ac:dyDescent="0.35">
      <c r="A3313" t="s">
        <v>40</v>
      </c>
      <c r="B3313" t="s">
        <v>900</v>
      </c>
      <c r="C3313">
        <v>3981</v>
      </c>
      <c r="D3313" t="s">
        <v>267</v>
      </c>
      <c r="E3313" t="s">
        <v>946</v>
      </c>
      <c r="F3313" t="s">
        <v>668</v>
      </c>
      <c r="G3313" t="s">
        <v>170</v>
      </c>
      <c r="H3313" t="s">
        <v>337</v>
      </c>
      <c r="I3313" t="s">
        <v>698</v>
      </c>
      <c r="J3313" t="s">
        <v>170</v>
      </c>
      <c r="K3313" t="s">
        <v>374</v>
      </c>
      <c r="L3313" t="s">
        <v>143</v>
      </c>
      <c r="M3313" t="s">
        <v>78</v>
      </c>
      <c r="N3313" t="s">
        <v>170</v>
      </c>
    </row>
    <row r="3314" spans="1:14" x14ac:dyDescent="0.35">
      <c r="A3314" t="s">
        <v>40</v>
      </c>
      <c r="B3314" t="s">
        <v>901</v>
      </c>
      <c r="C3314">
        <v>945</v>
      </c>
      <c r="D3314" t="s">
        <v>90</v>
      </c>
      <c r="E3314" t="s">
        <v>533</v>
      </c>
      <c r="F3314" t="s">
        <v>458</v>
      </c>
      <c r="G3314" t="s">
        <v>679</v>
      </c>
      <c r="H3314" t="s">
        <v>250</v>
      </c>
      <c r="I3314" t="s">
        <v>67</v>
      </c>
      <c r="J3314" t="s">
        <v>433</v>
      </c>
      <c r="K3314" t="s">
        <v>673</v>
      </c>
      <c r="L3314" t="s">
        <v>834</v>
      </c>
      <c r="M3314" t="s">
        <v>170</v>
      </c>
      <c r="N3314" t="s">
        <v>800</v>
      </c>
    </row>
    <row r="3316" spans="1:14" x14ac:dyDescent="0.35">
      <c r="A3316" t="s">
        <v>1452</v>
      </c>
    </row>
    <row r="3317" spans="1:14" x14ac:dyDescent="0.35">
      <c r="A3317" t="s">
        <v>29</v>
      </c>
      <c r="B3317" t="s">
        <v>1453</v>
      </c>
      <c r="C3317" t="s">
        <v>30</v>
      </c>
      <c r="D3317" t="s">
        <v>1435</v>
      </c>
      <c r="E3317" t="s">
        <v>1436</v>
      </c>
      <c r="F3317" t="s">
        <v>1438</v>
      </c>
      <c r="G3317" t="s">
        <v>1439</v>
      </c>
      <c r="H3317" t="s">
        <v>707</v>
      </c>
      <c r="I3317" t="s">
        <v>1441</v>
      </c>
      <c r="J3317" t="s">
        <v>1437</v>
      </c>
      <c r="K3317" t="s">
        <v>1425</v>
      </c>
      <c r="L3317" t="s">
        <v>1440</v>
      </c>
      <c r="M3317" t="s">
        <v>1442</v>
      </c>
      <c r="N3317" t="s">
        <v>1443</v>
      </c>
    </row>
    <row r="3318" spans="1:14" x14ac:dyDescent="0.35">
      <c r="A3318" t="s">
        <v>35</v>
      </c>
      <c r="B3318" t="s">
        <v>1454</v>
      </c>
      <c r="C3318">
        <v>196</v>
      </c>
      <c r="D3318" t="s">
        <v>111</v>
      </c>
      <c r="E3318" t="s">
        <v>605</v>
      </c>
      <c r="F3318" t="s">
        <v>732</v>
      </c>
      <c r="G3318" t="s">
        <v>980</v>
      </c>
      <c r="H3318" t="s">
        <v>377</v>
      </c>
      <c r="I3318" t="s">
        <v>468</v>
      </c>
      <c r="J3318" t="s">
        <v>246</v>
      </c>
      <c r="K3318" t="s">
        <v>78</v>
      </c>
      <c r="L3318" t="s">
        <v>414</v>
      </c>
      <c r="M3318" t="s">
        <v>679</v>
      </c>
      <c r="N3318" t="s">
        <v>334</v>
      </c>
    </row>
    <row r="3319" spans="1:14" x14ac:dyDescent="0.35">
      <c r="A3319" t="s">
        <v>35</v>
      </c>
      <c r="B3319" t="s">
        <v>1455</v>
      </c>
      <c r="C3319">
        <v>419</v>
      </c>
      <c r="D3319" t="s">
        <v>45</v>
      </c>
      <c r="E3319" t="s">
        <v>684</v>
      </c>
      <c r="F3319" t="s">
        <v>742</v>
      </c>
      <c r="G3319" t="s">
        <v>528</v>
      </c>
      <c r="H3319" t="s">
        <v>668</v>
      </c>
      <c r="I3319" t="s">
        <v>108</v>
      </c>
      <c r="J3319" t="s">
        <v>623</v>
      </c>
      <c r="K3319" t="s">
        <v>78</v>
      </c>
      <c r="L3319" t="s">
        <v>170</v>
      </c>
      <c r="M3319" t="s">
        <v>78</v>
      </c>
      <c r="N3319" t="s">
        <v>246</v>
      </c>
    </row>
    <row r="3320" spans="1:14" x14ac:dyDescent="0.35">
      <c r="A3320" t="s">
        <v>35</v>
      </c>
      <c r="B3320" t="s">
        <v>318</v>
      </c>
      <c r="C3320">
        <v>1</v>
      </c>
      <c r="D3320" t="s">
        <v>294</v>
      </c>
      <c r="E3320" t="s">
        <v>78</v>
      </c>
      <c r="F3320" t="s">
        <v>78</v>
      </c>
      <c r="G3320" t="s">
        <v>78</v>
      </c>
      <c r="H3320" t="s">
        <v>78</v>
      </c>
      <c r="I3320" t="s">
        <v>78</v>
      </c>
      <c r="J3320" t="s">
        <v>78</v>
      </c>
      <c r="K3320" t="s">
        <v>78</v>
      </c>
      <c r="L3320" t="s">
        <v>78</v>
      </c>
      <c r="M3320" t="s">
        <v>78</v>
      </c>
      <c r="N3320" t="s">
        <v>78</v>
      </c>
    </row>
    <row r="3321" spans="1:14" x14ac:dyDescent="0.35">
      <c r="A3321" t="s">
        <v>36</v>
      </c>
      <c r="B3321" t="s">
        <v>1454</v>
      </c>
      <c r="C3321">
        <v>48</v>
      </c>
      <c r="D3321" t="s">
        <v>200</v>
      </c>
      <c r="E3321" t="s">
        <v>522</v>
      </c>
      <c r="F3321" t="s">
        <v>825</v>
      </c>
      <c r="G3321" t="s">
        <v>1067</v>
      </c>
      <c r="H3321" t="s">
        <v>78</v>
      </c>
      <c r="I3321" t="s">
        <v>858</v>
      </c>
      <c r="J3321" t="s">
        <v>78</v>
      </c>
      <c r="K3321" t="s">
        <v>78</v>
      </c>
      <c r="L3321" t="s">
        <v>78</v>
      </c>
      <c r="M3321" t="s">
        <v>78</v>
      </c>
      <c r="N3321" t="s">
        <v>78</v>
      </c>
    </row>
    <row r="3322" spans="1:14" x14ac:dyDescent="0.35">
      <c r="A3322" t="s">
        <v>36</v>
      </c>
      <c r="B3322" t="s">
        <v>1455</v>
      </c>
      <c r="C3322">
        <v>1579</v>
      </c>
      <c r="D3322" t="s">
        <v>1264</v>
      </c>
      <c r="E3322" t="s">
        <v>45</v>
      </c>
      <c r="F3322" t="s">
        <v>721</v>
      </c>
      <c r="G3322" t="s">
        <v>854</v>
      </c>
      <c r="H3322" t="s">
        <v>377</v>
      </c>
      <c r="I3322" t="s">
        <v>49</v>
      </c>
      <c r="J3322" t="s">
        <v>78</v>
      </c>
      <c r="K3322" t="s">
        <v>78</v>
      </c>
      <c r="L3322" t="s">
        <v>170</v>
      </c>
      <c r="M3322" t="s">
        <v>679</v>
      </c>
      <c r="N3322" t="s">
        <v>78</v>
      </c>
    </row>
    <row r="3323" spans="1:14" x14ac:dyDescent="0.35">
      <c r="A3323" t="s">
        <v>36</v>
      </c>
      <c r="B3323" t="s">
        <v>318</v>
      </c>
      <c r="C3323">
        <v>7</v>
      </c>
      <c r="D3323" t="s">
        <v>412</v>
      </c>
      <c r="E3323" t="s">
        <v>78</v>
      </c>
      <c r="F3323" t="s">
        <v>78</v>
      </c>
      <c r="G3323" t="s">
        <v>591</v>
      </c>
      <c r="H3323" t="s">
        <v>78</v>
      </c>
      <c r="I3323" t="s">
        <v>865</v>
      </c>
      <c r="J3323" t="s">
        <v>78</v>
      </c>
      <c r="K3323" t="s">
        <v>78</v>
      </c>
      <c r="L3323" t="s">
        <v>78</v>
      </c>
      <c r="M3323" t="s">
        <v>78</v>
      </c>
      <c r="N3323" t="s">
        <v>78</v>
      </c>
    </row>
    <row r="3324" spans="1:14" x14ac:dyDescent="0.35">
      <c r="A3324" t="s">
        <v>37</v>
      </c>
      <c r="B3324" t="s">
        <v>1454</v>
      </c>
      <c r="C3324">
        <v>29</v>
      </c>
      <c r="D3324" t="s">
        <v>852</v>
      </c>
      <c r="E3324" t="s">
        <v>951</v>
      </c>
      <c r="F3324" t="s">
        <v>825</v>
      </c>
      <c r="G3324" t="s">
        <v>879</v>
      </c>
      <c r="H3324" t="s">
        <v>732</v>
      </c>
      <c r="I3324" t="s">
        <v>257</v>
      </c>
      <c r="J3324" t="s">
        <v>78</v>
      </c>
      <c r="K3324" t="s">
        <v>78</v>
      </c>
      <c r="L3324" t="s">
        <v>78</v>
      </c>
      <c r="M3324" t="s">
        <v>78</v>
      </c>
      <c r="N3324" t="s">
        <v>78</v>
      </c>
    </row>
    <row r="3325" spans="1:14" x14ac:dyDescent="0.35">
      <c r="A3325" t="s">
        <v>37</v>
      </c>
      <c r="B3325" t="s">
        <v>1455</v>
      </c>
      <c r="C3325">
        <v>795</v>
      </c>
      <c r="D3325" t="s">
        <v>861</v>
      </c>
      <c r="E3325" t="s">
        <v>351</v>
      </c>
      <c r="F3325" t="s">
        <v>730</v>
      </c>
      <c r="G3325" t="s">
        <v>750</v>
      </c>
      <c r="H3325" t="s">
        <v>389</v>
      </c>
      <c r="I3325" t="s">
        <v>1292</v>
      </c>
      <c r="J3325" t="s">
        <v>679</v>
      </c>
      <c r="K3325" t="s">
        <v>246</v>
      </c>
      <c r="L3325" t="s">
        <v>170</v>
      </c>
      <c r="M3325" t="s">
        <v>78</v>
      </c>
      <c r="N3325" t="s">
        <v>78</v>
      </c>
    </row>
    <row r="3326" spans="1:14" x14ac:dyDescent="0.35">
      <c r="A3326" t="s">
        <v>37</v>
      </c>
      <c r="B3326" t="s">
        <v>318</v>
      </c>
      <c r="C3326">
        <v>2</v>
      </c>
      <c r="D3326" t="s">
        <v>78</v>
      </c>
      <c r="E3326" t="s">
        <v>78</v>
      </c>
      <c r="F3326" t="s">
        <v>78</v>
      </c>
      <c r="G3326" t="s">
        <v>642</v>
      </c>
      <c r="H3326" t="s">
        <v>78</v>
      </c>
      <c r="I3326" t="s">
        <v>632</v>
      </c>
      <c r="J3326" t="s">
        <v>78</v>
      </c>
      <c r="K3326" t="s">
        <v>78</v>
      </c>
      <c r="L3326" t="s">
        <v>78</v>
      </c>
      <c r="M3326" t="s">
        <v>78</v>
      </c>
      <c r="N3326" t="s">
        <v>78</v>
      </c>
    </row>
    <row r="3327" spans="1:14" x14ac:dyDescent="0.35">
      <c r="A3327" t="s">
        <v>38</v>
      </c>
      <c r="B3327" t="s">
        <v>1454</v>
      </c>
      <c r="C3327">
        <v>198</v>
      </c>
      <c r="D3327" t="s">
        <v>87</v>
      </c>
      <c r="E3327" t="s">
        <v>1265</v>
      </c>
      <c r="F3327" t="s">
        <v>631</v>
      </c>
      <c r="G3327" t="s">
        <v>1030</v>
      </c>
      <c r="H3327" t="s">
        <v>679</v>
      </c>
      <c r="I3327" t="s">
        <v>764</v>
      </c>
      <c r="J3327" t="s">
        <v>730</v>
      </c>
      <c r="K3327" t="s">
        <v>78</v>
      </c>
      <c r="L3327" t="s">
        <v>414</v>
      </c>
      <c r="M3327" t="s">
        <v>170</v>
      </c>
      <c r="N3327" t="s">
        <v>377</v>
      </c>
    </row>
    <row r="3328" spans="1:14" x14ac:dyDescent="0.35">
      <c r="A3328" t="s">
        <v>38</v>
      </c>
      <c r="B3328" t="s">
        <v>1455</v>
      </c>
      <c r="C3328">
        <v>611</v>
      </c>
      <c r="D3328" t="s">
        <v>559</v>
      </c>
      <c r="E3328" t="s">
        <v>694</v>
      </c>
      <c r="F3328" t="s">
        <v>789</v>
      </c>
      <c r="G3328" t="s">
        <v>450</v>
      </c>
      <c r="H3328" t="s">
        <v>374</v>
      </c>
      <c r="I3328" t="s">
        <v>432</v>
      </c>
      <c r="J3328" t="s">
        <v>355</v>
      </c>
      <c r="K3328" t="s">
        <v>78</v>
      </c>
      <c r="L3328" t="s">
        <v>679</v>
      </c>
      <c r="M3328" t="s">
        <v>170</v>
      </c>
      <c r="N3328" t="s">
        <v>623</v>
      </c>
    </row>
    <row r="3329" spans="1:14" x14ac:dyDescent="0.35">
      <c r="A3329" t="s">
        <v>38</v>
      </c>
      <c r="B3329" t="s">
        <v>318</v>
      </c>
      <c r="C3329">
        <v>12</v>
      </c>
      <c r="D3329" t="s">
        <v>1456</v>
      </c>
      <c r="E3329" t="s">
        <v>789</v>
      </c>
      <c r="F3329" t="s">
        <v>782</v>
      </c>
      <c r="G3329" t="s">
        <v>742</v>
      </c>
      <c r="H3329" t="s">
        <v>78</v>
      </c>
      <c r="I3329" t="s">
        <v>724</v>
      </c>
      <c r="J3329" t="s">
        <v>78</v>
      </c>
      <c r="K3329" t="s">
        <v>78</v>
      </c>
      <c r="L3329" t="s">
        <v>721</v>
      </c>
      <c r="M3329" t="s">
        <v>78</v>
      </c>
      <c r="N3329" t="s">
        <v>78</v>
      </c>
    </row>
    <row r="3330" spans="1:14" x14ac:dyDescent="0.35">
      <c r="A3330" t="s">
        <v>39</v>
      </c>
      <c r="B3330" t="s">
        <v>1454</v>
      </c>
      <c r="C3330">
        <v>139</v>
      </c>
      <c r="D3330" t="s">
        <v>643</v>
      </c>
      <c r="E3330" t="s">
        <v>605</v>
      </c>
      <c r="F3330" t="s">
        <v>868</v>
      </c>
      <c r="G3330" t="s">
        <v>1136</v>
      </c>
      <c r="H3330" t="s">
        <v>78</v>
      </c>
      <c r="I3330" t="s">
        <v>883</v>
      </c>
      <c r="J3330" t="s">
        <v>78</v>
      </c>
      <c r="K3330" t="s">
        <v>800</v>
      </c>
      <c r="L3330" t="s">
        <v>355</v>
      </c>
      <c r="M3330" t="s">
        <v>78</v>
      </c>
      <c r="N3330" t="s">
        <v>78</v>
      </c>
    </row>
    <row r="3331" spans="1:14" x14ac:dyDescent="0.35">
      <c r="A3331" t="s">
        <v>39</v>
      </c>
      <c r="B3331" t="s">
        <v>1455</v>
      </c>
      <c r="C3331">
        <v>878</v>
      </c>
      <c r="D3331" t="s">
        <v>1086</v>
      </c>
      <c r="E3331" t="s">
        <v>985</v>
      </c>
      <c r="F3331" t="s">
        <v>743</v>
      </c>
      <c r="G3331" t="s">
        <v>722</v>
      </c>
      <c r="H3331" t="s">
        <v>246</v>
      </c>
      <c r="I3331" t="s">
        <v>835</v>
      </c>
      <c r="J3331" t="s">
        <v>78</v>
      </c>
      <c r="K3331" t="s">
        <v>170</v>
      </c>
      <c r="L3331" t="s">
        <v>679</v>
      </c>
      <c r="M3331" t="s">
        <v>78</v>
      </c>
      <c r="N3331" t="s">
        <v>170</v>
      </c>
    </row>
    <row r="3332" spans="1:14" x14ac:dyDescent="0.35">
      <c r="A3332" t="s">
        <v>39</v>
      </c>
      <c r="B3332" t="s">
        <v>318</v>
      </c>
      <c r="C3332">
        <v>12</v>
      </c>
      <c r="D3332" t="s">
        <v>507</v>
      </c>
      <c r="E3332" t="s">
        <v>217</v>
      </c>
      <c r="F3332" t="s">
        <v>78</v>
      </c>
      <c r="G3332" t="s">
        <v>1018</v>
      </c>
      <c r="H3332" t="s">
        <v>78</v>
      </c>
      <c r="I3332" t="s">
        <v>490</v>
      </c>
      <c r="J3332" t="s">
        <v>78</v>
      </c>
      <c r="K3332" t="s">
        <v>748</v>
      </c>
      <c r="L3332" t="s">
        <v>78</v>
      </c>
      <c r="M3332" t="s">
        <v>78</v>
      </c>
      <c r="N3332" t="s">
        <v>78</v>
      </c>
    </row>
    <row r="3333" spans="1:14" x14ac:dyDescent="0.35">
      <c r="A3333" t="s">
        <v>40</v>
      </c>
      <c r="B3333" t="s">
        <v>1454</v>
      </c>
      <c r="C3333">
        <v>610</v>
      </c>
      <c r="D3333" t="s">
        <v>554</v>
      </c>
      <c r="E3333" t="s">
        <v>858</v>
      </c>
      <c r="F3333" t="s">
        <v>508</v>
      </c>
      <c r="G3333" t="s">
        <v>1200</v>
      </c>
      <c r="H3333" t="s">
        <v>673</v>
      </c>
      <c r="I3333" t="s">
        <v>1112</v>
      </c>
      <c r="J3333" t="s">
        <v>987</v>
      </c>
      <c r="K3333" t="s">
        <v>673</v>
      </c>
      <c r="L3333" t="s">
        <v>414</v>
      </c>
      <c r="M3333" t="s">
        <v>679</v>
      </c>
      <c r="N3333" t="s">
        <v>673</v>
      </c>
    </row>
    <row r="3334" spans="1:14" x14ac:dyDescent="0.35">
      <c r="A3334" t="s">
        <v>40</v>
      </c>
      <c r="B3334" t="s">
        <v>1455</v>
      </c>
      <c r="C3334">
        <v>4282</v>
      </c>
      <c r="D3334" t="s">
        <v>598</v>
      </c>
      <c r="E3334" t="s">
        <v>1326</v>
      </c>
      <c r="F3334" t="s">
        <v>508</v>
      </c>
      <c r="G3334" t="s">
        <v>1124</v>
      </c>
      <c r="H3334" t="s">
        <v>374</v>
      </c>
      <c r="I3334" t="s">
        <v>143</v>
      </c>
      <c r="J3334" t="s">
        <v>673</v>
      </c>
      <c r="K3334" t="s">
        <v>170</v>
      </c>
      <c r="L3334" t="s">
        <v>170</v>
      </c>
      <c r="M3334" t="s">
        <v>78</v>
      </c>
      <c r="N3334" t="s">
        <v>668</v>
      </c>
    </row>
    <row r="3335" spans="1:14" x14ac:dyDescent="0.35">
      <c r="A3335" t="s">
        <v>40</v>
      </c>
      <c r="B3335" t="s">
        <v>318</v>
      </c>
      <c r="C3335">
        <v>34</v>
      </c>
      <c r="D3335" t="s">
        <v>501</v>
      </c>
      <c r="E3335" t="s">
        <v>1115</v>
      </c>
      <c r="F3335" t="s">
        <v>633</v>
      </c>
      <c r="G3335" t="s">
        <v>770</v>
      </c>
      <c r="H3335" t="s">
        <v>78</v>
      </c>
      <c r="I3335" t="s">
        <v>1008</v>
      </c>
      <c r="J3335" t="s">
        <v>78</v>
      </c>
      <c r="K3335" t="s">
        <v>631</v>
      </c>
      <c r="L3335" t="s">
        <v>623</v>
      </c>
      <c r="M3335" t="s">
        <v>78</v>
      </c>
      <c r="N3335" t="s">
        <v>78</v>
      </c>
    </row>
    <row r="3337" spans="1:14" x14ac:dyDescent="0.35">
      <c r="A3337" t="s">
        <v>1457</v>
      </c>
    </row>
    <row r="3338" spans="1:14" x14ac:dyDescent="0.35">
      <c r="A3338" t="s">
        <v>29</v>
      </c>
      <c r="B3338" t="s">
        <v>30</v>
      </c>
      <c r="C3338" t="s">
        <v>1458</v>
      </c>
      <c r="D3338" t="s">
        <v>1435</v>
      </c>
      <c r="E3338" t="s">
        <v>1459</v>
      </c>
      <c r="F3338" t="s">
        <v>1460</v>
      </c>
      <c r="G3338" t="s">
        <v>1461</v>
      </c>
      <c r="H3338" t="s">
        <v>1462</v>
      </c>
      <c r="I3338" t="s">
        <v>1463</v>
      </c>
      <c r="J3338" t="s">
        <v>1464</v>
      </c>
      <c r="K3338" t="s">
        <v>702</v>
      </c>
      <c r="L3338" t="s">
        <v>74</v>
      </c>
    </row>
    <row r="3339" spans="1:14" x14ac:dyDescent="0.35">
      <c r="A3339" t="s">
        <v>35</v>
      </c>
      <c r="B3339">
        <v>617</v>
      </c>
      <c r="C3339" t="s">
        <v>395</v>
      </c>
      <c r="D3339" t="s">
        <v>456</v>
      </c>
      <c r="E3339" t="s">
        <v>341</v>
      </c>
      <c r="F3339" t="s">
        <v>383</v>
      </c>
      <c r="G3339" t="s">
        <v>450</v>
      </c>
      <c r="H3339" t="s">
        <v>835</v>
      </c>
      <c r="I3339" t="s">
        <v>374</v>
      </c>
      <c r="J3339" t="s">
        <v>998</v>
      </c>
      <c r="K3339" t="s">
        <v>377</v>
      </c>
      <c r="L3339" t="s">
        <v>78</v>
      </c>
    </row>
    <row r="3340" spans="1:14" x14ac:dyDescent="0.35">
      <c r="A3340" t="s">
        <v>36</v>
      </c>
      <c r="B3340">
        <v>1634</v>
      </c>
      <c r="C3340" t="s">
        <v>844</v>
      </c>
      <c r="D3340" t="s">
        <v>374</v>
      </c>
      <c r="E3340" t="s">
        <v>246</v>
      </c>
      <c r="F3340" t="s">
        <v>414</v>
      </c>
      <c r="G3340" t="s">
        <v>825</v>
      </c>
      <c r="H3340" t="s">
        <v>1130</v>
      </c>
      <c r="I3340" t="s">
        <v>374</v>
      </c>
      <c r="J3340" t="s">
        <v>807</v>
      </c>
      <c r="K3340" t="s">
        <v>170</v>
      </c>
      <c r="L3340" t="s">
        <v>78</v>
      </c>
    </row>
    <row r="3341" spans="1:14" x14ac:dyDescent="0.35">
      <c r="A3341" t="s">
        <v>37</v>
      </c>
      <c r="B3341">
        <v>827</v>
      </c>
      <c r="C3341" t="s">
        <v>857</v>
      </c>
      <c r="D3341" t="s">
        <v>387</v>
      </c>
      <c r="E3341" t="s">
        <v>622</v>
      </c>
      <c r="F3341" t="s">
        <v>414</v>
      </c>
      <c r="G3341" t="s">
        <v>732</v>
      </c>
      <c r="H3341" t="s">
        <v>905</v>
      </c>
      <c r="I3341" t="s">
        <v>668</v>
      </c>
      <c r="J3341" t="s">
        <v>737</v>
      </c>
      <c r="K3341" t="s">
        <v>673</v>
      </c>
      <c r="L3341" t="s">
        <v>78</v>
      </c>
    </row>
    <row r="3342" spans="1:14" x14ac:dyDescent="0.35">
      <c r="A3342" t="s">
        <v>38</v>
      </c>
      <c r="B3342">
        <v>823</v>
      </c>
      <c r="C3342" t="s">
        <v>297</v>
      </c>
      <c r="D3342" t="s">
        <v>1064</v>
      </c>
      <c r="E3342" t="s">
        <v>458</v>
      </c>
      <c r="F3342" t="s">
        <v>721</v>
      </c>
      <c r="G3342" t="s">
        <v>796</v>
      </c>
      <c r="H3342" t="s">
        <v>1260</v>
      </c>
      <c r="I3342" t="s">
        <v>458</v>
      </c>
      <c r="J3342" t="s">
        <v>793</v>
      </c>
      <c r="K3342" t="s">
        <v>246</v>
      </c>
      <c r="L3342" t="s">
        <v>679</v>
      </c>
    </row>
    <row r="3343" spans="1:14" x14ac:dyDescent="0.35">
      <c r="A3343" t="s">
        <v>39</v>
      </c>
      <c r="B3343">
        <v>1029</v>
      </c>
      <c r="C3343" t="s">
        <v>893</v>
      </c>
      <c r="D3343" t="s">
        <v>250</v>
      </c>
      <c r="E3343" t="s">
        <v>334</v>
      </c>
      <c r="F3343" t="s">
        <v>949</v>
      </c>
      <c r="G3343" t="s">
        <v>270</v>
      </c>
      <c r="H3343" t="s">
        <v>285</v>
      </c>
      <c r="I3343" t="s">
        <v>673</v>
      </c>
      <c r="J3343" t="s">
        <v>250</v>
      </c>
      <c r="K3343" t="s">
        <v>170</v>
      </c>
      <c r="L3343" t="s">
        <v>679</v>
      </c>
    </row>
    <row r="3344" spans="1:14" x14ac:dyDescent="0.35">
      <c r="A3344" t="s">
        <v>40</v>
      </c>
      <c r="B3344">
        <v>4930</v>
      </c>
      <c r="C3344" t="s">
        <v>109</v>
      </c>
      <c r="D3344" t="s">
        <v>718</v>
      </c>
      <c r="E3344" t="s">
        <v>800</v>
      </c>
      <c r="F3344" t="s">
        <v>807</v>
      </c>
      <c r="G3344" t="s">
        <v>270</v>
      </c>
      <c r="H3344" t="s">
        <v>770</v>
      </c>
      <c r="I3344" t="s">
        <v>377</v>
      </c>
      <c r="J3344" t="s">
        <v>737</v>
      </c>
      <c r="K3344" t="s">
        <v>673</v>
      </c>
      <c r="L3344" t="s">
        <v>78</v>
      </c>
    </row>
    <row r="3346" spans="1:13" x14ac:dyDescent="0.35">
      <c r="A3346" t="s">
        <v>1465</v>
      </c>
    </row>
    <row r="3347" spans="1:13" x14ac:dyDescent="0.35">
      <c r="A3347" t="s">
        <v>29</v>
      </c>
      <c r="B3347" t="s">
        <v>847</v>
      </c>
      <c r="C3347" t="s">
        <v>30</v>
      </c>
      <c r="D3347" t="s">
        <v>1458</v>
      </c>
      <c r="E3347" t="s">
        <v>1435</v>
      </c>
      <c r="F3347" t="s">
        <v>1459</v>
      </c>
      <c r="G3347" t="s">
        <v>1460</v>
      </c>
      <c r="H3347" t="s">
        <v>1461</v>
      </c>
      <c r="I3347" t="s">
        <v>1462</v>
      </c>
      <c r="J3347" t="s">
        <v>1463</v>
      </c>
      <c r="K3347" t="s">
        <v>1464</v>
      </c>
      <c r="L3347" t="s">
        <v>702</v>
      </c>
      <c r="M3347" t="s">
        <v>74</v>
      </c>
    </row>
    <row r="3348" spans="1:13" x14ac:dyDescent="0.35">
      <c r="A3348" t="s">
        <v>35</v>
      </c>
      <c r="B3348" t="s">
        <v>827</v>
      </c>
      <c r="C3348">
        <v>286</v>
      </c>
      <c r="D3348" t="s">
        <v>184</v>
      </c>
      <c r="E3348" t="s">
        <v>631</v>
      </c>
      <c r="F3348" t="s">
        <v>868</v>
      </c>
      <c r="G3348" t="s">
        <v>825</v>
      </c>
      <c r="H3348" t="s">
        <v>451</v>
      </c>
      <c r="I3348" t="s">
        <v>1466</v>
      </c>
      <c r="J3348" t="s">
        <v>675</v>
      </c>
      <c r="K3348" t="s">
        <v>59</v>
      </c>
      <c r="L3348" t="s">
        <v>377</v>
      </c>
      <c r="M3348" t="s">
        <v>78</v>
      </c>
    </row>
    <row r="3349" spans="1:13" x14ac:dyDescent="0.35">
      <c r="A3349" t="s">
        <v>35</v>
      </c>
      <c r="B3349" t="s">
        <v>828</v>
      </c>
      <c r="C3349">
        <v>318</v>
      </c>
      <c r="D3349" t="s">
        <v>1380</v>
      </c>
      <c r="E3349" t="s">
        <v>633</v>
      </c>
      <c r="F3349" t="s">
        <v>334</v>
      </c>
      <c r="G3349" t="s">
        <v>355</v>
      </c>
      <c r="H3349" t="s">
        <v>958</v>
      </c>
      <c r="I3349" t="s">
        <v>764</v>
      </c>
      <c r="J3349" t="s">
        <v>668</v>
      </c>
      <c r="K3349" t="s">
        <v>721</v>
      </c>
      <c r="L3349" t="s">
        <v>377</v>
      </c>
      <c r="M3349" t="s">
        <v>78</v>
      </c>
    </row>
    <row r="3350" spans="1:13" x14ac:dyDescent="0.35">
      <c r="A3350" t="s">
        <v>35</v>
      </c>
      <c r="B3350" t="s">
        <v>318</v>
      </c>
      <c r="C3350">
        <v>13</v>
      </c>
      <c r="D3350" t="s">
        <v>1467</v>
      </c>
      <c r="E3350" t="s">
        <v>78</v>
      </c>
      <c r="F3350" t="s">
        <v>78</v>
      </c>
      <c r="G3350" t="s">
        <v>78</v>
      </c>
      <c r="H3350" t="s">
        <v>307</v>
      </c>
      <c r="I3350" t="s">
        <v>406</v>
      </c>
      <c r="J3350" t="s">
        <v>78</v>
      </c>
      <c r="K3350" t="s">
        <v>800</v>
      </c>
      <c r="L3350" t="s">
        <v>78</v>
      </c>
      <c r="M3350" t="s">
        <v>78</v>
      </c>
    </row>
    <row r="3351" spans="1:13" x14ac:dyDescent="0.35">
      <c r="A3351" t="s">
        <v>36</v>
      </c>
      <c r="B3351" t="s">
        <v>827</v>
      </c>
      <c r="C3351">
        <v>671</v>
      </c>
      <c r="D3351" t="s">
        <v>1201</v>
      </c>
      <c r="E3351" t="s">
        <v>387</v>
      </c>
      <c r="F3351" t="s">
        <v>374</v>
      </c>
      <c r="G3351" t="s">
        <v>387</v>
      </c>
      <c r="H3351" t="s">
        <v>732</v>
      </c>
      <c r="I3351" t="s">
        <v>1130</v>
      </c>
      <c r="J3351" t="s">
        <v>334</v>
      </c>
      <c r="K3351" t="s">
        <v>644</v>
      </c>
      <c r="L3351" t="s">
        <v>668</v>
      </c>
      <c r="M3351" t="s">
        <v>78</v>
      </c>
    </row>
    <row r="3352" spans="1:13" x14ac:dyDescent="0.35">
      <c r="A3352" t="s">
        <v>36</v>
      </c>
      <c r="B3352" t="s">
        <v>828</v>
      </c>
      <c r="C3352">
        <v>896</v>
      </c>
      <c r="D3352" t="s">
        <v>894</v>
      </c>
      <c r="E3352" t="s">
        <v>246</v>
      </c>
      <c r="F3352" t="s">
        <v>334</v>
      </c>
      <c r="G3352" t="s">
        <v>389</v>
      </c>
      <c r="H3352" t="s">
        <v>732</v>
      </c>
      <c r="I3352" t="s">
        <v>65</v>
      </c>
      <c r="J3352" t="s">
        <v>246</v>
      </c>
      <c r="K3352" t="s">
        <v>644</v>
      </c>
      <c r="L3352" t="s">
        <v>679</v>
      </c>
      <c r="M3352" t="s">
        <v>78</v>
      </c>
    </row>
    <row r="3353" spans="1:13" x14ac:dyDescent="0.35">
      <c r="A3353" t="s">
        <v>36</v>
      </c>
      <c r="B3353" t="s">
        <v>318</v>
      </c>
      <c r="C3353">
        <v>67</v>
      </c>
      <c r="D3353" t="s">
        <v>94</v>
      </c>
      <c r="E3353" t="s">
        <v>78</v>
      </c>
      <c r="F3353" t="s">
        <v>78</v>
      </c>
      <c r="G3353" t="s">
        <v>414</v>
      </c>
      <c r="H3353" t="s">
        <v>1167</v>
      </c>
      <c r="I3353" t="s">
        <v>518</v>
      </c>
      <c r="J3353" t="s">
        <v>580</v>
      </c>
      <c r="K3353" t="s">
        <v>742</v>
      </c>
      <c r="L3353" t="s">
        <v>78</v>
      </c>
      <c r="M3353" t="s">
        <v>78</v>
      </c>
    </row>
    <row r="3354" spans="1:13" x14ac:dyDescent="0.35">
      <c r="A3354" t="s">
        <v>37</v>
      </c>
      <c r="B3354" t="s">
        <v>827</v>
      </c>
      <c r="C3354">
        <v>344</v>
      </c>
      <c r="D3354" t="s">
        <v>438</v>
      </c>
      <c r="E3354" t="s">
        <v>389</v>
      </c>
      <c r="F3354" t="s">
        <v>624</v>
      </c>
      <c r="G3354" t="s">
        <v>374</v>
      </c>
      <c r="H3354" t="s">
        <v>623</v>
      </c>
      <c r="I3354" t="s">
        <v>722</v>
      </c>
      <c r="J3354" t="s">
        <v>170</v>
      </c>
      <c r="K3354" t="s">
        <v>868</v>
      </c>
      <c r="L3354" t="s">
        <v>668</v>
      </c>
      <c r="M3354" t="s">
        <v>78</v>
      </c>
    </row>
    <row r="3355" spans="1:13" x14ac:dyDescent="0.35">
      <c r="A3355" t="s">
        <v>37</v>
      </c>
      <c r="B3355" t="s">
        <v>828</v>
      </c>
      <c r="C3355">
        <v>441</v>
      </c>
      <c r="D3355" t="s">
        <v>181</v>
      </c>
      <c r="E3355" t="s">
        <v>675</v>
      </c>
      <c r="F3355" t="s">
        <v>85</v>
      </c>
      <c r="G3355" t="s">
        <v>414</v>
      </c>
      <c r="H3355" t="s">
        <v>508</v>
      </c>
      <c r="I3355" t="s">
        <v>63</v>
      </c>
      <c r="J3355" t="s">
        <v>668</v>
      </c>
      <c r="K3355" t="s">
        <v>825</v>
      </c>
      <c r="L3355" t="s">
        <v>334</v>
      </c>
      <c r="M3355" t="s">
        <v>78</v>
      </c>
    </row>
    <row r="3356" spans="1:13" x14ac:dyDescent="0.35">
      <c r="A3356" t="s">
        <v>37</v>
      </c>
      <c r="B3356" t="s">
        <v>318</v>
      </c>
      <c r="C3356">
        <v>42</v>
      </c>
      <c r="D3356" t="s">
        <v>691</v>
      </c>
      <c r="E3356" t="s">
        <v>78</v>
      </c>
      <c r="F3356" t="s">
        <v>717</v>
      </c>
      <c r="G3356" t="s">
        <v>825</v>
      </c>
      <c r="H3356" t="s">
        <v>781</v>
      </c>
      <c r="I3356" t="s">
        <v>865</v>
      </c>
      <c r="J3356" t="s">
        <v>78</v>
      </c>
      <c r="K3356" t="s">
        <v>998</v>
      </c>
      <c r="L3356" t="s">
        <v>78</v>
      </c>
      <c r="M3356" t="s">
        <v>78</v>
      </c>
    </row>
    <row r="3357" spans="1:13" x14ac:dyDescent="0.35">
      <c r="A3357" t="s">
        <v>38</v>
      </c>
      <c r="B3357" t="s">
        <v>827</v>
      </c>
      <c r="C3357">
        <v>357</v>
      </c>
      <c r="D3357" t="s">
        <v>592</v>
      </c>
      <c r="E3357" t="s">
        <v>633</v>
      </c>
      <c r="F3357" t="s">
        <v>676</v>
      </c>
      <c r="G3357" t="s">
        <v>690</v>
      </c>
      <c r="H3357" t="s">
        <v>905</v>
      </c>
      <c r="I3357" t="s">
        <v>837</v>
      </c>
      <c r="J3357" t="s">
        <v>383</v>
      </c>
      <c r="K3357" t="s">
        <v>1008</v>
      </c>
      <c r="L3357" t="s">
        <v>800</v>
      </c>
      <c r="M3357" t="s">
        <v>668</v>
      </c>
    </row>
    <row r="3358" spans="1:13" x14ac:dyDescent="0.35">
      <c r="A3358" t="s">
        <v>38</v>
      </c>
      <c r="B3358" t="s">
        <v>828</v>
      </c>
      <c r="C3358">
        <v>425</v>
      </c>
      <c r="D3358" t="s">
        <v>520</v>
      </c>
      <c r="E3358" t="s">
        <v>1169</v>
      </c>
      <c r="F3358" t="s">
        <v>355</v>
      </c>
      <c r="G3358" t="s">
        <v>721</v>
      </c>
      <c r="H3358" t="s">
        <v>1118</v>
      </c>
      <c r="I3358" t="s">
        <v>897</v>
      </c>
      <c r="J3358" t="s">
        <v>987</v>
      </c>
      <c r="K3358" t="s">
        <v>1140</v>
      </c>
      <c r="L3358" t="s">
        <v>170</v>
      </c>
      <c r="M3358" t="s">
        <v>78</v>
      </c>
    </row>
    <row r="3359" spans="1:13" x14ac:dyDescent="0.35">
      <c r="A3359" t="s">
        <v>38</v>
      </c>
      <c r="B3359" t="s">
        <v>318</v>
      </c>
      <c r="C3359">
        <v>41</v>
      </c>
      <c r="D3359" t="s">
        <v>378</v>
      </c>
      <c r="E3359" t="s">
        <v>690</v>
      </c>
      <c r="F3359" t="s">
        <v>675</v>
      </c>
      <c r="G3359" t="s">
        <v>387</v>
      </c>
      <c r="H3359" t="s">
        <v>718</v>
      </c>
      <c r="I3359" t="s">
        <v>505</v>
      </c>
      <c r="J3359" t="s">
        <v>633</v>
      </c>
      <c r="K3359" t="s">
        <v>1200</v>
      </c>
      <c r="L3359" t="s">
        <v>78</v>
      </c>
      <c r="M3359" t="s">
        <v>78</v>
      </c>
    </row>
    <row r="3360" spans="1:13" x14ac:dyDescent="0.35">
      <c r="A3360" t="s">
        <v>39</v>
      </c>
      <c r="B3360" t="s">
        <v>827</v>
      </c>
      <c r="C3360">
        <v>427</v>
      </c>
      <c r="D3360" t="s">
        <v>956</v>
      </c>
      <c r="E3360" t="s">
        <v>676</v>
      </c>
      <c r="F3360" t="s">
        <v>673</v>
      </c>
      <c r="G3360" t="s">
        <v>745</v>
      </c>
      <c r="H3360" t="s">
        <v>1030</v>
      </c>
      <c r="I3360" t="s">
        <v>770</v>
      </c>
      <c r="J3360" t="s">
        <v>673</v>
      </c>
      <c r="K3360" t="s">
        <v>688</v>
      </c>
      <c r="L3360" t="s">
        <v>78</v>
      </c>
      <c r="M3360" t="s">
        <v>679</v>
      </c>
    </row>
    <row r="3361" spans="1:13" x14ac:dyDescent="0.35">
      <c r="A3361" t="s">
        <v>39</v>
      </c>
      <c r="B3361" t="s">
        <v>828</v>
      </c>
      <c r="C3361">
        <v>561</v>
      </c>
      <c r="D3361" t="s">
        <v>241</v>
      </c>
      <c r="E3361" t="s">
        <v>721</v>
      </c>
      <c r="F3361" t="s">
        <v>433</v>
      </c>
      <c r="G3361" t="s">
        <v>580</v>
      </c>
      <c r="H3361" t="s">
        <v>993</v>
      </c>
      <c r="I3361" t="s">
        <v>905</v>
      </c>
      <c r="J3361" t="s">
        <v>673</v>
      </c>
      <c r="K3361" t="s">
        <v>825</v>
      </c>
      <c r="L3361" t="s">
        <v>668</v>
      </c>
      <c r="M3361" t="s">
        <v>679</v>
      </c>
    </row>
    <row r="3362" spans="1:13" x14ac:dyDescent="0.35">
      <c r="A3362" t="s">
        <v>39</v>
      </c>
      <c r="B3362" t="s">
        <v>318</v>
      </c>
      <c r="C3362">
        <v>41</v>
      </c>
      <c r="D3362" t="s">
        <v>1345</v>
      </c>
      <c r="E3362" t="s">
        <v>938</v>
      </c>
      <c r="F3362" t="s">
        <v>78</v>
      </c>
      <c r="G3362" t="s">
        <v>458</v>
      </c>
      <c r="H3362" t="s">
        <v>611</v>
      </c>
      <c r="I3362" t="s">
        <v>1222</v>
      </c>
      <c r="J3362" t="s">
        <v>78</v>
      </c>
      <c r="K3362" t="s">
        <v>737</v>
      </c>
      <c r="L3362" t="s">
        <v>78</v>
      </c>
      <c r="M3362" t="s">
        <v>78</v>
      </c>
    </row>
    <row r="3363" spans="1:13" x14ac:dyDescent="0.35">
      <c r="A3363" t="s">
        <v>40</v>
      </c>
      <c r="B3363" t="s">
        <v>827</v>
      </c>
      <c r="C3363">
        <v>2085</v>
      </c>
      <c r="D3363" t="s">
        <v>606</v>
      </c>
      <c r="E3363" t="s">
        <v>624</v>
      </c>
      <c r="F3363" t="s">
        <v>490</v>
      </c>
      <c r="G3363" t="s">
        <v>743</v>
      </c>
      <c r="H3363" t="s">
        <v>270</v>
      </c>
      <c r="I3363" t="s">
        <v>299</v>
      </c>
      <c r="J3363" t="s">
        <v>377</v>
      </c>
      <c r="K3363" t="s">
        <v>508</v>
      </c>
      <c r="L3363" t="s">
        <v>334</v>
      </c>
      <c r="M3363" t="s">
        <v>679</v>
      </c>
    </row>
    <row r="3364" spans="1:13" x14ac:dyDescent="0.35">
      <c r="A3364" t="s">
        <v>40</v>
      </c>
      <c r="B3364" t="s">
        <v>828</v>
      </c>
      <c r="C3364">
        <v>2641</v>
      </c>
      <c r="D3364" t="s">
        <v>1376</v>
      </c>
      <c r="E3364" t="s">
        <v>633</v>
      </c>
      <c r="F3364" t="s">
        <v>377</v>
      </c>
      <c r="G3364" t="s">
        <v>743</v>
      </c>
      <c r="H3364" t="s">
        <v>1008</v>
      </c>
      <c r="I3364" t="s">
        <v>307</v>
      </c>
      <c r="J3364" t="s">
        <v>374</v>
      </c>
      <c r="K3364" t="s">
        <v>456</v>
      </c>
      <c r="L3364" t="s">
        <v>668</v>
      </c>
      <c r="M3364" t="s">
        <v>78</v>
      </c>
    </row>
    <row r="3365" spans="1:13" x14ac:dyDescent="0.35">
      <c r="A3365" t="s">
        <v>40</v>
      </c>
      <c r="B3365" t="s">
        <v>318</v>
      </c>
      <c r="C3365">
        <v>204</v>
      </c>
      <c r="D3365" t="s">
        <v>112</v>
      </c>
      <c r="E3365" t="s">
        <v>807</v>
      </c>
      <c r="F3365" t="s">
        <v>85</v>
      </c>
      <c r="G3365" t="s">
        <v>490</v>
      </c>
      <c r="H3365" t="s">
        <v>1118</v>
      </c>
      <c r="I3365" t="s">
        <v>1104</v>
      </c>
      <c r="J3365" t="s">
        <v>383</v>
      </c>
      <c r="K3365" t="s">
        <v>719</v>
      </c>
      <c r="L3365" t="s">
        <v>78</v>
      </c>
      <c r="M3365" t="s">
        <v>78</v>
      </c>
    </row>
    <row r="3367" spans="1:13" x14ac:dyDescent="0.35">
      <c r="A3367" t="s">
        <v>1468</v>
      </c>
    </row>
    <row r="3368" spans="1:13" x14ac:dyDescent="0.35">
      <c r="A3368" t="s">
        <v>29</v>
      </c>
      <c r="B3368" t="s">
        <v>864</v>
      </c>
      <c r="C3368" t="s">
        <v>30</v>
      </c>
      <c r="D3368" t="s">
        <v>1458</v>
      </c>
      <c r="E3368" t="s">
        <v>1435</v>
      </c>
      <c r="F3368" t="s">
        <v>1459</v>
      </c>
      <c r="G3368" t="s">
        <v>1460</v>
      </c>
      <c r="H3368" t="s">
        <v>1461</v>
      </c>
      <c r="I3368" t="s">
        <v>1462</v>
      </c>
      <c r="J3368" t="s">
        <v>1463</v>
      </c>
      <c r="K3368" t="s">
        <v>1464</v>
      </c>
      <c r="L3368" t="s">
        <v>702</v>
      </c>
      <c r="M3368" t="s">
        <v>74</v>
      </c>
    </row>
    <row r="3369" spans="1:13" x14ac:dyDescent="0.35">
      <c r="A3369" t="s">
        <v>35</v>
      </c>
      <c r="B3369" t="s">
        <v>831</v>
      </c>
      <c r="C3369">
        <v>116</v>
      </c>
      <c r="D3369" t="s">
        <v>199</v>
      </c>
      <c r="E3369" t="s">
        <v>1030</v>
      </c>
      <c r="F3369" t="s">
        <v>374</v>
      </c>
      <c r="G3369" t="s">
        <v>987</v>
      </c>
      <c r="H3369" t="s">
        <v>782</v>
      </c>
      <c r="I3369" t="s">
        <v>768</v>
      </c>
      <c r="J3369" t="s">
        <v>246</v>
      </c>
      <c r="K3369" t="s">
        <v>676</v>
      </c>
      <c r="L3369" t="s">
        <v>406</v>
      </c>
      <c r="M3369" t="s">
        <v>78</v>
      </c>
    </row>
    <row r="3370" spans="1:13" x14ac:dyDescent="0.35">
      <c r="A3370" t="s">
        <v>35</v>
      </c>
      <c r="B3370" t="s">
        <v>832</v>
      </c>
      <c r="C3370">
        <v>347</v>
      </c>
      <c r="D3370" t="s">
        <v>190</v>
      </c>
      <c r="E3370" t="s">
        <v>807</v>
      </c>
      <c r="F3370" t="s">
        <v>644</v>
      </c>
      <c r="G3370" t="s">
        <v>987</v>
      </c>
      <c r="H3370" t="s">
        <v>1130</v>
      </c>
      <c r="I3370" t="s">
        <v>766</v>
      </c>
      <c r="J3370" t="s">
        <v>374</v>
      </c>
      <c r="K3370" t="s">
        <v>288</v>
      </c>
      <c r="L3370" t="s">
        <v>374</v>
      </c>
      <c r="M3370" t="s">
        <v>78</v>
      </c>
    </row>
    <row r="3371" spans="1:13" x14ac:dyDescent="0.35">
      <c r="A3371" t="s">
        <v>35</v>
      </c>
      <c r="B3371" t="s">
        <v>833</v>
      </c>
      <c r="C3371">
        <v>154</v>
      </c>
      <c r="D3371" t="s">
        <v>1303</v>
      </c>
      <c r="E3371" t="s">
        <v>993</v>
      </c>
      <c r="F3371" t="s">
        <v>732</v>
      </c>
      <c r="G3371" t="s">
        <v>739</v>
      </c>
      <c r="H3371" t="s">
        <v>1209</v>
      </c>
      <c r="I3371" t="s">
        <v>897</v>
      </c>
      <c r="J3371" t="s">
        <v>389</v>
      </c>
      <c r="K3371" t="s">
        <v>905</v>
      </c>
      <c r="L3371" t="s">
        <v>78</v>
      </c>
      <c r="M3371" t="s">
        <v>78</v>
      </c>
    </row>
    <row r="3372" spans="1:13" x14ac:dyDescent="0.35">
      <c r="A3372" t="s">
        <v>36</v>
      </c>
      <c r="B3372" t="s">
        <v>831</v>
      </c>
      <c r="C3372">
        <v>142</v>
      </c>
      <c r="D3372" t="s">
        <v>278</v>
      </c>
      <c r="E3372" t="s">
        <v>490</v>
      </c>
      <c r="F3372" t="s">
        <v>78</v>
      </c>
      <c r="G3372" t="s">
        <v>529</v>
      </c>
      <c r="H3372" t="s">
        <v>789</v>
      </c>
      <c r="I3372" t="s">
        <v>1067</v>
      </c>
      <c r="J3372" t="s">
        <v>675</v>
      </c>
      <c r="K3372" t="s">
        <v>85</v>
      </c>
      <c r="L3372" t="s">
        <v>78</v>
      </c>
      <c r="M3372" t="s">
        <v>78</v>
      </c>
    </row>
    <row r="3373" spans="1:13" x14ac:dyDescent="0.35">
      <c r="A3373" t="s">
        <v>36</v>
      </c>
      <c r="B3373" t="s">
        <v>832</v>
      </c>
      <c r="C3373">
        <v>1308</v>
      </c>
      <c r="D3373" t="s">
        <v>653</v>
      </c>
      <c r="E3373" t="s">
        <v>334</v>
      </c>
      <c r="F3373" t="s">
        <v>433</v>
      </c>
      <c r="G3373" t="s">
        <v>377</v>
      </c>
      <c r="H3373" t="s">
        <v>676</v>
      </c>
      <c r="I3373" t="s">
        <v>905</v>
      </c>
      <c r="J3373" t="s">
        <v>433</v>
      </c>
      <c r="K3373" t="s">
        <v>718</v>
      </c>
      <c r="L3373" t="s">
        <v>170</v>
      </c>
      <c r="M3373" t="s">
        <v>78</v>
      </c>
    </row>
    <row r="3374" spans="1:13" x14ac:dyDescent="0.35">
      <c r="A3374" t="s">
        <v>36</v>
      </c>
      <c r="B3374" t="s">
        <v>833</v>
      </c>
      <c r="C3374">
        <v>184</v>
      </c>
      <c r="D3374" t="s">
        <v>908</v>
      </c>
      <c r="E3374" t="s">
        <v>341</v>
      </c>
      <c r="F3374" t="s">
        <v>668</v>
      </c>
      <c r="G3374" t="s">
        <v>377</v>
      </c>
      <c r="H3374" t="s">
        <v>456</v>
      </c>
      <c r="I3374" t="s">
        <v>768</v>
      </c>
      <c r="J3374" t="s">
        <v>800</v>
      </c>
      <c r="K3374" t="s">
        <v>623</v>
      </c>
      <c r="L3374" t="s">
        <v>246</v>
      </c>
      <c r="M3374" t="s">
        <v>78</v>
      </c>
    </row>
    <row r="3375" spans="1:13" x14ac:dyDescent="0.35">
      <c r="A3375" t="s">
        <v>37</v>
      </c>
      <c r="B3375" t="s">
        <v>831</v>
      </c>
      <c r="C3375">
        <v>109</v>
      </c>
      <c r="D3375" t="s">
        <v>472</v>
      </c>
      <c r="E3375" t="s">
        <v>383</v>
      </c>
      <c r="F3375" t="s">
        <v>998</v>
      </c>
      <c r="G3375" t="s">
        <v>383</v>
      </c>
      <c r="H3375" t="s">
        <v>580</v>
      </c>
      <c r="I3375" t="s">
        <v>980</v>
      </c>
      <c r="J3375" t="s">
        <v>246</v>
      </c>
      <c r="K3375" t="s">
        <v>736</v>
      </c>
      <c r="L3375" t="s">
        <v>622</v>
      </c>
      <c r="M3375" t="s">
        <v>78</v>
      </c>
    </row>
    <row r="3376" spans="1:13" x14ac:dyDescent="0.35">
      <c r="A3376" t="s">
        <v>37</v>
      </c>
      <c r="B3376" t="s">
        <v>832</v>
      </c>
      <c r="C3376">
        <v>648</v>
      </c>
      <c r="D3376" t="s">
        <v>1467</v>
      </c>
      <c r="E3376" t="s">
        <v>374</v>
      </c>
      <c r="F3376" t="s">
        <v>387</v>
      </c>
      <c r="G3376" t="s">
        <v>374</v>
      </c>
      <c r="H3376" t="s">
        <v>743</v>
      </c>
      <c r="I3376" t="s">
        <v>914</v>
      </c>
      <c r="J3376" t="s">
        <v>170</v>
      </c>
      <c r="K3376" t="s">
        <v>868</v>
      </c>
      <c r="L3376" t="s">
        <v>679</v>
      </c>
      <c r="M3376" t="s">
        <v>78</v>
      </c>
    </row>
    <row r="3377" spans="1:13" x14ac:dyDescent="0.35">
      <c r="A3377" t="s">
        <v>37</v>
      </c>
      <c r="B3377" t="s">
        <v>833</v>
      </c>
      <c r="C3377">
        <v>70</v>
      </c>
      <c r="D3377" t="s">
        <v>944</v>
      </c>
      <c r="E3377" t="s">
        <v>406</v>
      </c>
      <c r="F3377" t="s">
        <v>739</v>
      </c>
      <c r="G3377" t="s">
        <v>387</v>
      </c>
      <c r="H3377" t="s">
        <v>868</v>
      </c>
      <c r="I3377" t="s">
        <v>698</v>
      </c>
      <c r="J3377" t="s">
        <v>78</v>
      </c>
      <c r="K3377" t="s">
        <v>800</v>
      </c>
      <c r="L3377" t="s">
        <v>78</v>
      </c>
      <c r="M3377" t="s">
        <v>78</v>
      </c>
    </row>
    <row r="3378" spans="1:13" x14ac:dyDescent="0.35">
      <c r="A3378" t="s">
        <v>38</v>
      </c>
      <c r="B3378" t="s">
        <v>831</v>
      </c>
      <c r="C3378">
        <v>198</v>
      </c>
      <c r="D3378" t="s">
        <v>356</v>
      </c>
      <c r="E3378" t="s">
        <v>793</v>
      </c>
      <c r="F3378" t="s">
        <v>676</v>
      </c>
      <c r="G3378" t="s">
        <v>742</v>
      </c>
      <c r="H3378" t="s">
        <v>788</v>
      </c>
      <c r="I3378" t="s">
        <v>837</v>
      </c>
      <c r="J3378" t="s">
        <v>337</v>
      </c>
      <c r="K3378" t="s">
        <v>796</v>
      </c>
      <c r="L3378" t="s">
        <v>78</v>
      </c>
      <c r="M3378" t="s">
        <v>78</v>
      </c>
    </row>
    <row r="3379" spans="1:13" x14ac:dyDescent="0.35">
      <c r="A3379" t="s">
        <v>38</v>
      </c>
      <c r="B3379" t="s">
        <v>832</v>
      </c>
      <c r="C3379">
        <v>412</v>
      </c>
      <c r="D3379" t="s">
        <v>336</v>
      </c>
      <c r="E3379" t="s">
        <v>1214</v>
      </c>
      <c r="F3379" t="s">
        <v>341</v>
      </c>
      <c r="G3379" t="s">
        <v>743</v>
      </c>
      <c r="H3379" t="s">
        <v>781</v>
      </c>
      <c r="I3379" t="s">
        <v>687</v>
      </c>
      <c r="J3379" t="s">
        <v>800</v>
      </c>
      <c r="K3379" t="s">
        <v>739</v>
      </c>
      <c r="L3379" t="s">
        <v>387</v>
      </c>
      <c r="M3379" t="s">
        <v>170</v>
      </c>
    </row>
    <row r="3380" spans="1:13" x14ac:dyDescent="0.35">
      <c r="A3380" t="s">
        <v>38</v>
      </c>
      <c r="B3380" t="s">
        <v>833</v>
      </c>
      <c r="C3380">
        <v>213</v>
      </c>
      <c r="D3380" t="s">
        <v>326</v>
      </c>
      <c r="E3380" t="s">
        <v>696</v>
      </c>
      <c r="F3380" t="s">
        <v>374</v>
      </c>
      <c r="G3380" t="s">
        <v>724</v>
      </c>
      <c r="H3380" t="s">
        <v>722</v>
      </c>
      <c r="I3380" t="s">
        <v>561</v>
      </c>
      <c r="J3380" t="s">
        <v>490</v>
      </c>
      <c r="K3380" t="s">
        <v>789</v>
      </c>
      <c r="L3380" t="s">
        <v>78</v>
      </c>
      <c r="M3380" t="s">
        <v>78</v>
      </c>
    </row>
    <row r="3381" spans="1:13" x14ac:dyDescent="0.35">
      <c r="A3381" t="s">
        <v>39</v>
      </c>
      <c r="B3381" t="s">
        <v>831</v>
      </c>
      <c r="C3381">
        <v>129</v>
      </c>
      <c r="D3381" t="s">
        <v>921</v>
      </c>
      <c r="E3381" t="s">
        <v>1171</v>
      </c>
      <c r="F3381" t="s">
        <v>800</v>
      </c>
      <c r="G3381" t="s">
        <v>745</v>
      </c>
      <c r="H3381" t="s">
        <v>337</v>
      </c>
      <c r="I3381" t="s">
        <v>1222</v>
      </c>
      <c r="J3381" t="s">
        <v>78</v>
      </c>
      <c r="K3381" t="s">
        <v>1091</v>
      </c>
      <c r="L3381" t="s">
        <v>78</v>
      </c>
      <c r="M3381" t="s">
        <v>78</v>
      </c>
    </row>
    <row r="3382" spans="1:13" x14ac:dyDescent="0.35">
      <c r="A3382" t="s">
        <v>39</v>
      </c>
      <c r="B3382" t="s">
        <v>832</v>
      </c>
      <c r="C3382">
        <v>595</v>
      </c>
      <c r="D3382" t="s">
        <v>808</v>
      </c>
      <c r="E3382" t="s">
        <v>644</v>
      </c>
      <c r="F3382" t="s">
        <v>673</v>
      </c>
      <c r="G3382" t="s">
        <v>728</v>
      </c>
      <c r="H3382" t="s">
        <v>580</v>
      </c>
      <c r="I3382" t="s">
        <v>748</v>
      </c>
      <c r="J3382" t="s">
        <v>246</v>
      </c>
      <c r="K3382" t="s">
        <v>676</v>
      </c>
      <c r="L3382" t="s">
        <v>668</v>
      </c>
      <c r="M3382" t="s">
        <v>679</v>
      </c>
    </row>
    <row r="3383" spans="1:13" x14ac:dyDescent="0.35">
      <c r="A3383" t="s">
        <v>39</v>
      </c>
      <c r="B3383" t="s">
        <v>833</v>
      </c>
      <c r="C3383">
        <v>305</v>
      </c>
      <c r="D3383" t="s">
        <v>895</v>
      </c>
      <c r="E3383" t="s">
        <v>250</v>
      </c>
      <c r="F3383" t="s">
        <v>334</v>
      </c>
      <c r="G3383" t="s">
        <v>1018</v>
      </c>
      <c r="H3383" t="s">
        <v>1011</v>
      </c>
      <c r="I3383" t="s">
        <v>69</v>
      </c>
      <c r="J3383" t="s">
        <v>668</v>
      </c>
      <c r="K3383" t="s">
        <v>718</v>
      </c>
      <c r="L3383" t="s">
        <v>78</v>
      </c>
      <c r="M3383" t="s">
        <v>679</v>
      </c>
    </row>
    <row r="3384" spans="1:13" x14ac:dyDescent="0.35">
      <c r="A3384" t="s">
        <v>40</v>
      </c>
      <c r="B3384" t="s">
        <v>831</v>
      </c>
      <c r="C3384">
        <v>694</v>
      </c>
      <c r="D3384" t="s">
        <v>142</v>
      </c>
      <c r="E3384" t="s">
        <v>739</v>
      </c>
      <c r="F3384" t="s">
        <v>622</v>
      </c>
      <c r="G3384" t="s">
        <v>721</v>
      </c>
      <c r="H3384" t="s">
        <v>1064</v>
      </c>
      <c r="I3384" t="s">
        <v>852</v>
      </c>
      <c r="J3384" t="s">
        <v>987</v>
      </c>
      <c r="K3384" t="s">
        <v>723</v>
      </c>
      <c r="L3384" t="s">
        <v>246</v>
      </c>
      <c r="M3384" t="s">
        <v>78</v>
      </c>
    </row>
    <row r="3385" spans="1:13" x14ac:dyDescent="0.35">
      <c r="A3385" t="s">
        <v>40</v>
      </c>
      <c r="B3385" t="s">
        <v>832</v>
      </c>
      <c r="C3385">
        <v>3310</v>
      </c>
      <c r="D3385" t="s">
        <v>1270</v>
      </c>
      <c r="E3385" t="s">
        <v>622</v>
      </c>
      <c r="F3385" t="s">
        <v>387</v>
      </c>
      <c r="G3385" t="s">
        <v>406</v>
      </c>
      <c r="H3385" t="s">
        <v>745</v>
      </c>
      <c r="I3385" t="s">
        <v>912</v>
      </c>
      <c r="J3385" t="s">
        <v>433</v>
      </c>
      <c r="K3385" t="s">
        <v>721</v>
      </c>
      <c r="L3385" t="s">
        <v>673</v>
      </c>
      <c r="M3385" t="s">
        <v>78</v>
      </c>
    </row>
    <row r="3386" spans="1:13" x14ac:dyDescent="0.35">
      <c r="A3386" t="s">
        <v>40</v>
      </c>
      <c r="B3386" t="s">
        <v>833</v>
      </c>
      <c r="C3386">
        <v>926</v>
      </c>
      <c r="D3386" t="s">
        <v>640</v>
      </c>
      <c r="E3386" t="s">
        <v>690</v>
      </c>
      <c r="F3386" t="s">
        <v>414</v>
      </c>
      <c r="G3386" t="s">
        <v>631</v>
      </c>
      <c r="H3386" t="s">
        <v>788</v>
      </c>
      <c r="I3386" t="s">
        <v>812</v>
      </c>
      <c r="J3386" t="s">
        <v>377</v>
      </c>
      <c r="K3386" t="s">
        <v>508</v>
      </c>
      <c r="L3386" t="s">
        <v>679</v>
      </c>
      <c r="M3386" t="s">
        <v>78</v>
      </c>
    </row>
    <row r="3388" spans="1:13" x14ac:dyDescent="0.35">
      <c r="A3388" t="s">
        <v>1469</v>
      </c>
    </row>
    <row r="3389" spans="1:13" x14ac:dyDescent="0.35">
      <c r="A3389" t="s">
        <v>29</v>
      </c>
      <c r="B3389" t="s">
        <v>872</v>
      </c>
      <c r="C3389" t="s">
        <v>30</v>
      </c>
      <c r="D3389" t="s">
        <v>1458</v>
      </c>
      <c r="E3389" t="s">
        <v>1435</v>
      </c>
      <c r="F3389" t="s">
        <v>1459</v>
      </c>
      <c r="G3389" t="s">
        <v>1460</v>
      </c>
      <c r="H3389" t="s">
        <v>1461</v>
      </c>
      <c r="I3389" t="s">
        <v>1462</v>
      </c>
      <c r="J3389" t="s">
        <v>1463</v>
      </c>
      <c r="K3389" t="s">
        <v>1464</v>
      </c>
      <c r="L3389" t="s">
        <v>702</v>
      </c>
      <c r="M3389" t="s">
        <v>74</v>
      </c>
    </row>
    <row r="3390" spans="1:13" x14ac:dyDescent="0.35">
      <c r="A3390" t="s">
        <v>35</v>
      </c>
      <c r="B3390" t="s">
        <v>873</v>
      </c>
      <c r="C3390">
        <v>408</v>
      </c>
      <c r="D3390" t="s">
        <v>248</v>
      </c>
      <c r="E3390" t="s">
        <v>734</v>
      </c>
      <c r="F3390" t="s">
        <v>987</v>
      </c>
      <c r="G3390" t="s">
        <v>624</v>
      </c>
      <c r="H3390" t="s">
        <v>611</v>
      </c>
      <c r="I3390" t="s">
        <v>319</v>
      </c>
      <c r="J3390" t="s">
        <v>334</v>
      </c>
      <c r="K3390" t="s">
        <v>719</v>
      </c>
      <c r="L3390" t="s">
        <v>78</v>
      </c>
      <c r="M3390" t="s">
        <v>78</v>
      </c>
    </row>
    <row r="3391" spans="1:13" x14ac:dyDescent="0.35">
      <c r="A3391" t="s">
        <v>35</v>
      </c>
      <c r="B3391" t="s">
        <v>874</v>
      </c>
      <c r="C3391">
        <v>173</v>
      </c>
      <c r="D3391" t="s">
        <v>1207</v>
      </c>
      <c r="E3391" t="s">
        <v>949</v>
      </c>
      <c r="F3391" t="s">
        <v>633</v>
      </c>
      <c r="G3391" t="s">
        <v>529</v>
      </c>
      <c r="H3391" t="s">
        <v>746</v>
      </c>
      <c r="I3391" t="s">
        <v>966</v>
      </c>
      <c r="J3391" t="s">
        <v>85</v>
      </c>
      <c r="K3391" t="s">
        <v>270</v>
      </c>
      <c r="L3391" t="s">
        <v>718</v>
      </c>
      <c r="M3391" t="s">
        <v>78</v>
      </c>
    </row>
    <row r="3392" spans="1:13" x14ac:dyDescent="0.35">
      <c r="A3392" t="s">
        <v>35</v>
      </c>
      <c r="B3392" t="s">
        <v>318</v>
      </c>
      <c r="C3392">
        <v>36</v>
      </c>
      <c r="D3392" t="s">
        <v>848</v>
      </c>
      <c r="E3392" t="s">
        <v>580</v>
      </c>
      <c r="F3392" t="s">
        <v>825</v>
      </c>
      <c r="G3392" t="s">
        <v>78</v>
      </c>
      <c r="H3392" t="s">
        <v>637</v>
      </c>
      <c r="I3392" t="s">
        <v>1140</v>
      </c>
      <c r="J3392" t="s">
        <v>78</v>
      </c>
      <c r="K3392" t="s">
        <v>622</v>
      </c>
      <c r="L3392" t="s">
        <v>78</v>
      </c>
      <c r="M3392" t="s">
        <v>78</v>
      </c>
    </row>
    <row r="3393" spans="1:13" x14ac:dyDescent="0.35">
      <c r="A3393" t="s">
        <v>36</v>
      </c>
      <c r="B3393" t="s">
        <v>873</v>
      </c>
      <c r="C3393">
        <v>960</v>
      </c>
      <c r="D3393" t="s">
        <v>1240</v>
      </c>
      <c r="E3393" t="s">
        <v>389</v>
      </c>
      <c r="F3393" t="s">
        <v>377</v>
      </c>
      <c r="G3393" t="s">
        <v>414</v>
      </c>
      <c r="H3393" t="s">
        <v>721</v>
      </c>
      <c r="I3393" t="s">
        <v>61</v>
      </c>
      <c r="J3393" t="s">
        <v>377</v>
      </c>
      <c r="K3393" t="s">
        <v>721</v>
      </c>
      <c r="L3393" t="s">
        <v>679</v>
      </c>
      <c r="M3393" t="s">
        <v>78</v>
      </c>
    </row>
    <row r="3394" spans="1:13" x14ac:dyDescent="0.35">
      <c r="A3394" t="s">
        <v>36</v>
      </c>
      <c r="B3394" t="s">
        <v>874</v>
      </c>
      <c r="C3394">
        <v>552</v>
      </c>
      <c r="D3394" t="s">
        <v>769</v>
      </c>
      <c r="E3394" t="s">
        <v>433</v>
      </c>
      <c r="F3394" t="s">
        <v>668</v>
      </c>
      <c r="G3394" t="s">
        <v>675</v>
      </c>
      <c r="H3394" t="s">
        <v>688</v>
      </c>
      <c r="I3394" t="s">
        <v>748</v>
      </c>
      <c r="J3394" t="s">
        <v>246</v>
      </c>
      <c r="K3394" t="s">
        <v>414</v>
      </c>
      <c r="L3394" t="s">
        <v>673</v>
      </c>
      <c r="M3394" t="s">
        <v>78</v>
      </c>
    </row>
    <row r="3395" spans="1:13" x14ac:dyDescent="0.35">
      <c r="A3395" t="s">
        <v>36</v>
      </c>
      <c r="B3395" t="s">
        <v>318</v>
      </c>
      <c r="C3395">
        <v>122</v>
      </c>
      <c r="D3395" t="s">
        <v>306</v>
      </c>
      <c r="E3395" t="s">
        <v>78</v>
      </c>
      <c r="F3395" t="s">
        <v>78</v>
      </c>
      <c r="G3395" t="s">
        <v>78</v>
      </c>
      <c r="H3395" t="s">
        <v>387</v>
      </c>
      <c r="I3395" t="s">
        <v>746</v>
      </c>
      <c r="J3395" t="s">
        <v>800</v>
      </c>
      <c r="K3395" t="s">
        <v>377</v>
      </c>
      <c r="L3395" t="s">
        <v>78</v>
      </c>
      <c r="M3395" t="s">
        <v>78</v>
      </c>
    </row>
    <row r="3396" spans="1:13" x14ac:dyDescent="0.35">
      <c r="A3396" t="s">
        <v>37</v>
      </c>
      <c r="B3396" t="s">
        <v>873</v>
      </c>
      <c r="C3396">
        <v>514</v>
      </c>
      <c r="D3396" t="s">
        <v>961</v>
      </c>
      <c r="E3396" t="s">
        <v>374</v>
      </c>
      <c r="F3396" t="s">
        <v>743</v>
      </c>
      <c r="G3396" t="s">
        <v>374</v>
      </c>
      <c r="H3396" t="s">
        <v>825</v>
      </c>
      <c r="I3396" t="s">
        <v>740</v>
      </c>
      <c r="J3396" t="s">
        <v>679</v>
      </c>
      <c r="K3396" t="s">
        <v>745</v>
      </c>
      <c r="L3396" t="s">
        <v>170</v>
      </c>
      <c r="M3396" t="s">
        <v>78</v>
      </c>
    </row>
    <row r="3397" spans="1:13" x14ac:dyDescent="0.35">
      <c r="A3397" t="s">
        <v>37</v>
      </c>
      <c r="B3397" t="s">
        <v>874</v>
      </c>
      <c r="C3397">
        <v>261</v>
      </c>
      <c r="D3397" t="s">
        <v>1470</v>
      </c>
      <c r="E3397" t="s">
        <v>987</v>
      </c>
      <c r="F3397" t="s">
        <v>414</v>
      </c>
      <c r="G3397" t="s">
        <v>85</v>
      </c>
      <c r="H3397" t="s">
        <v>676</v>
      </c>
      <c r="I3397" t="s">
        <v>796</v>
      </c>
      <c r="J3397" t="s">
        <v>668</v>
      </c>
      <c r="K3397" t="s">
        <v>736</v>
      </c>
      <c r="L3397" t="s">
        <v>377</v>
      </c>
      <c r="M3397" t="s">
        <v>78</v>
      </c>
    </row>
    <row r="3398" spans="1:13" x14ac:dyDescent="0.35">
      <c r="A3398" t="s">
        <v>37</v>
      </c>
      <c r="B3398" t="s">
        <v>318</v>
      </c>
      <c r="C3398">
        <v>52</v>
      </c>
      <c r="D3398" t="s">
        <v>1004</v>
      </c>
      <c r="E3398" t="s">
        <v>800</v>
      </c>
      <c r="F3398" t="s">
        <v>78</v>
      </c>
      <c r="G3398" t="s">
        <v>800</v>
      </c>
      <c r="H3398" t="s">
        <v>622</v>
      </c>
      <c r="I3398" t="s">
        <v>722</v>
      </c>
      <c r="J3398" t="s">
        <v>800</v>
      </c>
      <c r="K3398" t="s">
        <v>78</v>
      </c>
      <c r="L3398" t="s">
        <v>78</v>
      </c>
      <c r="M3398" t="s">
        <v>78</v>
      </c>
    </row>
    <row r="3399" spans="1:13" x14ac:dyDescent="0.35">
      <c r="A3399" t="s">
        <v>38</v>
      </c>
      <c r="B3399" t="s">
        <v>873</v>
      </c>
      <c r="C3399">
        <v>516</v>
      </c>
      <c r="D3399" t="s">
        <v>574</v>
      </c>
      <c r="E3399" t="s">
        <v>1140</v>
      </c>
      <c r="F3399" t="s">
        <v>383</v>
      </c>
      <c r="G3399" t="s">
        <v>742</v>
      </c>
      <c r="H3399" t="s">
        <v>1167</v>
      </c>
      <c r="I3399" t="s">
        <v>687</v>
      </c>
      <c r="J3399" t="s">
        <v>458</v>
      </c>
      <c r="K3399" t="s">
        <v>580</v>
      </c>
      <c r="L3399" t="s">
        <v>679</v>
      </c>
      <c r="M3399" t="s">
        <v>170</v>
      </c>
    </row>
    <row r="3400" spans="1:13" x14ac:dyDescent="0.35">
      <c r="A3400" t="s">
        <v>38</v>
      </c>
      <c r="B3400" t="s">
        <v>874</v>
      </c>
      <c r="C3400">
        <v>237</v>
      </c>
      <c r="D3400" t="s">
        <v>459</v>
      </c>
      <c r="E3400" t="s">
        <v>725</v>
      </c>
      <c r="F3400" t="s">
        <v>622</v>
      </c>
      <c r="G3400" t="s">
        <v>85</v>
      </c>
      <c r="H3400" t="s">
        <v>722</v>
      </c>
      <c r="I3400" t="s">
        <v>636</v>
      </c>
      <c r="J3400" t="s">
        <v>458</v>
      </c>
      <c r="K3400" t="s">
        <v>1151</v>
      </c>
      <c r="L3400" t="s">
        <v>987</v>
      </c>
      <c r="M3400" t="s">
        <v>78</v>
      </c>
    </row>
    <row r="3401" spans="1:13" x14ac:dyDescent="0.35">
      <c r="A3401" t="s">
        <v>38</v>
      </c>
      <c r="B3401" t="s">
        <v>318</v>
      </c>
      <c r="C3401">
        <v>70</v>
      </c>
      <c r="D3401" t="s">
        <v>199</v>
      </c>
      <c r="E3401" t="s">
        <v>503</v>
      </c>
      <c r="F3401" t="s">
        <v>78</v>
      </c>
      <c r="G3401" t="s">
        <v>868</v>
      </c>
      <c r="H3401" t="s">
        <v>1167</v>
      </c>
      <c r="I3401" t="s">
        <v>1098</v>
      </c>
      <c r="J3401" t="s">
        <v>624</v>
      </c>
      <c r="K3401" t="s">
        <v>580</v>
      </c>
      <c r="L3401" t="s">
        <v>78</v>
      </c>
      <c r="M3401" t="s">
        <v>78</v>
      </c>
    </row>
    <row r="3402" spans="1:13" x14ac:dyDescent="0.35">
      <c r="A3402" t="s">
        <v>39</v>
      </c>
      <c r="B3402" t="s">
        <v>873</v>
      </c>
      <c r="C3402">
        <v>652</v>
      </c>
      <c r="D3402" t="s">
        <v>538</v>
      </c>
      <c r="E3402" t="s">
        <v>458</v>
      </c>
      <c r="F3402" t="s">
        <v>668</v>
      </c>
      <c r="G3402" t="s">
        <v>724</v>
      </c>
      <c r="H3402" t="s">
        <v>1008</v>
      </c>
      <c r="I3402" t="s">
        <v>902</v>
      </c>
      <c r="J3402" t="s">
        <v>673</v>
      </c>
      <c r="K3402" t="s">
        <v>825</v>
      </c>
      <c r="L3402" t="s">
        <v>668</v>
      </c>
      <c r="M3402" t="s">
        <v>78</v>
      </c>
    </row>
    <row r="3403" spans="1:13" x14ac:dyDescent="0.35">
      <c r="A3403" t="s">
        <v>39</v>
      </c>
      <c r="B3403" t="s">
        <v>874</v>
      </c>
      <c r="C3403">
        <v>300</v>
      </c>
      <c r="D3403" t="s">
        <v>691</v>
      </c>
      <c r="E3403" t="s">
        <v>717</v>
      </c>
      <c r="F3403" t="s">
        <v>679</v>
      </c>
      <c r="G3403" t="s">
        <v>789</v>
      </c>
      <c r="H3403" t="s">
        <v>1018</v>
      </c>
      <c r="I3403" t="s">
        <v>799</v>
      </c>
      <c r="J3403" t="s">
        <v>668</v>
      </c>
      <c r="K3403" t="s">
        <v>508</v>
      </c>
      <c r="L3403" t="s">
        <v>78</v>
      </c>
      <c r="M3403" t="s">
        <v>679</v>
      </c>
    </row>
    <row r="3404" spans="1:13" x14ac:dyDescent="0.35">
      <c r="A3404" t="s">
        <v>39</v>
      </c>
      <c r="B3404" t="s">
        <v>318</v>
      </c>
      <c r="C3404">
        <v>77</v>
      </c>
      <c r="D3404" t="s">
        <v>513</v>
      </c>
      <c r="E3404" t="s">
        <v>288</v>
      </c>
      <c r="F3404" t="s">
        <v>456</v>
      </c>
      <c r="G3404" t="s">
        <v>738</v>
      </c>
      <c r="H3404" t="s">
        <v>456</v>
      </c>
      <c r="I3404" t="s">
        <v>1089</v>
      </c>
      <c r="J3404" t="s">
        <v>414</v>
      </c>
      <c r="K3404" t="s">
        <v>738</v>
      </c>
      <c r="L3404" t="s">
        <v>78</v>
      </c>
      <c r="M3404" t="s">
        <v>78</v>
      </c>
    </row>
    <row r="3405" spans="1:13" x14ac:dyDescent="0.35">
      <c r="A3405" t="s">
        <v>40</v>
      </c>
      <c r="B3405" t="s">
        <v>873</v>
      </c>
      <c r="C3405">
        <v>3050</v>
      </c>
      <c r="D3405" t="s">
        <v>1093</v>
      </c>
      <c r="E3405" t="s">
        <v>644</v>
      </c>
      <c r="F3405" t="s">
        <v>623</v>
      </c>
      <c r="G3405" t="s">
        <v>743</v>
      </c>
      <c r="H3405" t="s">
        <v>741</v>
      </c>
      <c r="I3405" t="s">
        <v>750</v>
      </c>
      <c r="J3405" t="s">
        <v>377</v>
      </c>
      <c r="K3405" t="s">
        <v>868</v>
      </c>
      <c r="L3405" t="s">
        <v>679</v>
      </c>
      <c r="M3405" t="s">
        <v>78</v>
      </c>
    </row>
    <row r="3406" spans="1:13" x14ac:dyDescent="0.35">
      <c r="A3406" t="s">
        <v>40</v>
      </c>
      <c r="B3406" t="s">
        <v>874</v>
      </c>
      <c r="C3406">
        <v>1523</v>
      </c>
      <c r="D3406" t="s">
        <v>612</v>
      </c>
      <c r="E3406" t="s">
        <v>250</v>
      </c>
      <c r="F3406" t="s">
        <v>389</v>
      </c>
      <c r="G3406" t="s">
        <v>718</v>
      </c>
      <c r="H3406" t="s">
        <v>696</v>
      </c>
      <c r="I3406" t="s">
        <v>1220</v>
      </c>
      <c r="J3406" t="s">
        <v>377</v>
      </c>
      <c r="K3406" t="s">
        <v>456</v>
      </c>
      <c r="L3406" t="s">
        <v>377</v>
      </c>
      <c r="M3406" t="s">
        <v>78</v>
      </c>
    </row>
    <row r="3407" spans="1:13" x14ac:dyDescent="0.35">
      <c r="A3407" t="s">
        <v>40</v>
      </c>
      <c r="B3407" t="s">
        <v>318</v>
      </c>
      <c r="C3407">
        <v>357</v>
      </c>
      <c r="D3407" t="s">
        <v>241</v>
      </c>
      <c r="E3407" t="s">
        <v>736</v>
      </c>
      <c r="F3407" t="s">
        <v>387</v>
      </c>
      <c r="G3407" t="s">
        <v>623</v>
      </c>
      <c r="H3407" t="s">
        <v>721</v>
      </c>
      <c r="I3407" t="s">
        <v>1124</v>
      </c>
      <c r="J3407" t="s">
        <v>675</v>
      </c>
      <c r="K3407" t="s">
        <v>738</v>
      </c>
      <c r="L3407" t="s">
        <v>78</v>
      </c>
      <c r="M3407" t="s">
        <v>78</v>
      </c>
    </row>
    <row r="3409" spans="1:13" x14ac:dyDescent="0.35">
      <c r="A3409" t="s">
        <v>1471</v>
      </c>
    </row>
    <row r="3410" spans="1:13" x14ac:dyDescent="0.35">
      <c r="A3410" t="s">
        <v>29</v>
      </c>
      <c r="B3410" t="s">
        <v>887</v>
      </c>
      <c r="C3410" t="s">
        <v>30</v>
      </c>
      <c r="D3410" t="s">
        <v>1458</v>
      </c>
      <c r="E3410" t="s">
        <v>1435</v>
      </c>
      <c r="F3410" t="s">
        <v>1459</v>
      </c>
      <c r="G3410" t="s">
        <v>1460</v>
      </c>
      <c r="H3410" t="s">
        <v>1461</v>
      </c>
      <c r="I3410" t="s">
        <v>1462</v>
      </c>
      <c r="J3410" t="s">
        <v>1463</v>
      </c>
      <c r="K3410" t="s">
        <v>1464</v>
      </c>
      <c r="L3410" t="s">
        <v>702</v>
      </c>
      <c r="M3410" t="s">
        <v>74</v>
      </c>
    </row>
    <row r="3411" spans="1:13" x14ac:dyDescent="0.35">
      <c r="A3411" t="s">
        <v>35</v>
      </c>
      <c r="B3411" t="s">
        <v>888</v>
      </c>
      <c r="C3411">
        <v>291</v>
      </c>
      <c r="D3411" t="s">
        <v>541</v>
      </c>
      <c r="E3411" t="s">
        <v>78</v>
      </c>
      <c r="F3411" t="s">
        <v>736</v>
      </c>
      <c r="G3411" t="s">
        <v>170</v>
      </c>
      <c r="H3411" t="s">
        <v>938</v>
      </c>
      <c r="I3411" t="s">
        <v>545</v>
      </c>
      <c r="J3411" t="s">
        <v>673</v>
      </c>
      <c r="K3411" t="s">
        <v>1008</v>
      </c>
      <c r="L3411" t="s">
        <v>78</v>
      </c>
      <c r="M3411" t="s">
        <v>78</v>
      </c>
    </row>
    <row r="3412" spans="1:13" x14ac:dyDescent="0.35">
      <c r="A3412" t="s">
        <v>35</v>
      </c>
      <c r="B3412" t="s">
        <v>889</v>
      </c>
      <c r="C3412">
        <v>326</v>
      </c>
      <c r="D3412" t="s">
        <v>50</v>
      </c>
      <c r="E3412" t="s">
        <v>503</v>
      </c>
      <c r="F3412" t="s">
        <v>738</v>
      </c>
      <c r="G3412" t="s">
        <v>721</v>
      </c>
      <c r="H3412" t="s">
        <v>838</v>
      </c>
      <c r="I3412" t="s">
        <v>1159</v>
      </c>
      <c r="J3412" t="s">
        <v>389</v>
      </c>
      <c r="K3412" t="s">
        <v>998</v>
      </c>
      <c r="L3412" t="s">
        <v>675</v>
      </c>
      <c r="M3412" t="s">
        <v>78</v>
      </c>
    </row>
    <row r="3413" spans="1:13" x14ac:dyDescent="0.35">
      <c r="A3413" t="s">
        <v>36</v>
      </c>
      <c r="B3413" t="s">
        <v>888</v>
      </c>
      <c r="C3413">
        <v>732</v>
      </c>
      <c r="D3413" t="s">
        <v>924</v>
      </c>
      <c r="E3413" t="s">
        <v>679</v>
      </c>
      <c r="F3413" t="s">
        <v>334</v>
      </c>
      <c r="G3413" t="s">
        <v>246</v>
      </c>
      <c r="H3413" t="s">
        <v>675</v>
      </c>
      <c r="I3413" t="s">
        <v>748</v>
      </c>
      <c r="J3413" t="s">
        <v>377</v>
      </c>
      <c r="K3413" t="s">
        <v>732</v>
      </c>
      <c r="L3413" t="s">
        <v>170</v>
      </c>
      <c r="M3413" t="s">
        <v>78</v>
      </c>
    </row>
    <row r="3414" spans="1:13" x14ac:dyDescent="0.35">
      <c r="A3414" t="s">
        <v>36</v>
      </c>
      <c r="B3414" t="s">
        <v>889</v>
      </c>
      <c r="C3414">
        <v>902</v>
      </c>
      <c r="D3414" t="s">
        <v>805</v>
      </c>
      <c r="E3414" t="s">
        <v>623</v>
      </c>
      <c r="F3414" t="s">
        <v>433</v>
      </c>
      <c r="G3414" t="s">
        <v>85</v>
      </c>
      <c r="H3414" t="s">
        <v>998</v>
      </c>
      <c r="I3414" t="s">
        <v>722</v>
      </c>
      <c r="J3414" t="s">
        <v>433</v>
      </c>
      <c r="K3414" t="s">
        <v>738</v>
      </c>
      <c r="L3414" t="s">
        <v>668</v>
      </c>
      <c r="M3414" t="s">
        <v>78</v>
      </c>
    </row>
    <row r="3415" spans="1:13" x14ac:dyDescent="0.35">
      <c r="A3415" t="s">
        <v>37</v>
      </c>
      <c r="B3415" t="s">
        <v>888</v>
      </c>
      <c r="C3415">
        <v>372</v>
      </c>
      <c r="D3415" t="s">
        <v>982</v>
      </c>
      <c r="E3415" t="s">
        <v>668</v>
      </c>
      <c r="F3415" t="s">
        <v>644</v>
      </c>
      <c r="G3415" t="s">
        <v>246</v>
      </c>
      <c r="H3415" t="s">
        <v>341</v>
      </c>
      <c r="I3415" t="s">
        <v>450</v>
      </c>
      <c r="J3415" t="s">
        <v>334</v>
      </c>
      <c r="K3415" t="s">
        <v>1018</v>
      </c>
      <c r="L3415" t="s">
        <v>668</v>
      </c>
      <c r="M3415" t="s">
        <v>78</v>
      </c>
    </row>
    <row r="3416" spans="1:13" x14ac:dyDescent="0.35">
      <c r="A3416" t="s">
        <v>37</v>
      </c>
      <c r="B3416" t="s">
        <v>889</v>
      </c>
      <c r="C3416">
        <v>455</v>
      </c>
      <c r="D3416" t="s">
        <v>749</v>
      </c>
      <c r="E3416" t="s">
        <v>406</v>
      </c>
      <c r="F3416" t="s">
        <v>355</v>
      </c>
      <c r="G3416" t="s">
        <v>623</v>
      </c>
      <c r="H3416" t="s">
        <v>730</v>
      </c>
      <c r="I3416" t="s">
        <v>59</v>
      </c>
      <c r="J3416" t="s">
        <v>78</v>
      </c>
      <c r="K3416" t="s">
        <v>623</v>
      </c>
      <c r="L3416" t="s">
        <v>334</v>
      </c>
      <c r="M3416" t="s">
        <v>78</v>
      </c>
    </row>
    <row r="3417" spans="1:13" x14ac:dyDescent="0.35">
      <c r="A3417" t="s">
        <v>38</v>
      </c>
      <c r="B3417" t="s">
        <v>888</v>
      </c>
      <c r="C3417">
        <v>157</v>
      </c>
      <c r="D3417" t="s">
        <v>315</v>
      </c>
      <c r="E3417" t="s">
        <v>383</v>
      </c>
      <c r="F3417" t="s">
        <v>724</v>
      </c>
      <c r="G3417" t="s">
        <v>721</v>
      </c>
      <c r="H3417" t="s">
        <v>1091</v>
      </c>
      <c r="I3417" t="s">
        <v>1085</v>
      </c>
      <c r="J3417" t="s">
        <v>337</v>
      </c>
      <c r="K3417" t="s">
        <v>383</v>
      </c>
      <c r="L3417" t="s">
        <v>78</v>
      </c>
      <c r="M3417" t="s">
        <v>433</v>
      </c>
    </row>
    <row r="3418" spans="1:13" x14ac:dyDescent="0.35">
      <c r="A3418" t="s">
        <v>38</v>
      </c>
      <c r="B3418" t="s">
        <v>889</v>
      </c>
      <c r="C3418">
        <v>666</v>
      </c>
      <c r="D3418" t="s">
        <v>364</v>
      </c>
      <c r="E3418" t="s">
        <v>260</v>
      </c>
      <c r="F3418" t="s">
        <v>490</v>
      </c>
      <c r="G3418" t="s">
        <v>688</v>
      </c>
      <c r="H3418" t="s">
        <v>1222</v>
      </c>
      <c r="I3418" t="s">
        <v>837</v>
      </c>
      <c r="J3418" t="s">
        <v>987</v>
      </c>
      <c r="K3418" t="s">
        <v>789</v>
      </c>
      <c r="L3418" t="s">
        <v>433</v>
      </c>
      <c r="M3418" t="s">
        <v>78</v>
      </c>
    </row>
    <row r="3419" spans="1:13" x14ac:dyDescent="0.35">
      <c r="A3419" t="s">
        <v>39</v>
      </c>
      <c r="B3419" t="s">
        <v>888</v>
      </c>
      <c r="C3419">
        <v>294</v>
      </c>
      <c r="D3419" t="s">
        <v>1378</v>
      </c>
      <c r="E3419" t="s">
        <v>668</v>
      </c>
      <c r="F3419" t="s">
        <v>389</v>
      </c>
      <c r="G3419" t="s">
        <v>78</v>
      </c>
      <c r="H3419" t="s">
        <v>433</v>
      </c>
      <c r="I3419" t="s">
        <v>812</v>
      </c>
      <c r="J3419" t="s">
        <v>246</v>
      </c>
      <c r="K3419" t="s">
        <v>734</v>
      </c>
      <c r="L3419" t="s">
        <v>78</v>
      </c>
      <c r="M3419" t="s">
        <v>78</v>
      </c>
    </row>
    <row r="3420" spans="1:13" x14ac:dyDescent="0.35">
      <c r="A3420" t="s">
        <v>39</v>
      </c>
      <c r="B3420" t="s">
        <v>889</v>
      </c>
      <c r="C3420">
        <v>735</v>
      </c>
      <c r="D3420" t="s">
        <v>1270</v>
      </c>
      <c r="E3420" t="s">
        <v>742</v>
      </c>
      <c r="F3420" t="s">
        <v>673</v>
      </c>
      <c r="G3420" t="s">
        <v>1214</v>
      </c>
      <c r="H3420" t="s">
        <v>59</v>
      </c>
      <c r="I3420" t="s">
        <v>980</v>
      </c>
      <c r="J3420" t="s">
        <v>668</v>
      </c>
      <c r="K3420" t="s">
        <v>721</v>
      </c>
      <c r="L3420" t="s">
        <v>170</v>
      </c>
      <c r="M3420" t="s">
        <v>679</v>
      </c>
    </row>
    <row r="3421" spans="1:13" x14ac:dyDescent="0.35">
      <c r="A3421" t="s">
        <v>40</v>
      </c>
      <c r="B3421" t="s">
        <v>888</v>
      </c>
      <c r="C3421">
        <v>1846</v>
      </c>
      <c r="D3421" t="s">
        <v>1270</v>
      </c>
      <c r="E3421" t="s">
        <v>673</v>
      </c>
      <c r="F3421" t="s">
        <v>355</v>
      </c>
      <c r="G3421" t="s">
        <v>433</v>
      </c>
      <c r="H3421" t="s">
        <v>644</v>
      </c>
      <c r="I3421" t="s">
        <v>1216</v>
      </c>
      <c r="J3421" t="s">
        <v>389</v>
      </c>
      <c r="K3421" t="s">
        <v>730</v>
      </c>
      <c r="L3421" t="s">
        <v>679</v>
      </c>
      <c r="M3421" t="s">
        <v>679</v>
      </c>
    </row>
    <row r="3422" spans="1:13" x14ac:dyDescent="0.35">
      <c r="A3422" t="s">
        <v>40</v>
      </c>
      <c r="B3422" t="s">
        <v>889</v>
      </c>
      <c r="C3422">
        <v>3084</v>
      </c>
      <c r="D3422" t="s">
        <v>691</v>
      </c>
      <c r="E3422" t="s">
        <v>337</v>
      </c>
      <c r="F3422" t="s">
        <v>414</v>
      </c>
      <c r="G3422" t="s">
        <v>721</v>
      </c>
      <c r="H3422" t="s">
        <v>260</v>
      </c>
      <c r="I3422" t="s">
        <v>611</v>
      </c>
      <c r="J3422" t="s">
        <v>374</v>
      </c>
      <c r="K3422" t="s">
        <v>737</v>
      </c>
      <c r="L3422" t="s">
        <v>334</v>
      </c>
      <c r="M3422" t="s">
        <v>78</v>
      </c>
    </row>
    <row r="3424" spans="1:13" x14ac:dyDescent="0.35">
      <c r="A3424" t="s">
        <v>1472</v>
      </c>
    </row>
    <row r="3425" spans="1:15" x14ac:dyDescent="0.35">
      <c r="A3425" t="s">
        <v>29</v>
      </c>
      <c r="B3425" t="s">
        <v>899</v>
      </c>
      <c r="C3425" t="s">
        <v>30</v>
      </c>
      <c r="D3425" t="s">
        <v>1458</v>
      </c>
      <c r="E3425" t="s">
        <v>1435</v>
      </c>
      <c r="F3425" t="s">
        <v>1459</v>
      </c>
      <c r="G3425" t="s">
        <v>1460</v>
      </c>
      <c r="H3425" t="s">
        <v>1461</v>
      </c>
      <c r="I3425" t="s">
        <v>1462</v>
      </c>
      <c r="J3425" t="s">
        <v>1463</v>
      </c>
      <c r="K3425" t="s">
        <v>1464</v>
      </c>
      <c r="L3425" t="s">
        <v>702</v>
      </c>
      <c r="M3425" t="s">
        <v>74</v>
      </c>
    </row>
    <row r="3426" spans="1:15" x14ac:dyDescent="0.35">
      <c r="A3426" t="s">
        <v>35</v>
      </c>
      <c r="B3426" t="s">
        <v>900</v>
      </c>
      <c r="C3426">
        <v>539</v>
      </c>
      <c r="D3426" t="s">
        <v>1210</v>
      </c>
      <c r="E3426" t="s">
        <v>690</v>
      </c>
      <c r="F3426" t="s">
        <v>624</v>
      </c>
      <c r="G3426" t="s">
        <v>383</v>
      </c>
      <c r="H3426" t="s">
        <v>936</v>
      </c>
      <c r="I3426" t="s">
        <v>877</v>
      </c>
      <c r="J3426" t="s">
        <v>374</v>
      </c>
      <c r="K3426" t="s">
        <v>998</v>
      </c>
      <c r="L3426" t="s">
        <v>377</v>
      </c>
      <c r="M3426" t="s">
        <v>78</v>
      </c>
    </row>
    <row r="3427" spans="1:15" x14ac:dyDescent="0.35">
      <c r="A3427" t="s">
        <v>35</v>
      </c>
      <c r="B3427" t="s">
        <v>901</v>
      </c>
      <c r="C3427">
        <v>78</v>
      </c>
      <c r="D3427" t="s">
        <v>1103</v>
      </c>
      <c r="E3427" t="s">
        <v>78</v>
      </c>
      <c r="F3427" t="s">
        <v>868</v>
      </c>
      <c r="G3427" t="s">
        <v>288</v>
      </c>
      <c r="H3427" t="s">
        <v>1466</v>
      </c>
      <c r="I3427" t="s">
        <v>605</v>
      </c>
      <c r="J3427" t="s">
        <v>734</v>
      </c>
      <c r="K3427" t="s">
        <v>781</v>
      </c>
      <c r="L3427" t="s">
        <v>78</v>
      </c>
      <c r="M3427" t="s">
        <v>78</v>
      </c>
    </row>
    <row r="3428" spans="1:15" x14ac:dyDescent="0.35">
      <c r="A3428" t="s">
        <v>36</v>
      </c>
      <c r="B3428" t="s">
        <v>900</v>
      </c>
      <c r="C3428">
        <v>1634</v>
      </c>
      <c r="D3428" t="s">
        <v>844</v>
      </c>
      <c r="E3428" t="s">
        <v>374</v>
      </c>
      <c r="F3428" t="s">
        <v>246</v>
      </c>
      <c r="G3428" t="s">
        <v>414</v>
      </c>
      <c r="H3428" t="s">
        <v>825</v>
      </c>
      <c r="I3428" t="s">
        <v>1130</v>
      </c>
      <c r="J3428" t="s">
        <v>374</v>
      </c>
      <c r="K3428" t="s">
        <v>807</v>
      </c>
      <c r="L3428" t="s">
        <v>170</v>
      </c>
      <c r="M3428" t="s">
        <v>78</v>
      </c>
    </row>
    <row r="3429" spans="1:15" x14ac:dyDescent="0.35">
      <c r="A3429" t="s">
        <v>37</v>
      </c>
      <c r="B3429" t="s">
        <v>900</v>
      </c>
      <c r="C3429">
        <v>827</v>
      </c>
      <c r="D3429" t="s">
        <v>857</v>
      </c>
      <c r="E3429" t="s">
        <v>387</v>
      </c>
      <c r="F3429" t="s">
        <v>622</v>
      </c>
      <c r="G3429" t="s">
        <v>414</v>
      </c>
      <c r="H3429" t="s">
        <v>732</v>
      </c>
      <c r="I3429" t="s">
        <v>905</v>
      </c>
      <c r="J3429" t="s">
        <v>668</v>
      </c>
      <c r="K3429" t="s">
        <v>737</v>
      </c>
      <c r="L3429" t="s">
        <v>673</v>
      </c>
      <c r="M3429" t="s">
        <v>78</v>
      </c>
    </row>
    <row r="3430" spans="1:15" x14ac:dyDescent="0.35">
      <c r="A3430" t="s">
        <v>38</v>
      </c>
      <c r="B3430" t="s">
        <v>900</v>
      </c>
      <c r="C3430">
        <v>173</v>
      </c>
      <c r="D3430" t="s">
        <v>945</v>
      </c>
      <c r="E3430" t="s">
        <v>341</v>
      </c>
      <c r="F3430" t="s">
        <v>633</v>
      </c>
      <c r="G3430" t="s">
        <v>732</v>
      </c>
      <c r="H3430" t="s">
        <v>998</v>
      </c>
      <c r="I3430" t="s">
        <v>699</v>
      </c>
      <c r="J3430" t="s">
        <v>355</v>
      </c>
      <c r="K3430" t="s">
        <v>337</v>
      </c>
      <c r="L3430" t="s">
        <v>374</v>
      </c>
      <c r="M3430" t="s">
        <v>78</v>
      </c>
    </row>
    <row r="3431" spans="1:15" x14ac:dyDescent="0.35">
      <c r="A3431" t="s">
        <v>38</v>
      </c>
      <c r="B3431" t="s">
        <v>901</v>
      </c>
      <c r="C3431">
        <v>650</v>
      </c>
      <c r="D3431" t="s">
        <v>1268</v>
      </c>
      <c r="E3431" t="s">
        <v>902</v>
      </c>
      <c r="F3431" t="s">
        <v>623</v>
      </c>
      <c r="G3431" t="s">
        <v>690</v>
      </c>
      <c r="H3431" t="s">
        <v>918</v>
      </c>
      <c r="I3431" t="s">
        <v>522</v>
      </c>
      <c r="J3431" t="s">
        <v>644</v>
      </c>
      <c r="K3431" t="s">
        <v>865</v>
      </c>
      <c r="L3431" t="s">
        <v>334</v>
      </c>
      <c r="M3431" t="s">
        <v>170</v>
      </c>
    </row>
    <row r="3432" spans="1:15" x14ac:dyDescent="0.35">
      <c r="A3432" t="s">
        <v>39</v>
      </c>
      <c r="B3432" t="s">
        <v>900</v>
      </c>
      <c r="C3432">
        <v>810</v>
      </c>
      <c r="D3432" t="s">
        <v>859</v>
      </c>
      <c r="E3432" t="s">
        <v>690</v>
      </c>
      <c r="F3432" t="s">
        <v>673</v>
      </c>
      <c r="G3432" t="s">
        <v>719</v>
      </c>
      <c r="H3432" t="s">
        <v>998</v>
      </c>
      <c r="I3432" t="s">
        <v>918</v>
      </c>
      <c r="J3432" t="s">
        <v>673</v>
      </c>
      <c r="K3432" t="s">
        <v>825</v>
      </c>
      <c r="L3432" t="s">
        <v>170</v>
      </c>
      <c r="M3432" t="s">
        <v>679</v>
      </c>
    </row>
    <row r="3433" spans="1:15" x14ac:dyDescent="0.35">
      <c r="A3433" t="s">
        <v>39</v>
      </c>
      <c r="B3433" t="s">
        <v>901</v>
      </c>
      <c r="C3433">
        <v>219</v>
      </c>
      <c r="D3433" t="s">
        <v>1211</v>
      </c>
      <c r="E3433" t="s">
        <v>623</v>
      </c>
      <c r="F3433" t="s">
        <v>414</v>
      </c>
      <c r="G3433" t="s">
        <v>633</v>
      </c>
      <c r="H3433" t="s">
        <v>938</v>
      </c>
      <c r="I3433" t="s">
        <v>615</v>
      </c>
      <c r="J3433" t="s">
        <v>673</v>
      </c>
      <c r="K3433" t="s">
        <v>737</v>
      </c>
      <c r="L3433" t="s">
        <v>78</v>
      </c>
      <c r="M3433" t="s">
        <v>78</v>
      </c>
    </row>
    <row r="3434" spans="1:15" x14ac:dyDescent="0.35">
      <c r="A3434" t="s">
        <v>40</v>
      </c>
      <c r="B3434" t="s">
        <v>900</v>
      </c>
      <c r="C3434">
        <v>3983</v>
      </c>
      <c r="D3434" t="s">
        <v>981</v>
      </c>
      <c r="E3434" t="s">
        <v>622</v>
      </c>
      <c r="F3434" t="s">
        <v>800</v>
      </c>
      <c r="G3434" t="s">
        <v>383</v>
      </c>
      <c r="H3434" t="s">
        <v>745</v>
      </c>
      <c r="I3434" t="s">
        <v>964</v>
      </c>
      <c r="J3434" t="s">
        <v>433</v>
      </c>
      <c r="K3434" t="s">
        <v>250</v>
      </c>
      <c r="L3434" t="s">
        <v>673</v>
      </c>
      <c r="M3434" t="s">
        <v>78</v>
      </c>
    </row>
    <row r="3435" spans="1:15" x14ac:dyDescent="0.35">
      <c r="A3435" t="s">
        <v>40</v>
      </c>
      <c r="B3435" t="s">
        <v>901</v>
      </c>
      <c r="C3435">
        <v>947</v>
      </c>
      <c r="D3435" t="s">
        <v>1207</v>
      </c>
      <c r="E3435" t="s">
        <v>1096</v>
      </c>
      <c r="F3435" t="s">
        <v>623</v>
      </c>
      <c r="G3435" t="s">
        <v>456</v>
      </c>
      <c r="H3435" t="s">
        <v>746</v>
      </c>
      <c r="I3435" t="s">
        <v>692</v>
      </c>
      <c r="J3435" t="s">
        <v>622</v>
      </c>
      <c r="K3435" t="s">
        <v>1140</v>
      </c>
      <c r="L3435" t="s">
        <v>673</v>
      </c>
      <c r="M3435" t="s">
        <v>679</v>
      </c>
    </row>
    <row r="3437" spans="1:15" x14ac:dyDescent="0.35">
      <c r="A3437" t="s">
        <v>1473</v>
      </c>
    </row>
    <row r="3438" spans="1:15" x14ac:dyDescent="0.35">
      <c r="A3438" t="s">
        <v>29</v>
      </c>
      <c r="B3438" t="s">
        <v>30</v>
      </c>
      <c r="C3438" t="s">
        <v>1474</v>
      </c>
      <c r="D3438" t="s">
        <v>1475</v>
      </c>
      <c r="E3438" t="s">
        <v>1476</v>
      </c>
      <c r="F3438" t="s">
        <v>1477</v>
      </c>
      <c r="G3438" t="s">
        <v>1478</v>
      </c>
      <c r="H3438" t="s">
        <v>1479</v>
      </c>
      <c r="I3438" t="s">
        <v>1480</v>
      </c>
      <c r="J3438" t="s">
        <v>1481</v>
      </c>
      <c r="K3438" t="s">
        <v>1482</v>
      </c>
      <c r="L3438" t="s">
        <v>1483</v>
      </c>
      <c r="M3438" t="s">
        <v>1484</v>
      </c>
      <c r="N3438" t="s">
        <v>1342</v>
      </c>
      <c r="O3438" t="s">
        <v>1425</v>
      </c>
    </row>
    <row r="3439" spans="1:15" x14ac:dyDescent="0.35">
      <c r="A3439" t="s">
        <v>35</v>
      </c>
      <c r="B3439">
        <v>616</v>
      </c>
      <c r="C3439" t="s">
        <v>409</v>
      </c>
      <c r="D3439" t="s">
        <v>743</v>
      </c>
      <c r="E3439" t="s">
        <v>996</v>
      </c>
      <c r="F3439" t="s">
        <v>914</v>
      </c>
      <c r="G3439" t="s">
        <v>85</v>
      </c>
      <c r="H3439" t="s">
        <v>742</v>
      </c>
      <c r="I3439" t="s">
        <v>730</v>
      </c>
      <c r="J3439" t="s">
        <v>1140</v>
      </c>
      <c r="K3439" t="s">
        <v>761</v>
      </c>
      <c r="L3439" t="s">
        <v>78</v>
      </c>
      <c r="M3439" t="s">
        <v>78</v>
      </c>
      <c r="N3439" t="s">
        <v>377</v>
      </c>
      <c r="O3439" t="s">
        <v>78</v>
      </c>
    </row>
    <row r="3440" spans="1:15" x14ac:dyDescent="0.35">
      <c r="A3440" t="s">
        <v>36</v>
      </c>
      <c r="B3440">
        <v>1633</v>
      </c>
      <c r="C3440" t="s">
        <v>670</v>
      </c>
      <c r="D3440" t="s">
        <v>800</v>
      </c>
      <c r="E3440" t="s">
        <v>398</v>
      </c>
      <c r="F3440" t="s">
        <v>868</v>
      </c>
      <c r="G3440" t="s">
        <v>728</v>
      </c>
      <c r="H3440" t="s">
        <v>679</v>
      </c>
      <c r="I3440" t="s">
        <v>433</v>
      </c>
      <c r="J3440" t="s">
        <v>717</v>
      </c>
      <c r="K3440" t="s">
        <v>299</v>
      </c>
      <c r="L3440" t="s">
        <v>679</v>
      </c>
      <c r="M3440" t="s">
        <v>679</v>
      </c>
      <c r="N3440" t="s">
        <v>406</v>
      </c>
      <c r="O3440" t="s">
        <v>78</v>
      </c>
    </row>
    <row r="3441" spans="1:16" x14ac:dyDescent="0.35">
      <c r="A3441" t="s">
        <v>37</v>
      </c>
      <c r="B3441">
        <v>824</v>
      </c>
      <c r="C3441" t="s">
        <v>384</v>
      </c>
      <c r="D3441" t="s">
        <v>341</v>
      </c>
      <c r="E3441" t="s">
        <v>376</v>
      </c>
      <c r="F3441" t="s">
        <v>503</v>
      </c>
      <c r="G3441" t="s">
        <v>718</v>
      </c>
      <c r="H3441" t="s">
        <v>433</v>
      </c>
      <c r="I3441" t="s">
        <v>341</v>
      </c>
      <c r="J3441" t="s">
        <v>1011</v>
      </c>
      <c r="K3441" t="s">
        <v>798</v>
      </c>
      <c r="L3441" t="s">
        <v>679</v>
      </c>
      <c r="M3441" t="s">
        <v>170</v>
      </c>
      <c r="N3441" t="s">
        <v>673</v>
      </c>
      <c r="O3441" t="s">
        <v>78</v>
      </c>
    </row>
    <row r="3442" spans="1:16" x14ac:dyDescent="0.35">
      <c r="A3442" t="s">
        <v>38</v>
      </c>
      <c r="B3442">
        <v>821</v>
      </c>
      <c r="C3442" t="s">
        <v>642</v>
      </c>
      <c r="D3442" t="s">
        <v>622</v>
      </c>
      <c r="E3442" t="s">
        <v>1087</v>
      </c>
      <c r="F3442" t="s">
        <v>730</v>
      </c>
      <c r="G3442" t="s">
        <v>623</v>
      </c>
      <c r="H3442" t="s">
        <v>676</v>
      </c>
      <c r="I3442" t="s">
        <v>724</v>
      </c>
      <c r="J3442" t="s">
        <v>838</v>
      </c>
      <c r="K3442" t="s">
        <v>97</v>
      </c>
      <c r="L3442" t="s">
        <v>673</v>
      </c>
      <c r="M3442" t="s">
        <v>334</v>
      </c>
      <c r="N3442" t="s">
        <v>490</v>
      </c>
      <c r="O3442" t="s">
        <v>78</v>
      </c>
    </row>
    <row r="3443" spans="1:16" x14ac:dyDescent="0.35">
      <c r="A3443" t="s">
        <v>39</v>
      </c>
      <c r="B3443">
        <v>1028</v>
      </c>
      <c r="C3443" t="s">
        <v>134</v>
      </c>
      <c r="D3443" t="s">
        <v>987</v>
      </c>
      <c r="E3443" t="s">
        <v>897</v>
      </c>
      <c r="F3443" t="s">
        <v>735</v>
      </c>
      <c r="G3443" t="s">
        <v>383</v>
      </c>
      <c r="H3443" t="s">
        <v>78</v>
      </c>
      <c r="I3443" t="s">
        <v>414</v>
      </c>
      <c r="J3443" t="s">
        <v>896</v>
      </c>
      <c r="K3443" t="s">
        <v>561</v>
      </c>
      <c r="L3443" t="s">
        <v>78</v>
      </c>
      <c r="M3443" t="s">
        <v>679</v>
      </c>
      <c r="N3443" t="s">
        <v>800</v>
      </c>
      <c r="O3443" t="s">
        <v>78</v>
      </c>
    </row>
    <row r="3444" spans="1:16" x14ac:dyDescent="0.35">
      <c r="A3444" t="s">
        <v>40</v>
      </c>
      <c r="B3444">
        <v>4922</v>
      </c>
      <c r="C3444" t="s">
        <v>388</v>
      </c>
      <c r="D3444" t="s">
        <v>987</v>
      </c>
      <c r="E3444" t="s">
        <v>684</v>
      </c>
      <c r="F3444" t="s">
        <v>1030</v>
      </c>
      <c r="G3444" t="s">
        <v>718</v>
      </c>
      <c r="H3444" t="s">
        <v>387</v>
      </c>
      <c r="I3444" t="s">
        <v>622</v>
      </c>
      <c r="J3444" t="s">
        <v>782</v>
      </c>
      <c r="K3444" t="s">
        <v>1090</v>
      </c>
      <c r="L3444" t="s">
        <v>679</v>
      </c>
      <c r="M3444" t="s">
        <v>170</v>
      </c>
      <c r="N3444" t="s">
        <v>675</v>
      </c>
      <c r="O3444" t="s">
        <v>78</v>
      </c>
    </row>
    <row r="3446" spans="1:16" x14ac:dyDescent="0.35">
      <c r="A3446" t="s">
        <v>1485</v>
      </c>
    </row>
    <row r="3447" spans="1:16" x14ac:dyDescent="0.35">
      <c r="A3447" t="s">
        <v>29</v>
      </c>
      <c r="B3447" t="s">
        <v>887</v>
      </c>
      <c r="C3447" t="s">
        <v>30</v>
      </c>
      <c r="D3447" t="s">
        <v>1474</v>
      </c>
      <c r="E3447" t="s">
        <v>1475</v>
      </c>
      <c r="F3447" t="s">
        <v>1476</v>
      </c>
      <c r="G3447" t="s">
        <v>1477</v>
      </c>
      <c r="H3447" t="s">
        <v>1478</v>
      </c>
      <c r="I3447" t="s">
        <v>1479</v>
      </c>
      <c r="J3447" t="s">
        <v>1480</v>
      </c>
      <c r="K3447" t="s">
        <v>1481</v>
      </c>
      <c r="L3447" t="s">
        <v>1482</v>
      </c>
      <c r="M3447" t="s">
        <v>1483</v>
      </c>
      <c r="N3447" t="s">
        <v>1484</v>
      </c>
      <c r="O3447" t="s">
        <v>1342</v>
      </c>
      <c r="P3447" t="s">
        <v>1425</v>
      </c>
    </row>
    <row r="3448" spans="1:16" x14ac:dyDescent="0.35">
      <c r="A3448" t="s">
        <v>35</v>
      </c>
      <c r="B3448" t="s">
        <v>888</v>
      </c>
      <c r="C3448">
        <v>291</v>
      </c>
      <c r="D3448" t="s">
        <v>669</v>
      </c>
      <c r="E3448" t="s">
        <v>387</v>
      </c>
      <c r="F3448" t="s">
        <v>1092</v>
      </c>
      <c r="G3448" t="s">
        <v>868</v>
      </c>
      <c r="H3448" t="s">
        <v>633</v>
      </c>
      <c r="I3448" t="s">
        <v>742</v>
      </c>
      <c r="J3448" t="s">
        <v>745</v>
      </c>
      <c r="K3448" t="s">
        <v>1023</v>
      </c>
      <c r="L3448" t="s">
        <v>761</v>
      </c>
      <c r="M3448" t="s">
        <v>78</v>
      </c>
      <c r="N3448" t="s">
        <v>78</v>
      </c>
      <c r="O3448" t="s">
        <v>246</v>
      </c>
      <c r="P3448" t="s">
        <v>78</v>
      </c>
    </row>
    <row r="3449" spans="1:16" x14ac:dyDescent="0.35">
      <c r="A3449" t="s">
        <v>35</v>
      </c>
      <c r="B3449" t="s">
        <v>889</v>
      </c>
      <c r="C3449">
        <v>325</v>
      </c>
      <c r="D3449" t="s">
        <v>336</v>
      </c>
      <c r="E3449" t="s">
        <v>721</v>
      </c>
      <c r="F3449" t="s">
        <v>734</v>
      </c>
      <c r="G3449" t="s">
        <v>1205</v>
      </c>
      <c r="H3449" t="s">
        <v>668</v>
      </c>
      <c r="I3449" t="s">
        <v>724</v>
      </c>
      <c r="J3449" t="s">
        <v>688</v>
      </c>
      <c r="K3449" t="s">
        <v>1096</v>
      </c>
      <c r="L3449" t="s">
        <v>439</v>
      </c>
      <c r="M3449" t="s">
        <v>78</v>
      </c>
      <c r="N3449" t="s">
        <v>78</v>
      </c>
      <c r="O3449" t="s">
        <v>389</v>
      </c>
      <c r="P3449" t="s">
        <v>78</v>
      </c>
    </row>
    <row r="3450" spans="1:16" x14ac:dyDescent="0.35">
      <c r="A3450" t="s">
        <v>36</v>
      </c>
      <c r="B3450" t="s">
        <v>888</v>
      </c>
      <c r="C3450">
        <v>731</v>
      </c>
      <c r="D3450" t="s">
        <v>276</v>
      </c>
      <c r="E3450" t="s">
        <v>374</v>
      </c>
      <c r="F3450" t="s">
        <v>324</v>
      </c>
      <c r="G3450" t="s">
        <v>742</v>
      </c>
      <c r="H3450" t="s">
        <v>865</v>
      </c>
      <c r="I3450" t="s">
        <v>78</v>
      </c>
      <c r="J3450" t="s">
        <v>78</v>
      </c>
      <c r="K3450" t="s">
        <v>389</v>
      </c>
      <c r="L3450" t="s">
        <v>1011</v>
      </c>
      <c r="M3450" t="s">
        <v>668</v>
      </c>
      <c r="N3450" t="s">
        <v>78</v>
      </c>
      <c r="O3450" t="s">
        <v>490</v>
      </c>
      <c r="P3450" t="s">
        <v>78</v>
      </c>
    </row>
    <row r="3451" spans="1:16" x14ac:dyDescent="0.35">
      <c r="A3451" t="s">
        <v>36</v>
      </c>
      <c r="B3451" t="s">
        <v>889</v>
      </c>
      <c r="C3451">
        <v>902</v>
      </c>
      <c r="D3451" t="s">
        <v>536</v>
      </c>
      <c r="E3451" t="s">
        <v>355</v>
      </c>
      <c r="F3451" t="s">
        <v>660</v>
      </c>
      <c r="G3451" t="s">
        <v>508</v>
      </c>
      <c r="H3451" t="s">
        <v>675</v>
      </c>
      <c r="I3451" t="s">
        <v>170</v>
      </c>
      <c r="J3451" t="s">
        <v>387</v>
      </c>
      <c r="K3451" t="s">
        <v>836</v>
      </c>
      <c r="L3451" t="s">
        <v>780</v>
      </c>
      <c r="M3451" t="s">
        <v>78</v>
      </c>
      <c r="N3451" t="s">
        <v>679</v>
      </c>
      <c r="O3451" t="s">
        <v>622</v>
      </c>
      <c r="P3451" t="s">
        <v>78</v>
      </c>
    </row>
    <row r="3452" spans="1:16" x14ac:dyDescent="0.35">
      <c r="A3452" t="s">
        <v>37</v>
      </c>
      <c r="B3452" t="s">
        <v>888</v>
      </c>
      <c r="C3452">
        <v>370</v>
      </c>
      <c r="D3452" t="s">
        <v>169</v>
      </c>
      <c r="E3452" t="s">
        <v>383</v>
      </c>
      <c r="F3452" t="s">
        <v>349</v>
      </c>
      <c r="G3452" t="s">
        <v>1151</v>
      </c>
      <c r="H3452" t="s">
        <v>745</v>
      </c>
      <c r="I3452" t="s">
        <v>377</v>
      </c>
      <c r="J3452" t="s">
        <v>389</v>
      </c>
      <c r="K3452" t="s">
        <v>377</v>
      </c>
      <c r="L3452" t="s">
        <v>782</v>
      </c>
      <c r="M3452" t="s">
        <v>78</v>
      </c>
      <c r="N3452" t="s">
        <v>78</v>
      </c>
      <c r="O3452" t="s">
        <v>668</v>
      </c>
      <c r="P3452" t="s">
        <v>78</v>
      </c>
    </row>
    <row r="3453" spans="1:16" x14ac:dyDescent="0.35">
      <c r="A3453" t="s">
        <v>37</v>
      </c>
      <c r="B3453" t="s">
        <v>889</v>
      </c>
      <c r="C3453">
        <v>454</v>
      </c>
      <c r="D3453" t="s">
        <v>669</v>
      </c>
      <c r="E3453" t="s">
        <v>624</v>
      </c>
      <c r="F3453" t="s">
        <v>1220</v>
      </c>
      <c r="G3453" t="s">
        <v>730</v>
      </c>
      <c r="H3453" t="s">
        <v>387</v>
      </c>
      <c r="I3453" t="s">
        <v>334</v>
      </c>
      <c r="J3453" t="s">
        <v>250</v>
      </c>
      <c r="K3453" t="s">
        <v>729</v>
      </c>
      <c r="L3453" t="s">
        <v>635</v>
      </c>
      <c r="M3453" t="s">
        <v>170</v>
      </c>
      <c r="N3453" t="s">
        <v>673</v>
      </c>
      <c r="O3453" t="s">
        <v>334</v>
      </c>
      <c r="P3453" t="s">
        <v>78</v>
      </c>
    </row>
    <row r="3454" spans="1:16" x14ac:dyDescent="0.35">
      <c r="A3454" t="s">
        <v>38</v>
      </c>
      <c r="B3454" t="s">
        <v>888</v>
      </c>
      <c r="C3454">
        <v>156</v>
      </c>
      <c r="D3454" t="s">
        <v>1227</v>
      </c>
      <c r="E3454" t="s">
        <v>624</v>
      </c>
      <c r="F3454" t="s">
        <v>90</v>
      </c>
      <c r="G3454" t="s">
        <v>746</v>
      </c>
      <c r="H3454" t="s">
        <v>728</v>
      </c>
      <c r="I3454" t="s">
        <v>355</v>
      </c>
      <c r="J3454" t="s">
        <v>735</v>
      </c>
      <c r="K3454" t="s">
        <v>737</v>
      </c>
      <c r="L3454" t="s">
        <v>733</v>
      </c>
      <c r="M3454" t="s">
        <v>738</v>
      </c>
      <c r="N3454" t="s">
        <v>374</v>
      </c>
      <c r="O3454" t="s">
        <v>334</v>
      </c>
      <c r="P3454" t="s">
        <v>78</v>
      </c>
    </row>
    <row r="3455" spans="1:16" x14ac:dyDescent="0.35">
      <c r="A3455" t="s">
        <v>38</v>
      </c>
      <c r="B3455" t="s">
        <v>889</v>
      </c>
      <c r="C3455">
        <v>665</v>
      </c>
      <c r="D3455" t="s">
        <v>83</v>
      </c>
      <c r="E3455" t="s">
        <v>738</v>
      </c>
      <c r="F3455" t="s">
        <v>637</v>
      </c>
      <c r="G3455" t="s">
        <v>676</v>
      </c>
      <c r="H3455" t="s">
        <v>389</v>
      </c>
      <c r="I3455" t="s">
        <v>732</v>
      </c>
      <c r="J3455" t="s">
        <v>737</v>
      </c>
      <c r="K3455" t="s">
        <v>1159</v>
      </c>
      <c r="L3455" t="s">
        <v>194</v>
      </c>
      <c r="M3455" t="s">
        <v>679</v>
      </c>
      <c r="N3455" t="s">
        <v>334</v>
      </c>
      <c r="O3455" t="s">
        <v>406</v>
      </c>
      <c r="P3455" t="s">
        <v>78</v>
      </c>
    </row>
    <row r="3456" spans="1:16" x14ac:dyDescent="0.35">
      <c r="A3456" t="s">
        <v>39</v>
      </c>
      <c r="B3456" t="s">
        <v>888</v>
      </c>
      <c r="C3456">
        <v>293</v>
      </c>
      <c r="D3456" t="s">
        <v>267</v>
      </c>
      <c r="E3456" t="s">
        <v>246</v>
      </c>
      <c r="F3456" t="s">
        <v>576</v>
      </c>
      <c r="G3456" t="s">
        <v>717</v>
      </c>
      <c r="H3456" t="s">
        <v>793</v>
      </c>
      <c r="I3456" t="s">
        <v>78</v>
      </c>
      <c r="J3456" t="s">
        <v>673</v>
      </c>
      <c r="K3456" t="s">
        <v>529</v>
      </c>
      <c r="L3456" t="s">
        <v>637</v>
      </c>
      <c r="M3456" t="s">
        <v>78</v>
      </c>
      <c r="N3456" t="s">
        <v>78</v>
      </c>
      <c r="O3456" t="s">
        <v>387</v>
      </c>
      <c r="P3456" t="s">
        <v>78</v>
      </c>
    </row>
    <row r="3457" spans="1:16" x14ac:dyDescent="0.35">
      <c r="A3457" t="s">
        <v>39</v>
      </c>
      <c r="B3457" t="s">
        <v>889</v>
      </c>
      <c r="C3457">
        <v>735</v>
      </c>
      <c r="D3457" t="s">
        <v>405</v>
      </c>
      <c r="E3457" t="s">
        <v>624</v>
      </c>
      <c r="F3457" t="s">
        <v>1003</v>
      </c>
      <c r="G3457" t="s">
        <v>1151</v>
      </c>
      <c r="H3457" t="s">
        <v>389</v>
      </c>
      <c r="I3457" t="s">
        <v>78</v>
      </c>
      <c r="J3457" t="s">
        <v>675</v>
      </c>
      <c r="K3457" t="s">
        <v>698</v>
      </c>
      <c r="L3457" t="s">
        <v>597</v>
      </c>
      <c r="M3457" t="s">
        <v>78</v>
      </c>
      <c r="N3457" t="s">
        <v>170</v>
      </c>
      <c r="O3457" t="s">
        <v>675</v>
      </c>
      <c r="P3457" t="s">
        <v>78</v>
      </c>
    </row>
    <row r="3458" spans="1:16" x14ac:dyDescent="0.35">
      <c r="A3458" t="s">
        <v>40</v>
      </c>
      <c r="B3458" t="s">
        <v>888</v>
      </c>
      <c r="C3458">
        <v>1841</v>
      </c>
      <c r="D3458" t="s">
        <v>137</v>
      </c>
      <c r="E3458" t="s">
        <v>800</v>
      </c>
      <c r="F3458" t="s">
        <v>557</v>
      </c>
      <c r="G3458" t="s">
        <v>1023</v>
      </c>
      <c r="H3458" t="s">
        <v>1023</v>
      </c>
      <c r="I3458" t="s">
        <v>374</v>
      </c>
      <c r="J3458" t="s">
        <v>623</v>
      </c>
      <c r="K3458" t="s">
        <v>622</v>
      </c>
      <c r="L3458" t="s">
        <v>69</v>
      </c>
      <c r="M3458" t="s">
        <v>668</v>
      </c>
      <c r="N3458" t="s">
        <v>679</v>
      </c>
      <c r="O3458" t="s">
        <v>414</v>
      </c>
      <c r="P3458" t="s">
        <v>78</v>
      </c>
    </row>
    <row r="3459" spans="1:16" x14ac:dyDescent="0.35">
      <c r="A3459" t="s">
        <v>40</v>
      </c>
      <c r="B3459" t="s">
        <v>889</v>
      </c>
      <c r="C3459">
        <v>3081</v>
      </c>
      <c r="D3459" t="s">
        <v>446</v>
      </c>
      <c r="E3459" t="s">
        <v>458</v>
      </c>
      <c r="F3459" t="s">
        <v>450</v>
      </c>
      <c r="G3459" t="s">
        <v>270</v>
      </c>
      <c r="H3459" t="s">
        <v>414</v>
      </c>
      <c r="I3459" t="s">
        <v>675</v>
      </c>
      <c r="J3459" t="s">
        <v>383</v>
      </c>
      <c r="K3459" t="s">
        <v>307</v>
      </c>
      <c r="L3459" t="s">
        <v>249</v>
      </c>
      <c r="M3459" t="s">
        <v>78</v>
      </c>
      <c r="N3459" t="s">
        <v>170</v>
      </c>
      <c r="O3459" t="s">
        <v>85</v>
      </c>
      <c r="P3459" t="s">
        <v>78</v>
      </c>
    </row>
    <row r="3461" spans="1:16" x14ac:dyDescent="0.35">
      <c r="A3461" t="s">
        <v>1486</v>
      </c>
    </row>
    <row r="3462" spans="1:16" x14ac:dyDescent="0.35">
      <c r="A3462" t="s">
        <v>29</v>
      </c>
      <c r="B3462" t="s">
        <v>847</v>
      </c>
      <c r="C3462" t="s">
        <v>30</v>
      </c>
      <c r="D3462" t="s">
        <v>1474</v>
      </c>
      <c r="E3462" t="s">
        <v>1475</v>
      </c>
      <c r="F3462" t="s">
        <v>1476</v>
      </c>
      <c r="G3462" t="s">
        <v>1477</v>
      </c>
      <c r="H3462" t="s">
        <v>1478</v>
      </c>
      <c r="I3462" t="s">
        <v>1479</v>
      </c>
      <c r="J3462" t="s">
        <v>1480</v>
      </c>
      <c r="K3462" t="s">
        <v>1481</v>
      </c>
      <c r="L3462" t="s">
        <v>1482</v>
      </c>
      <c r="M3462" t="s">
        <v>1483</v>
      </c>
      <c r="N3462" t="s">
        <v>1484</v>
      </c>
      <c r="O3462" t="s">
        <v>1342</v>
      </c>
      <c r="P3462" t="s">
        <v>1425</v>
      </c>
    </row>
    <row r="3463" spans="1:16" x14ac:dyDescent="0.35">
      <c r="A3463" t="s">
        <v>35</v>
      </c>
      <c r="B3463" t="s">
        <v>827</v>
      </c>
      <c r="C3463">
        <v>285</v>
      </c>
      <c r="D3463" t="s">
        <v>343</v>
      </c>
      <c r="E3463" t="s">
        <v>250</v>
      </c>
      <c r="F3463" t="s">
        <v>1265</v>
      </c>
      <c r="G3463" t="s">
        <v>782</v>
      </c>
      <c r="H3463" t="s">
        <v>389</v>
      </c>
      <c r="I3463" t="s">
        <v>624</v>
      </c>
      <c r="J3463" t="s">
        <v>734</v>
      </c>
      <c r="K3463" t="s">
        <v>1008</v>
      </c>
      <c r="L3463" t="s">
        <v>907</v>
      </c>
      <c r="M3463" t="s">
        <v>78</v>
      </c>
      <c r="N3463" t="s">
        <v>78</v>
      </c>
      <c r="O3463" t="s">
        <v>85</v>
      </c>
      <c r="P3463" t="s">
        <v>78</v>
      </c>
    </row>
    <row r="3464" spans="1:16" x14ac:dyDescent="0.35">
      <c r="A3464" t="s">
        <v>35</v>
      </c>
      <c r="B3464" t="s">
        <v>828</v>
      </c>
      <c r="C3464">
        <v>318</v>
      </c>
      <c r="D3464" t="s">
        <v>657</v>
      </c>
      <c r="E3464" t="s">
        <v>458</v>
      </c>
      <c r="F3464" t="s">
        <v>59</v>
      </c>
      <c r="G3464" t="s">
        <v>67</v>
      </c>
      <c r="H3464" t="s">
        <v>622</v>
      </c>
      <c r="I3464" t="s">
        <v>1214</v>
      </c>
      <c r="J3464" t="s">
        <v>337</v>
      </c>
      <c r="K3464" t="s">
        <v>1091</v>
      </c>
      <c r="L3464" t="s">
        <v>852</v>
      </c>
      <c r="M3464" t="s">
        <v>78</v>
      </c>
      <c r="N3464" t="s">
        <v>78</v>
      </c>
      <c r="O3464" t="s">
        <v>668</v>
      </c>
      <c r="P3464" t="s">
        <v>78</v>
      </c>
    </row>
    <row r="3465" spans="1:16" x14ac:dyDescent="0.35">
      <c r="A3465" t="s">
        <v>35</v>
      </c>
      <c r="B3465" t="s">
        <v>318</v>
      </c>
      <c r="C3465">
        <v>13</v>
      </c>
      <c r="D3465" t="s">
        <v>667</v>
      </c>
      <c r="E3465" t="s">
        <v>78</v>
      </c>
      <c r="F3465" t="s">
        <v>355</v>
      </c>
      <c r="G3465" t="s">
        <v>78</v>
      </c>
      <c r="H3465" t="s">
        <v>78</v>
      </c>
      <c r="I3465" t="s">
        <v>78</v>
      </c>
      <c r="J3465" t="s">
        <v>772</v>
      </c>
      <c r="K3465" t="s">
        <v>214</v>
      </c>
      <c r="L3465" t="s">
        <v>734</v>
      </c>
      <c r="M3465" t="s">
        <v>78</v>
      </c>
      <c r="N3465" t="s">
        <v>78</v>
      </c>
      <c r="O3465" t="s">
        <v>78</v>
      </c>
      <c r="P3465" t="s">
        <v>78</v>
      </c>
    </row>
    <row r="3466" spans="1:16" x14ac:dyDescent="0.35">
      <c r="A3466" t="s">
        <v>36</v>
      </c>
      <c r="B3466" t="s">
        <v>827</v>
      </c>
      <c r="C3466">
        <v>670</v>
      </c>
      <c r="D3466" t="s">
        <v>1314</v>
      </c>
      <c r="E3466" t="s">
        <v>85</v>
      </c>
      <c r="F3466" t="s">
        <v>172</v>
      </c>
      <c r="G3466" t="s">
        <v>741</v>
      </c>
      <c r="H3466" t="s">
        <v>728</v>
      </c>
      <c r="I3466" t="s">
        <v>679</v>
      </c>
      <c r="J3466" t="s">
        <v>673</v>
      </c>
      <c r="K3466" t="s">
        <v>868</v>
      </c>
      <c r="L3466" t="s">
        <v>729</v>
      </c>
      <c r="M3466" t="s">
        <v>668</v>
      </c>
      <c r="N3466" t="s">
        <v>78</v>
      </c>
      <c r="O3466" t="s">
        <v>458</v>
      </c>
      <c r="P3466" t="s">
        <v>78</v>
      </c>
    </row>
    <row r="3467" spans="1:16" x14ac:dyDescent="0.35">
      <c r="A3467" t="s">
        <v>36</v>
      </c>
      <c r="B3467" t="s">
        <v>828</v>
      </c>
      <c r="C3467">
        <v>896</v>
      </c>
      <c r="D3467" t="s">
        <v>188</v>
      </c>
      <c r="E3467" t="s">
        <v>389</v>
      </c>
      <c r="F3467" t="s">
        <v>923</v>
      </c>
      <c r="G3467" t="s">
        <v>250</v>
      </c>
      <c r="H3467" t="s">
        <v>508</v>
      </c>
      <c r="I3467" t="s">
        <v>679</v>
      </c>
      <c r="J3467" t="s">
        <v>377</v>
      </c>
      <c r="K3467" t="s">
        <v>1109</v>
      </c>
      <c r="L3467" t="s">
        <v>539</v>
      </c>
      <c r="M3467" t="s">
        <v>78</v>
      </c>
      <c r="N3467" t="s">
        <v>679</v>
      </c>
      <c r="O3467" t="s">
        <v>987</v>
      </c>
      <c r="P3467" t="s">
        <v>78</v>
      </c>
    </row>
    <row r="3468" spans="1:16" x14ac:dyDescent="0.35">
      <c r="A3468" t="s">
        <v>36</v>
      </c>
      <c r="B3468" t="s">
        <v>318</v>
      </c>
      <c r="C3468">
        <v>67</v>
      </c>
      <c r="D3468" t="s">
        <v>47</v>
      </c>
      <c r="E3468" t="s">
        <v>800</v>
      </c>
      <c r="F3468" t="s">
        <v>421</v>
      </c>
      <c r="G3468" t="s">
        <v>406</v>
      </c>
      <c r="H3468" t="s">
        <v>731</v>
      </c>
      <c r="I3468" t="s">
        <v>78</v>
      </c>
      <c r="J3468" t="s">
        <v>78</v>
      </c>
      <c r="K3468" t="s">
        <v>78</v>
      </c>
      <c r="L3468" t="s">
        <v>723</v>
      </c>
      <c r="M3468" t="s">
        <v>78</v>
      </c>
      <c r="N3468" t="s">
        <v>78</v>
      </c>
      <c r="O3468" t="s">
        <v>78</v>
      </c>
      <c r="P3468" t="s">
        <v>78</v>
      </c>
    </row>
    <row r="3469" spans="1:16" x14ac:dyDescent="0.35">
      <c r="A3469" t="s">
        <v>37</v>
      </c>
      <c r="B3469" t="s">
        <v>827</v>
      </c>
      <c r="C3469">
        <v>341</v>
      </c>
      <c r="D3469" t="s">
        <v>1487</v>
      </c>
      <c r="E3469" t="s">
        <v>807</v>
      </c>
      <c r="F3469" t="s">
        <v>93</v>
      </c>
      <c r="G3469" t="s">
        <v>1171</v>
      </c>
      <c r="H3469" t="s">
        <v>721</v>
      </c>
      <c r="I3469" t="s">
        <v>675</v>
      </c>
      <c r="J3469" t="s">
        <v>490</v>
      </c>
      <c r="K3469" t="s">
        <v>993</v>
      </c>
      <c r="L3469" t="s">
        <v>748</v>
      </c>
      <c r="M3469" t="s">
        <v>170</v>
      </c>
      <c r="N3469" t="s">
        <v>334</v>
      </c>
      <c r="O3469" t="s">
        <v>246</v>
      </c>
      <c r="P3469" t="s">
        <v>78</v>
      </c>
    </row>
    <row r="3470" spans="1:16" x14ac:dyDescent="0.35">
      <c r="A3470" t="s">
        <v>37</v>
      </c>
      <c r="B3470" t="s">
        <v>828</v>
      </c>
      <c r="C3470">
        <v>441</v>
      </c>
      <c r="D3470" t="s">
        <v>678</v>
      </c>
      <c r="E3470" t="s">
        <v>622</v>
      </c>
      <c r="F3470" t="s">
        <v>279</v>
      </c>
      <c r="G3470" t="s">
        <v>745</v>
      </c>
      <c r="H3470" t="s">
        <v>341</v>
      </c>
      <c r="I3470" t="s">
        <v>170</v>
      </c>
      <c r="J3470" t="s">
        <v>644</v>
      </c>
      <c r="K3470" t="s">
        <v>938</v>
      </c>
      <c r="L3470" t="s">
        <v>664</v>
      </c>
      <c r="M3470" t="s">
        <v>78</v>
      </c>
      <c r="N3470" t="s">
        <v>78</v>
      </c>
      <c r="O3470" t="s">
        <v>170</v>
      </c>
      <c r="P3470" t="s">
        <v>78</v>
      </c>
    </row>
    <row r="3471" spans="1:16" x14ac:dyDescent="0.35">
      <c r="A3471" t="s">
        <v>37</v>
      </c>
      <c r="B3471" t="s">
        <v>318</v>
      </c>
      <c r="C3471">
        <v>42</v>
      </c>
      <c r="D3471" t="s">
        <v>378</v>
      </c>
      <c r="E3471" t="s">
        <v>807</v>
      </c>
      <c r="F3471" t="s">
        <v>1312</v>
      </c>
      <c r="G3471" t="s">
        <v>1200</v>
      </c>
      <c r="H3471" t="s">
        <v>738</v>
      </c>
      <c r="I3471" t="s">
        <v>78</v>
      </c>
      <c r="J3471" t="s">
        <v>745</v>
      </c>
      <c r="K3471" t="s">
        <v>718</v>
      </c>
      <c r="L3471" t="s">
        <v>768</v>
      </c>
      <c r="M3471" t="s">
        <v>78</v>
      </c>
      <c r="N3471" t="s">
        <v>78</v>
      </c>
      <c r="O3471" t="s">
        <v>78</v>
      </c>
      <c r="P3471" t="s">
        <v>78</v>
      </c>
    </row>
    <row r="3472" spans="1:16" x14ac:dyDescent="0.35">
      <c r="A3472" t="s">
        <v>38</v>
      </c>
      <c r="B3472" t="s">
        <v>827</v>
      </c>
      <c r="C3472">
        <v>356</v>
      </c>
      <c r="D3472" t="s">
        <v>422</v>
      </c>
      <c r="E3472" t="s">
        <v>624</v>
      </c>
      <c r="F3472" t="s">
        <v>1159</v>
      </c>
      <c r="G3472" t="s">
        <v>503</v>
      </c>
      <c r="H3472" t="s">
        <v>383</v>
      </c>
      <c r="I3472" t="s">
        <v>690</v>
      </c>
      <c r="J3472" t="s">
        <v>718</v>
      </c>
      <c r="K3472" t="s">
        <v>1205</v>
      </c>
      <c r="L3472" t="s">
        <v>45</v>
      </c>
      <c r="M3472" t="s">
        <v>246</v>
      </c>
      <c r="N3472" t="s">
        <v>673</v>
      </c>
      <c r="O3472" t="s">
        <v>377</v>
      </c>
      <c r="P3472" t="s">
        <v>78</v>
      </c>
    </row>
    <row r="3473" spans="1:16" x14ac:dyDescent="0.35">
      <c r="A3473" t="s">
        <v>38</v>
      </c>
      <c r="B3473" t="s">
        <v>828</v>
      </c>
      <c r="C3473">
        <v>424</v>
      </c>
      <c r="D3473" t="s">
        <v>667</v>
      </c>
      <c r="E3473" t="s">
        <v>622</v>
      </c>
      <c r="F3473" t="s">
        <v>755</v>
      </c>
      <c r="G3473" t="s">
        <v>676</v>
      </c>
      <c r="H3473" t="s">
        <v>377</v>
      </c>
      <c r="I3473" t="s">
        <v>644</v>
      </c>
      <c r="J3473" t="s">
        <v>741</v>
      </c>
      <c r="K3473" t="s">
        <v>660</v>
      </c>
      <c r="L3473" t="s">
        <v>342</v>
      </c>
      <c r="M3473" t="s">
        <v>668</v>
      </c>
      <c r="N3473" t="s">
        <v>433</v>
      </c>
      <c r="O3473" t="s">
        <v>458</v>
      </c>
      <c r="P3473" t="s">
        <v>78</v>
      </c>
    </row>
    <row r="3474" spans="1:16" x14ac:dyDescent="0.35">
      <c r="A3474" t="s">
        <v>38</v>
      </c>
      <c r="B3474" t="s">
        <v>318</v>
      </c>
      <c r="C3474">
        <v>41</v>
      </c>
      <c r="D3474" t="s">
        <v>564</v>
      </c>
      <c r="E3474" t="s">
        <v>78</v>
      </c>
      <c r="F3474" t="s">
        <v>143</v>
      </c>
      <c r="G3474" t="s">
        <v>78</v>
      </c>
      <c r="H3474" t="s">
        <v>78</v>
      </c>
      <c r="I3474" t="s">
        <v>673</v>
      </c>
      <c r="J3474" t="s">
        <v>993</v>
      </c>
      <c r="K3474" t="s">
        <v>1124</v>
      </c>
      <c r="L3474" t="s">
        <v>834</v>
      </c>
      <c r="M3474" t="s">
        <v>78</v>
      </c>
      <c r="N3474" t="s">
        <v>78</v>
      </c>
      <c r="O3474" t="s">
        <v>250</v>
      </c>
      <c r="P3474" t="s">
        <v>78</v>
      </c>
    </row>
    <row r="3475" spans="1:16" x14ac:dyDescent="0.35">
      <c r="A3475" t="s">
        <v>39</v>
      </c>
      <c r="B3475" t="s">
        <v>827</v>
      </c>
      <c r="C3475">
        <v>426</v>
      </c>
      <c r="D3475" t="s">
        <v>360</v>
      </c>
      <c r="E3475" t="s">
        <v>622</v>
      </c>
      <c r="F3475" t="s">
        <v>430</v>
      </c>
      <c r="G3475" t="s">
        <v>896</v>
      </c>
      <c r="H3475" t="s">
        <v>736</v>
      </c>
      <c r="I3475" t="s">
        <v>78</v>
      </c>
      <c r="J3475" t="s">
        <v>679</v>
      </c>
      <c r="K3475" t="s">
        <v>782</v>
      </c>
      <c r="L3475" t="s">
        <v>798</v>
      </c>
      <c r="M3475" t="s">
        <v>78</v>
      </c>
      <c r="N3475" t="s">
        <v>78</v>
      </c>
      <c r="O3475" t="s">
        <v>414</v>
      </c>
      <c r="P3475" t="s">
        <v>78</v>
      </c>
    </row>
    <row r="3476" spans="1:16" x14ac:dyDescent="0.35">
      <c r="A3476" t="s">
        <v>39</v>
      </c>
      <c r="B3476" t="s">
        <v>828</v>
      </c>
      <c r="C3476">
        <v>561</v>
      </c>
      <c r="D3476" t="s">
        <v>685</v>
      </c>
      <c r="E3476" t="s">
        <v>490</v>
      </c>
      <c r="F3476" t="s">
        <v>969</v>
      </c>
      <c r="G3476" t="s">
        <v>503</v>
      </c>
      <c r="H3476" t="s">
        <v>341</v>
      </c>
      <c r="I3476" t="s">
        <v>78</v>
      </c>
      <c r="J3476" t="s">
        <v>987</v>
      </c>
      <c r="K3476" t="s">
        <v>1138</v>
      </c>
      <c r="L3476" t="s">
        <v>475</v>
      </c>
      <c r="M3476" t="s">
        <v>78</v>
      </c>
      <c r="N3476" t="s">
        <v>170</v>
      </c>
      <c r="O3476" t="s">
        <v>675</v>
      </c>
      <c r="P3476" t="s">
        <v>78</v>
      </c>
    </row>
    <row r="3477" spans="1:16" x14ac:dyDescent="0.35">
      <c r="A3477" t="s">
        <v>39</v>
      </c>
      <c r="B3477" t="s">
        <v>318</v>
      </c>
      <c r="C3477">
        <v>41</v>
      </c>
      <c r="D3477" t="s">
        <v>102</v>
      </c>
      <c r="E3477" t="s">
        <v>377</v>
      </c>
      <c r="F3477" t="s">
        <v>812</v>
      </c>
      <c r="G3477" t="s">
        <v>383</v>
      </c>
      <c r="H3477" t="s">
        <v>78</v>
      </c>
      <c r="I3477" t="s">
        <v>78</v>
      </c>
      <c r="J3477" t="s">
        <v>78</v>
      </c>
      <c r="K3477" t="s">
        <v>896</v>
      </c>
      <c r="L3477" t="s">
        <v>939</v>
      </c>
      <c r="M3477" t="s">
        <v>78</v>
      </c>
      <c r="N3477" t="s">
        <v>78</v>
      </c>
      <c r="O3477" t="s">
        <v>383</v>
      </c>
      <c r="P3477" t="s">
        <v>78</v>
      </c>
    </row>
    <row r="3478" spans="1:16" x14ac:dyDescent="0.35">
      <c r="A3478" t="s">
        <v>40</v>
      </c>
      <c r="B3478" t="s">
        <v>827</v>
      </c>
      <c r="C3478">
        <v>2078</v>
      </c>
      <c r="D3478" t="s">
        <v>360</v>
      </c>
      <c r="E3478" t="s">
        <v>458</v>
      </c>
      <c r="F3478" t="s">
        <v>1110</v>
      </c>
      <c r="G3478" t="s">
        <v>59</v>
      </c>
      <c r="H3478" t="s">
        <v>529</v>
      </c>
      <c r="I3478" t="s">
        <v>800</v>
      </c>
      <c r="J3478" t="s">
        <v>675</v>
      </c>
      <c r="K3478" t="s">
        <v>731</v>
      </c>
      <c r="L3478" t="s">
        <v>1264</v>
      </c>
      <c r="M3478" t="s">
        <v>668</v>
      </c>
      <c r="N3478" t="s">
        <v>170</v>
      </c>
      <c r="O3478" t="s">
        <v>675</v>
      </c>
      <c r="P3478" t="s">
        <v>78</v>
      </c>
    </row>
    <row r="3479" spans="1:16" x14ac:dyDescent="0.35">
      <c r="A3479" t="s">
        <v>40</v>
      </c>
      <c r="B3479" t="s">
        <v>828</v>
      </c>
      <c r="C3479">
        <v>2640</v>
      </c>
      <c r="D3479" t="s">
        <v>239</v>
      </c>
      <c r="E3479" t="s">
        <v>355</v>
      </c>
      <c r="F3479" t="s">
        <v>276</v>
      </c>
      <c r="G3479" t="s">
        <v>288</v>
      </c>
      <c r="H3479" t="s">
        <v>807</v>
      </c>
      <c r="I3479" t="s">
        <v>800</v>
      </c>
      <c r="J3479" t="s">
        <v>807</v>
      </c>
      <c r="K3479" t="s">
        <v>65</v>
      </c>
      <c r="L3479" t="s">
        <v>212</v>
      </c>
      <c r="M3479" t="s">
        <v>78</v>
      </c>
      <c r="N3479" t="s">
        <v>170</v>
      </c>
      <c r="O3479" t="s">
        <v>623</v>
      </c>
      <c r="P3479" t="s">
        <v>78</v>
      </c>
    </row>
    <row r="3480" spans="1:16" x14ac:dyDescent="0.35">
      <c r="A3480" t="s">
        <v>40</v>
      </c>
      <c r="B3480" t="s">
        <v>318</v>
      </c>
      <c r="C3480">
        <v>204</v>
      </c>
      <c r="D3480" t="s">
        <v>239</v>
      </c>
      <c r="E3480" t="s">
        <v>414</v>
      </c>
      <c r="F3480" t="s">
        <v>549</v>
      </c>
      <c r="G3480" t="s">
        <v>734</v>
      </c>
      <c r="H3480" t="s">
        <v>644</v>
      </c>
      <c r="I3480" t="s">
        <v>679</v>
      </c>
      <c r="J3480" t="s">
        <v>732</v>
      </c>
      <c r="K3480" t="s">
        <v>783</v>
      </c>
      <c r="L3480" t="s">
        <v>182</v>
      </c>
      <c r="M3480" t="s">
        <v>78</v>
      </c>
      <c r="N3480" t="s">
        <v>78</v>
      </c>
      <c r="O3480" t="s">
        <v>675</v>
      </c>
      <c r="P3480" t="s">
        <v>78</v>
      </c>
    </row>
    <row r="3482" spans="1:16" x14ac:dyDescent="0.35">
      <c r="A3482" t="s">
        <v>1488</v>
      </c>
    </row>
    <row r="3483" spans="1:16" x14ac:dyDescent="0.35">
      <c r="A3483" t="s">
        <v>29</v>
      </c>
      <c r="B3483" t="s">
        <v>864</v>
      </c>
      <c r="C3483" t="s">
        <v>30</v>
      </c>
      <c r="D3483" t="s">
        <v>1474</v>
      </c>
      <c r="E3483" t="s">
        <v>1475</v>
      </c>
      <c r="F3483" t="s">
        <v>1476</v>
      </c>
      <c r="G3483" t="s">
        <v>1477</v>
      </c>
      <c r="H3483" t="s">
        <v>1478</v>
      </c>
      <c r="I3483" t="s">
        <v>1479</v>
      </c>
      <c r="J3483" t="s">
        <v>1480</v>
      </c>
      <c r="K3483" t="s">
        <v>1481</v>
      </c>
      <c r="L3483" t="s">
        <v>1482</v>
      </c>
      <c r="M3483" t="s">
        <v>1483</v>
      </c>
      <c r="N3483" t="s">
        <v>1484</v>
      </c>
      <c r="O3483" t="s">
        <v>1342</v>
      </c>
      <c r="P3483" t="s">
        <v>1425</v>
      </c>
    </row>
    <row r="3484" spans="1:16" x14ac:dyDescent="0.35">
      <c r="A3484" t="s">
        <v>35</v>
      </c>
      <c r="B3484" t="s">
        <v>831</v>
      </c>
      <c r="C3484">
        <v>116</v>
      </c>
      <c r="D3484" t="s">
        <v>331</v>
      </c>
      <c r="E3484" t="s">
        <v>458</v>
      </c>
      <c r="F3484" t="s">
        <v>723</v>
      </c>
      <c r="G3484" t="s">
        <v>660</v>
      </c>
      <c r="H3484" t="s">
        <v>675</v>
      </c>
      <c r="I3484" t="s">
        <v>1214</v>
      </c>
      <c r="J3484" t="s">
        <v>406</v>
      </c>
      <c r="K3484" t="s">
        <v>958</v>
      </c>
      <c r="L3484" t="s">
        <v>1310</v>
      </c>
      <c r="M3484" t="s">
        <v>78</v>
      </c>
      <c r="N3484" t="s">
        <v>78</v>
      </c>
      <c r="O3484" t="s">
        <v>246</v>
      </c>
      <c r="P3484" t="s">
        <v>78</v>
      </c>
    </row>
    <row r="3485" spans="1:16" x14ac:dyDescent="0.35">
      <c r="A3485" t="s">
        <v>35</v>
      </c>
      <c r="B3485" t="s">
        <v>832</v>
      </c>
      <c r="C3485">
        <v>346</v>
      </c>
      <c r="D3485" t="s">
        <v>1303</v>
      </c>
      <c r="E3485" t="s">
        <v>743</v>
      </c>
      <c r="F3485" t="s">
        <v>615</v>
      </c>
      <c r="G3485" t="s">
        <v>270</v>
      </c>
      <c r="H3485" t="s">
        <v>738</v>
      </c>
      <c r="I3485" t="s">
        <v>631</v>
      </c>
      <c r="J3485" t="s">
        <v>993</v>
      </c>
      <c r="K3485" t="s">
        <v>508</v>
      </c>
      <c r="L3485" t="s">
        <v>528</v>
      </c>
      <c r="M3485" t="s">
        <v>78</v>
      </c>
      <c r="N3485" t="s">
        <v>78</v>
      </c>
      <c r="O3485" t="s">
        <v>433</v>
      </c>
      <c r="P3485" t="s">
        <v>78</v>
      </c>
    </row>
    <row r="3486" spans="1:16" x14ac:dyDescent="0.35">
      <c r="A3486" t="s">
        <v>35</v>
      </c>
      <c r="B3486" t="s">
        <v>833</v>
      </c>
      <c r="C3486">
        <v>154</v>
      </c>
      <c r="D3486" t="s">
        <v>326</v>
      </c>
      <c r="E3486" t="s">
        <v>633</v>
      </c>
      <c r="F3486" t="s">
        <v>949</v>
      </c>
      <c r="G3486" t="s">
        <v>936</v>
      </c>
      <c r="H3486" t="s">
        <v>78</v>
      </c>
      <c r="I3486" t="s">
        <v>807</v>
      </c>
      <c r="J3486" t="s">
        <v>721</v>
      </c>
      <c r="K3486" t="s">
        <v>285</v>
      </c>
      <c r="L3486" t="s">
        <v>907</v>
      </c>
      <c r="M3486" t="s">
        <v>78</v>
      </c>
      <c r="N3486" t="s">
        <v>78</v>
      </c>
      <c r="O3486" t="s">
        <v>490</v>
      </c>
      <c r="P3486" t="s">
        <v>78</v>
      </c>
    </row>
    <row r="3487" spans="1:16" x14ac:dyDescent="0.35">
      <c r="A3487" t="s">
        <v>36</v>
      </c>
      <c r="B3487" t="s">
        <v>831</v>
      </c>
      <c r="C3487">
        <v>141</v>
      </c>
      <c r="D3487" t="s">
        <v>643</v>
      </c>
      <c r="E3487" t="s">
        <v>800</v>
      </c>
      <c r="F3487" t="s">
        <v>812</v>
      </c>
      <c r="G3487" t="s">
        <v>508</v>
      </c>
      <c r="H3487" t="s">
        <v>246</v>
      </c>
      <c r="I3487" t="s">
        <v>78</v>
      </c>
      <c r="J3487" t="s">
        <v>78</v>
      </c>
      <c r="K3487" t="s">
        <v>121</v>
      </c>
      <c r="L3487" t="s">
        <v>430</v>
      </c>
      <c r="M3487" t="s">
        <v>78</v>
      </c>
      <c r="N3487" t="s">
        <v>78</v>
      </c>
      <c r="O3487" t="s">
        <v>490</v>
      </c>
      <c r="P3487" t="s">
        <v>78</v>
      </c>
    </row>
    <row r="3488" spans="1:16" x14ac:dyDescent="0.35">
      <c r="A3488" t="s">
        <v>36</v>
      </c>
      <c r="B3488" t="s">
        <v>832</v>
      </c>
      <c r="C3488">
        <v>1308</v>
      </c>
      <c r="D3488" t="s">
        <v>354</v>
      </c>
      <c r="E3488" t="s">
        <v>389</v>
      </c>
      <c r="F3488" t="s">
        <v>139</v>
      </c>
      <c r="G3488" t="s">
        <v>288</v>
      </c>
      <c r="H3488" t="s">
        <v>993</v>
      </c>
      <c r="I3488" t="s">
        <v>679</v>
      </c>
      <c r="J3488" t="s">
        <v>246</v>
      </c>
      <c r="K3488" t="s">
        <v>508</v>
      </c>
      <c r="L3488" t="s">
        <v>1130</v>
      </c>
      <c r="M3488" t="s">
        <v>170</v>
      </c>
      <c r="N3488" t="s">
        <v>679</v>
      </c>
      <c r="O3488" t="s">
        <v>458</v>
      </c>
      <c r="P3488" t="s">
        <v>78</v>
      </c>
    </row>
    <row r="3489" spans="1:16" x14ac:dyDescent="0.35">
      <c r="A3489" t="s">
        <v>36</v>
      </c>
      <c r="B3489" t="s">
        <v>833</v>
      </c>
      <c r="C3489">
        <v>184</v>
      </c>
      <c r="D3489" t="s">
        <v>556</v>
      </c>
      <c r="E3489" t="s">
        <v>718</v>
      </c>
      <c r="F3489" t="s">
        <v>214</v>
      </c>
      <c r="G3489" t="s">
        <v>624</v>
      </c>
      <c r="H3489" t="s">
        <v>736</v>
      </c>
      <c r="I3489" t="s">
        <v>78</v>
      </c>
      <c r="J3489" t="s">
        <v>675</v>
      </c>
      <c r="K3489" t="s">
        <v>723</v>
      </c>
      <c r="L3489" t="s">
        <v>627</v>
      </c>
      <c r="M3489" t="s">
        <v>78</v>
      </c>
      <c r="N3489" t="s">
        <v>78</v>
      </c>
      <c r="O3489" t="s">
        <v>334</v>
      </c>
      <c r="P3489" t="s">
        <v>78</v>
      </c>
    </row>
    <row r="3490" spans="1:16" x14ac:dyDescent="0.35">
      <c r="A3490" t="s">
        <v>37</v>
      </c>
      <c r="B3490" t="s">
        <v>831</v>
      </c>
      <c r="C3490">
        <v>107</v>
      </c>
      <c r="D3490" t="s">
        <v>923</v>
      </c>
      <c r="E3490" t="s">
        <v>732</v>
      </c>
      <c r="F3490" t="s">
        <v>1265</v>
      </c>
      <c r="G3490" t="s">
        <v>63</v>
      </c>
      <c r="H3490" t="s">
        <v>732</v>
      </c>
      <c r="I3490" t="s">
        <v>85</v>
      </c>
      <c r="J3490" t="s">
        <v>78</v>
      </c>
      <c r="K3490" t="s">
        <v>729</v>
      </c>
      <c r="L3490" t="s">
        <v>1105</v>
      </c>
      <c r="M3490" t="s">
        <v>78</v>
      </c>
      <c r="N3490" t="s">
        <v>78</v>
      </c>
      <c r="O3490" t="s">
        <v>623</v>
      </c>
      <c r="P3490" t="s">
        <v>78</v>
      </c>
    </row>
    <row r="3491" spans="1:16" x14ac:dyDescent="0.35">
      <c r="A3491" t="s">
        <v>37</v>
      </c>
      <c r="B3491" t="s">
        <v>832</v>
      </c>
      <c r="C3491">
        <v>647</v>
      </c>
      <c r="D3491" t="s">
        <v>645</v>
      </c>
      <c r="E3491" t="s">
        <v>458</v>
      </c>
      <c r="F3491" t="s">
        <v>169</v>
      </c>
      <c r="G3491" t="s">
        <v>993</v>
      </c>
      <c r="H3491" t="s">
        <v>718</v>
      </c>
      <c r="I3491" t="s">
        <v>246</v>
      </c>
      <c r="J3491" t="s">
        <v>644</v>
      </c>
      <c r="K3491" t="s">
        <v>993</v>
      </c>
      <c r="L3491" t="s">
        <v>964</v>
      </c>
      <c r="M3491" t="s">
        <v>679</v>
      </c>
      <c r="N3491" t="s">
        <v>668</v>
      </c>
      <c r="O3491" t="s">
        <v>170</v>
      </c>
      <c r="P3491" t="s">
        <v>78</v>
      </c>
    </row>
    <row r="3492" spans="1:16" x14ac:dyDescent="0.35">
      <c r="A3492" t="s">
        <v>37</v>
      </c>
      <c r="B3492" t="s">
        <v>833</v>
      </c>
      <c r="C3492">
        <v>70</v>
      </c>
      <c r="D3492" t="s">
        <v>484</v>
      </c>
      <c r="E3492" t="s">
        <v>807</v>
      </c>
      <c r="F3492" t="s">
        <v>285</v>
      </c>
      <c r="G3492" t="s">
        <v>69</v>
      </c>
      <c r="H3492" t="s">
        <v>341</v>
      </c>
      <c r="I3492" t="s">
        <v>78</v>
      </c>
      <c r="J3492" t="s">
        <v>868</v>
      </c>
      <c r="K3492" t="s">
        <v>1056</v>
      </c>
      <c r="L3492" t="s">
        <v>1217</v>
      </c>
      <c r="M3492" t="s">
        <v>78</v>
      </c>
      <c r="N3492" t="s">
        <v>78</v>
      </c>
      <c r="O3492" t="s">
        <v>78</v>
      </c>
      <c r="P3492" t="s">
        <v>78</v>
      </c>
    </row>
    <row r="3493" spans="1:16" x14ac:dyDescent="0.35">
      <c r="A3493" t="s">
        <v>38</v>
      </c>
      <c r="B3493" t="s">
        <v>831</v>
      </c>
      <c r="C3493">
        <v>198</v>
      </c>
      <c r="D3493" t="s">
        <v>161</v>
      </c>
      <c r="E3493" t="s">
        <v>414</v>
      </c>
      <c r="F3493" t="s">
        <v>783</v>
      </c>
      <c r="G3493" t="s">
        <v>745</v>
      </c>
      <c r="H3493" t="s">
        <v>673</v>
      </c>
      <c r="I3493" t="s">
        <v>675</v>
      </c>
      <c r="J3493" t="s">
        <v>337</v>
      </c>
      <c r="K3493" t="s">
        <v>1265</v>
      </c>
      <c r="L3493" t="s">
        <v>639</v>
      </c>
      <c r="M3493" t="s">
        <v>78</v>
      </c>
      <c r="N3493" t="s">
        <v>334</v>
      </c>
      <c r="O3493" t="s">
        <v>246</v>
      </c>
      <c r="P3493" t="s">
        <v>78</v>
      </c>
    </row>
    <row r="3494" spans="1:16" x14ac:dyDescent="0.35">
      <c r="A3494" t="s">
        <v>38</v>
      </c>
      <c r="B3494" t="s">
        <v>832</v>
      </c>
      <c r="C3494">
        <v>410</v>
      </c>
      <c r="D3494" t="s">
        <v>349</v>
      </c>
      <c r="E3494" t="s">
        <v>743</v>
      </c>
      <c r="F3494" t="s">
        <v>768</v>
      </c>
      <c r="G3494" t="s">
        <v>737</v>
      </c>
      <c r="H3494" t="s">
        <v>738</v>
      </c>
      <c r="I3494" t="s">
        <v>730</v>
      </c>
      <c r="J3494" t="s">
        <v>456</v>
      </c>
      <c r="K3494" t="s">
        <v>307</v>
      </c>
      <c r="L3494" t="s">
        <v>478</v>
      </c>
      <c r="M3494" t="s">
        <v>246</v>
      </c>
      <c r="N3494" t="s">
        <v>668</v>
      </c>
      <c r="O3494" t="s">
        <v>490</v>
      </c>
      <c r="P3494" t="s">
        <v>78</v>
      </c>
    </row>
    <row r="3495" spans="1:16" x14ac:dyDescent="0.35">
      <c r="A3495" t="s">
        <v>38</v>
      </c>
      <c r="B3495" t="s">
        <v>833</v>
      </c>
      <c r="C3495">
        <v>213</v>
      </c>
      <c r="D3495" t="s">
        <v>412</v>
      </c>
      <c r="E3495" t="s">
        <v>490</v>
      </c>
      <c r="F3495" t="s">
        <v>1098</v>
      </c>
      <c r="G3495" t="s">
        <v>250</v>
      </c>
      <c r="H3495" t="s">
        <v>85</v>
      </c>
      <c r="I3495" t="s">
        <v>341</v>
      </c>
      <c r="J3495" t="s">
        <v>1091</v>
      </c>
      <c r="K3495" t="s">
        <v>152</v>
      </c>
      <c r="L3495" t="s">
        <v>191</v>
      </c>
      <c r="M3495" t="s">
        <v>673</v>
      </c>
      <c r="N3495" t="s">
        <v>389</v>
      </c>
      <c r="O3495" t="s">
        <v>529</v>
      </c>
      <c r="P3495" t="s">
        <v>78</v>
      </c>
    </row>
    <row r="3496" spans="1:16" x14ac:dyDescent="0.35">
      <c r="A3496" t="s">
        <v>39</v>
      </c>
      <c r="B3496" t="s">
        <v>831</v>
      </c>
      <c r="C3496">
        <v>129</v>
      </c>
      <c r="D3496" t="s">
        <v>855</v>
      </c>
      <c r="E3496" t="s">
        <v>738</v>
      </c>
      <c r="F3496" t="s">
        <v>799</v>
      </c>
      <c r="G3496" t="s">
        <v>65</v>
      </c>
      <c r="H3496" t="s">
        <v>85</v>
      </c>
      <c r="I3496" t="s">
        <v>78</v>
      </c>
      <c r="J3496" t="s">
        <v>355</v>
      </c>
      <c r="K3496" t="s">
        <v>357</v>
      </c>
      <c r="L3496" t="s">
        <v>531</v>
      </c>
      <c r="M3496" t="s">
        <v>78</v>
      </c>
      <c r="N3496" t="s">
        <v>78</v>
      </c>
      <c r="O3496" t="s">
        <v>334</v>
      </c>
      <c r="P3496" t="s">
        <v>78</v>
      </c>
    </row>
    <row r="3497" spans="1:16" x14ac:dyDescent="0.35">
      <c r="A3497" t="s">
        <v>39</v>
      </c>
      <c r="B3497" t="s">
        <v>832</v>
      </c>
      <c r="C3497">
        <v>594</v>
      </c>
      <c r="D3497" t="s">
        <v>558</v>
      </c>
      <c r="E3497" t="s">
        <v>458</v>
      </c>
      <c r="F3497" t="s">
        <v>49</v>
      </c>
      <c r="G3497" t="s">
        <v>735</v>
      </c>
      <c r="H3497" t="s">
        <v>250</v>
      </c>
      <c r="I3497" t="s">
        <v>78</v>
      </c>
      <c r="J3497" t="s">
        <v>170</v>
      </c>
      <c r="K3497" t="s">
        <v>1023</v>
      </c>
      <c r="L3497" t="s">
        <v>810</v>
      </c>
      <c r="M3497" t="s">
        <v>78</v>
      </c>
      <c r="N3497" t="s">
        <v>679</v>
      </c>
      <c r="O3497" t="s">
        <v>355</v>
      </c>
      <c r="P3497" t="s">
        <v>78</v>
      </c>
    </row>
    <row r="3498" spans="1:16" x14ac:dyDescent="0.35">
      <c r="A3498" t="s">
        <v>39</v>
      </c>
      <c r="B3498" t="s">
        <v>833</v>
      </c>
      <c r="C3498">
        <v>305</v>
      </c>
      <c r="D3498" t="s">
        <v>235</v>
      </c>
      <c r="E3498" t="s">
        <v>387</v>
      </c>
      <c r="F3498" t="s">
        <v>1220</v>
      </c>
      <c r="G3498" t="s">
        <v>1011</v>
      </c>
      <c r="H3498" t="s">
        <v>389</v>
      </c>
      <c r="I3498" t="s">
        <v>78</v>
      </c>
      <c r="J3498" t="s">
        <v>624</v>
      </c>
      <c r="K3498" t="s">
        <v>65</v>
      </c>
      <c r="L3498" t="s">
        <v>689</v>
      </c>
      <c r="M3498" t="s">
        <v>78</v>
      </c>
      <c r="N3498" t="s">
        <v>170</v>
      </c>
      <c r="O3498" t="s">
        <v>387</v>
      </c>
      <c r="P3498" t="s">
        <v>78</v>
      </c>
    </row>
    <row r="3499" spans="1:16" x14ac:dyDescent="0.35">
      <c r="A3499" t="s">
        <v>40</v>
      </c>
      <c r="B3499" t="s">
        <v>831</v>
      </c>
      <c r="C3499">
        <v>691</v>
      </c>
      <c r="D3499" t="s">
        <v>327</v>
      </c>
      <c r="E3499" t="s">
        <v>987</v>
      </c>
      <c r="F3499" t="s">
        <v>285</v>
      </c>
      <c r="G3499" t="s">
        <v>1167</v>
      </c>
      <c r="H3499" t="s">
        <v>800</v>
      </c>
      <c r="I3499" t="s">
        <v>355</v>
      </c>
      <c r="J3499" t="s">
        <v>738</v>
      </c>
      <c r="K3499" t="s">
        <v>1112</v>
      </c>
      <c r="L3499" t="s">
        <v>1203</v>
      </c>
      <c r="M3499" t="s">
        <v>78</v>
      </c>
      <c r="N3499" t="s">
        <v>170</v>
      </c>
      <c r="O3499" t="s">
        <v>377</v>
      </c>
      <c r="P3499" t="s">
        <v>78</v>
      </c>
    </row>
    <row r="3500" spans="1:16" x14ac:dyDescent="0.35">
      <c r="A3500" t="s">
        <v>40</v>
      </c>
      <c r="B3500" t="s">
        <v>832</v>
      </c>
      <c r="C3500">
        <v>3305</v>
      </c>
      <c r="D3500" t="s">
        <v>642</v>
      </c>
      <c r="E3500" t="s">
        <v>987</v>
      </c>
      <c r="F3500" t="s">
        <v>1309</v>
      </c>
      <c r="G3500" t="s">
        <v>998</v>
      </c>
      <c r="H3500" t="s">
        <v>721</v>
      </c>
      <c r="I3500" t="s">
        <v>387</v>
      </c>
      <c r="J3500" t="s">
        <v>987</v>
      </c>
      <c r="K3500" t="s">
        <v>696</v>
      </c>
      <c r="L3500" t="s">
        <v>1216</v>
      </c>
      <c r="M3500" t="s">
        <v>170</v>
      </c>
      <c r="N3500" t="s">
        <v>170</v>
      </c>
      <c r="O3500" t="s">
        <v>85</v>
      </c>
      <c r="P3500" t="s">
        <v>78</v>
      </c>
    </row>
    <row r="3501" spans="1:16" x14ac:dyDescent="0.35">
      <c r="A3501" t="s">
        <v>40</v>
      </c>
      <c r="B3501" t="s">
        <v>833</v>
      </c>
      <c r="C3501">
        <v>926</v>
      </c>
      <c r="D3501" t="s">
        <v>333</v>
      </c>
      <c r="E3501" t="s">
        <v>738</v>
      </c>
      <c r="F3501" t="s">
        <v>840</v>
      </c>
      <c r="G3501" t="s">
        <v>270</v>
      </c>
      <c r="H3501" t="s">
        <v>85</v>
      </c>
      <c r="I3501" t="s">
        <v>374</v>
      </c>
      <c r="J3501" t="s">
        <v>633</v>
      </c>
      <c r="K3501" t="s">
        <v>896</v>
      </c>
      <c r="L3501" t="s">
        <v>470</v>
      </c>
      <c r="M3501" t="s">
        <v>679</v>
      </c>
      <c r="N3501" t="s">
        <v>668</v>
      </c>
      <c r="O3501" t="s">
        <v>623</v>
      </c>
      <c r="P3501" t="s">
        <v>78</v>
      </c>
    </row>
    <row r="3503" spans="1:16" x14ac:dyDescent="0.35">
      <c r="A3503" t="s">
        <v>1489</v>
      </c>
    </row>
    <row r="3504" spans="1:16" x14ac:dyDescent="0.35">
      <c r="A3504" t="s">
        <v>29</v>
      </c>
      <c r="B3504" t="s">
        <v>1075</v>
      </c>
      <c r="C3504" t="s">
        <v>30</v>
      </c>
      <c r="D3504" t="s">
        <v>1474</v>
      </c>
      <c r="E3504" t="s">
        <v>1475</v>
      </c>
      <c r="F3504" t="s">
        <v>1476</v>
      </c>
      <c r="G3504" t="s">
        <v>1477</v>
      </c>
      <c r="H3504" t="s">
        <v>1478</v>
      </c>
      <c r="I3504" t="s">
        <v>1479</v>
      </c>
      <c r="J3504" t="s">
        <v>1480</v>
      </c>
      <c r="K3504" t="s">
        <v>1481</v>
      </c>
      <c r="L3504" t="s">
        <v>1482</v>
      </c>
      <c r="M3504" t="s">
        <v>1483</v>
      </c>
      <c r="N3504" t="s">
        <v>1484</v>
      </c>
      <c r="O3504" t="s">
        <v>1342</v>
      </c>
      <c r="P3504" t="s">
        <v>1425</v>
      </c>
    </row>
    <row r="3505" spans="1:16" x14ac:dyDescent="0.35">
      <c r="A3505" t="s">
        <v>35</v>
      </c>
      <c r="B3505" t="s">
        <v>1079</v>
      </c>
      <c r="C3505">
        <v>88</v>
      </c>
      <c r="D3505" t="s">
        <v>375</v>
      </c>
      <c r="E3505" t="s">
        <v>676</v>
      </c>
      <c r="F3505" t="s">
        <v>696</v>
      </c>
      <c r="G3505" t="s">
        <v>788</v>
      </c>
      <c r="H3505" t="s">
        <v>718</v>
      </c>
      <c r="I3505" t="s">
        <v>734</v>
      </c>
      <c r="J3505" t="s">
        <v>738</v>
      </c>
      <c r="K3505" t="s">
        <v>270</v>
      </c>
      <c r="L3505" t="s">
        <v>1087</v>
      </c>
      <c r="M3505" t="s">
        <v>78</v>
      </c>
      <c r="N3505" t="s">
        <v>78</v>
      </c>
      <c r="O3505" t="s">
        <v>668</v>
      </c>
      <c r="P3505" t="s">
        <v>78</v>
      </c>
    </row>
    <row r="3506" spans="1:16" x14ac:dyDescent="0.35">
      <c r="A3506" t="s">
        <v>35</v>
      </c>
      <c r="B3506" t="s">
        <v>1076</v>
      </c>
      <c r="C3506">
        <v>251</v>
      </c>
      <c r="D3506" t="s">
        <v>323</v>
      </c>
      <c r="E3506" t="s">
        <v>406</v>
      </c>
      <c r="F3506" t="s">
        <v>856</v>
      </c>
      <c r="G3506" t="s">
        <v>781</v>
      </c>
      <c r="H3506" t="s">
        <v>987</v>
      </c>
      <c r="I3506" t="s">
        <v>745</v>
      </c>
      <c r="J3506" t="s">
        <v>725</v>
      </c>
      <c r="K3506" t="s">
        <v>719</v>
      </c>
      <c r="L3506" t="s">
        <v>883</v>
      </c>
      <c r="M3506" t="s">
        <v>78</v>
      </c>
      <c r="N3506" t="s">
        <v>78</v>
      </c>
      <c r="O3506" t="s">
        <v>334</v>
      </c>
      <c r="P3506" t="s">
        <v>78</v>
      </c>
    </row>
    <row r="3507" spans="1:16" x14ac:dyDescent="0.35">
      <c r="A3507" t="s">
        <v>35</v>
      </c>
      <c r="B3507" t="s">
        <v>1078</v>
      </c>
      <c r="C3507">
        <v>277</v>
      </c>
      <c r="D3507" t="s">
        <v>91</v>
      </c>
      <c r="E3507" t="s">
        <v>732</v>
      </c>
      <c r="F3507" t="s">
        <v>796</v>
      </c>
      <c r="G3507" t="s">
        <v>69</v>
      </c>
      <c r="H3507" t="s">
        <v>374</v>
      </c>
      <c r="I3507" t="s">
        <v>739</v>
      </c>
      <c r="J3507" t="s">
        <v>529</v>
      </c>
      <c r="K3507" t="s">
        <v>1151</v>
      </c>
      <c r="L3507" t="s">
        <v>854</v>
      </c>
      <c r="M3507" t="s">
        <v>78</v>
      </c>
      <c r="N3507" t="s">
        <v>78</v>
      </c>
      <c r="O3507" t="s">
        <v>800</v>
      </c>
      <c r="P3507" t="s">
        <v>78</v>
      </c>
    </row>
    <row r="3508" spans="1:16" x14ac:dyDescent="0.35">
      <c r="A3508" t="s">
        <v>36</v>
      </c>
      <c r="B3508" t="s">
        <v>1079</v>
      </c>
      <c r="C3508">
        <v>209</v>
      </c>
      <c r="D3508" t="s">
        <v>391</v>
      </c>
      <c r="E3508" t="s">
        <v>246</v>
      </c>
      <c r="F3508" t="s">
        <v>978</v>
      </c>
      <c r="G3508" t="s">
        <v>458</v>
      </c>
      <c r="H3508" t="s">
        <v>825</v>
      </c>
      <c r="I3508" t="s">
        <v>78</v>
      </c>
      <c r="J3508" t="s">
        <v>624</v>
      </c>
      <c r="K3508" t="s">
        <v>63</v>
      </c>
      <c r="L3508" t="s">
        <v>605</v>
      </c>
      <c r="M3508" t="s">
        <v>374</v>
      </c>
      <c r="N3508" t="s">
        <v>78</v>
      </c>
      <c r="O3508" t="s">
        <v>414</v>
      </c>
      <c r="P3508" t="s">
        <v>78</v>
      </c>
    </row>
    <row r="3509" spans="1:16" x14ac:dyDescent="0.35">
      <c r="A3509" t="s">
        <v>36</v>
      </c>
      <c r="B3509" t="s">
        <v>1076</v>
      </c>
      <c r="C3509">
        <v>497</v>
      </c>
      <c r="D3509" t="s">
        <v>461</v>
      </c>
      <c r="E3509" t="s">
        <v>675</v>
      </c>
      <c r="F3509" t="s">
        <v>652</v>
      </c>
      <c r="G3509" t="s">
        <v>745</v>
      </c>
      <c r="H3509" t="s">
        <v>1011</v>
      </c>
      <c r="I3509" t="s">
        <v>78</v>
      </c>
      <c r="J3509" t="s">
        <v>668</v>
      </c>
      <c r="K3509" t="s">
        <v>745</v>
      </c>
      <c r="L3509" t="s">
        <v>740</v>
      </c>
      <c r="M3509" t="s">
        <v>679</v>
      </c>
      <c r="N3509" t="s">
        <v>78</v>
      </c>
      <c r="O3509" t="s">
        <v>490</v>
      </c>
      <c r="P3509" t="s">
        <v>78</v>
      </c>
    </row>
    <row r="3510" spans="1:16" x14ac:dyDescent="0.35">
      <c r="A3510" t="s">
        <v>36</v>
      </c>
      <c r="B3510" t="s">
        <v>1078</v>
      </c>
      <c r="C3510">
        <v>927</v>
      </c>
      <c r="D3510" t="s">
        <v>506</v>
      </c>
      <c r="E3510" t="s">
        <v>675</v>
      </c>
      <c r="F3510" t="s">
        <v>670</v>
      </c>
      <c r="G3510" t="s">
        <v>742</v>
      </c>
      <c r="H3510" t="s">
        <v>825</v>
      </c>
      <c r="I3510" t="s">
        <v>170</v>
      </c>
      <c r="J3510" t="s">
        <v>334</v>
      </c>
      <c r="K3510" t="s">
        <v>717</v>
      </c>
      <c r="L3510" t="s">
        <v>1220</v>
      </c>
      <c r="M3510" t="s">
        <v>78</v>
      </c>
      <c r="N3510" t="s">
        <v>679</v>
      </c>
      <c r="O3510" t="s">
        <v>458</v>
      </c>
      <c r="P3510" t="s">
        <v>78</v>
      </c>
    </row>
    <row r="3511" spans="1:16" x14ac:dyDescent="0.35">
      <c r="A3511" t="s">
        <v>37</v>
      </c>
      <c r="B3511" t="s">
        <v>1079</v>
      </c>
      <c r="C3511">
        <v>139</v>
      </c>
      <c r="D3511" t="s">
        <v>262</v>
      </c>
      <c r="E3511" t="s">
        <v>529</v>
      </c>
      <c r="F3511" t="s">
        <v>464</v>
      </c>
      <c r="G3511" t="s">
        <v>1171</v>
      </c>
      <c r="H3511" t="s">
        <v>246</v>
      </c>
      <c r="I3511" t="s">
        <v>78</v>
      </c>
      <c r="J3511" t="s">
        <v>246</v>
      </c>
      <c r="K3511" t="s">
        <v>746</v>
      </c>
      <c r="L3511" t="s">
        <v>432</v>
      </c>
      <c r="M3511" t="s">
        <v>78</v>
      </c>
      <c r="N3511" t="s">
        <v>78</v>
      </c>
      <c r="O3511" t="s">
        <v>800</v>
      </c>
      <c r="P3511" t="s">
        <v>78</v>
      </c>
    </row>
    <row r="3512" spans="1:16" x14ac:dyDescent="0.35">
      <c r="A3512" t="s">
        <v>37</v>
      </c>
      <c r="B3512" t="s">
        <v>1076</v>
      </c>
      <c r="C3512">
        <v>313</v>
      </c>
      <c r="D3512" t="s">
        <v>130</v>
      </c>
      <c r="E3512" t="s">
        <v>377</v>
      </c>
      <c r="F3512" t="s">
        <v>340</v>
      </c>
      <c r="G3512" t="s">
        <v>63</v>
      </c>
      <c r="H3512" t="s">
        <v>723</v>
      </c>
      <c r="I3512" t="s">
        <v>85</v>
      </c>
      <c r="J3512" t="s">
        <v>78</v>
      </c>
      <c r="K3512" t="s">
        <v>737</v>
      </c>
      <c r="L3512" t="s">
        <v>615</v>
      </c>
      <c r="M3512" t="s">
        <v>170</v>
      </c>
      <c r="N3512" t="s">
        <v>246</v>
      </c>
      <c r="O3512" t="s">
        <v>78</v>
      </c>
      <c r="P3512" t="s">
        <v>78</v>
      </c>
    </row>
    <row r="3513" spans="1:16" x14ac:dyDescent="0.35">
      <c r="A3513" t="s">
        <v>37</v>
      </c>
      <c r="B3513" t="s">
        <v>1078</v>
      </c>
      <c r="C3513">
        <v>372</v>
      </c>
      <c r="D3513" t="s">
        <v>512</v>
      </c>
      <c r="E3513" t="s">
        <v>529</v>
      </c>
      <c r="F3513" t="s">
        <v>531</v>
      </c>
      <c r="G3513" t="s">
        <v>732</v>
      </c>
      <c r="H3513" t="s">
        <v>406</v>
      </c>
      <c r="I3513" t="s">
        <v>170</v>
      </c>
      <c r="J3513" t="s">
        <v>742</v>
      </c>
      <c r="K3513" t="s">
        <v>789</v>
      </c>
      <c r="L3513" t="s">
        <v>1067</v>
      </c>
      <c r="M3513" t="s">
        <v>78</v>
      </c>
      <c r="N3513" t="s">
        <v>78</v>
      </c>
      <c r="O3513" t="s">
        <v>673</v>
      </c>
      <c r="P3513" t="s">
        <v>78</v>
      </c>
    </row>
    <row r="3514" spans="1:16" x14ac:dyDescent="0.35">
      <c r="A3514" t="s">
        <v>38</v>
      </c>
      <c r="B3514" t="s">
        <v>1079</v>
      </c>
      <c r="C3514">
        <v>134</v>
      </c>
      <c r="D3514" t="s">
        <v>491</v>
      </c>
      <c r="E3514" t="s">
        <v>406</v>
      </c>
      <c r="F3514" t="s">
        <v>905</v>
      </c>
      <c r="G3514" t="s">
        <v>743</v>
      </c>
      <c r="H3514" t="s">
        <v>78</v>
      </c>
      <c r="I3514" t="s">
        <v>78</v>
      </c>
      <c r="J3514" t="s">
        <v>737</v>
      </c>
      <c r="K3514" t="s">
        <v>770</v>
      </c>
      <c r="L3514" t="s">
        <v>188</v>
      </c>
      <c r="M3514" t="s">
        <v>334</v>
      </c>
      <c r="N3514" t="s">
        <v>389</v>
      </c>
      <c r="O3514" t="s">
        <v>718</v>
      </c>
      <c r="P3514" t="s">
        <v>78</v>
      </c>
    </row>
    <row r="3515" spans="1:16" x14ac:dyDescent="0.35">
      <c r="A3515" t="s">
        <v>38</v>
      </c>
      <c r="B3515" t="s">
        <v>1076</v>
      </c>
      <c r="C3515">
        <v>325</v>
      </c>
      <c r="D3515" t="s">
        <v>333</v>
      </c>
      <c r="E3515" t="s">
        <v>732</v>
      </c>
      <c r="F3515" t="s">
        <v>840</v>
      </c>
      <c r="G3515" t="s">
        <v>742</v>
      </c>
      <c r="H3515" t="s">
        <v>807</v>
      </c>
      <c r="I3515" t="s">
        <v>1018</v>
      </c>
      <c r="J3515" t="s">
        <v>508</v>
      </c>
      <c r="K3515" t="s">
        <v>1121</v>
      </c>
      <c r="L3515" t="s">
        <v>897</v>
      </c>
      <c r="M3515" t="s">
        <v>679</v>
      </c>
      <c r="N3515" t="s">
        <v>334</v>
      </c>
      <c r="O3515" t="s">
        <v>622</v>
      </c>
      <c r="P3515" t="s">
        <v>78</v>
      </c>
    </row>
    <row r="3516" spans="1:16" x14ac:dyDescent="0.35">
      <c r="A3516" t="s">
        <v>38</v>
      </c>
      <c r="B3516" t="s">
        <v>1078</v>
      </c>
      <c r="C3516">
        <v>362</v>
      </c>
      <c r="D3516" t="s">
        <v>505</v>
      </c>
      <c r="E3516" t="s">
        <v>387</v>
      </c>
      <c r="F3516" t="s">
        <v>951</v>
      </c>
      <c r="G3516" t="s">
        <v>508</v>
      </c>
      <c r="H3516" t="s">
        <v>414</v>
      </c>
      <c r="I3516" t="s">
        <v>414</v>
      </c>
      <c r="J3516" t="s">
        <v>949</v>
      </c>
      <c r="K3516" t="s">
        <v>654</v>
      </c>
      <c r="L3516" t="s">
        <v>506</v>
      </c>
      <c r="M3516" t="s">
        <v>334</v>
      </c>
      <c r="N3516" t="s">
        <v>673</v>
      </c>
      <c r="O3516" t="s">
        <v>414</v>
      </c>
      <c r="P3516" t="s">
        <v>78</v>
      </c>
    </row>
    <row r="3517" spans="1:16" x14ac:dyDescent="0.35">
      <c r="A3517" t="s">
        <v>39</v>
      </c>
      <c r="B3517" t="s">
        <v>1079</v>
      </c>
      <c r="C3517">
        <v>152</v>
      </c>
      <c r="D3517" t="s">
        <v>1100</v>
      </c>
      <c r="E3517" t="s">
        <v>743</v>
      </c>
      <c r="F3517" t="s">
        <v>1136</v>
      </c>
      <c r="G3517" t="s">
        <v>735</v>
      </c>
      <c r="H3517" t="s">
        <v>673</v>
      </c>
      <c r="I3517" t="s">
        <v>78</v>
      </c>
      <c r="J3517" t="s">
        <v>341</v>
      </c>
      <c r="K3517" t="s">
        <v>1151</v>
      </c>
      <c r="L3517" t="s">
        <v>339</v>
      </c>
      <c r="M3517" t="s">
        <v>78</v>
      </c>
      <c r="N3517" t="s">
        <v>78</v>
      </c>
      <c r="O3517" t="s">
        <v>738</v>
      </c>
      <c r="P3517" t="s">
        <v>78</v>
      </c>
    </row>
    <row r="3518" spans="1:16" x14ac:dyDescent="0.35">
      <c r="A3518" t="s">
        <v>39</v>
      </c>
      <c r="B3518" t="s">
        <v>1076</v>
      </c>
      <c r="C3518">
        <v>353</v>
      </c>
      <c r="D3518" t="s">
        <v>427</v>
      </c>
      <c r="E3518" t="s">
        <v>644</v>
      </c>
      <c r="F3518" t="s">
        <v>604</v>
      </c>
      <c r="G3518" t="s">
        <v>1222</v>
      </c>
      <c r="H3518" t="s">
        <v>724</v>
      </c>
      <c r="I3518" t="s">
        <v>78</v>
      </c>
      <c r="J3518" t="s">
        <v>78</v>
      </c>
      <c r="K3518" t="s">
        <v>796</v>
      </c>
      <c r="L3518" t="s">
        <v>881</v>
      </c>
      <c r="M3518" t="s">
        <v>78</v>
      </c>
      <c r="N3518" t="s">
        <v>78</v>
      </c>
      <c r="O3518" t="s">
        <v>387</v>
      </c>
      <c r="P3518" t="s">
        <v>78</v>
      </c>
    </row>
    <row r="3519" spans="1:16" x14ac:dyDescent="0.35">
      <c r="A3519" t="s">
        <v>39</v>
      </c>
      <c r="B3519" t="s">
        <v>1078</v>
      </c>
      <c r="C3519">
        <v>523</v>
      </c>
      <c r="D3519" t="s">
        <v>645</v>
      </c>
      <c r="E3519" t="s">
        <v>414</v>
      </c>
      <c r="F3519" t="s">
        <v>1466</v>
      </c>
      <c r="G3519" t="s">
        <v>731</v>
      </c>
      <c r="H3519" t="s">
        <v>490</v>
      </c>
      <c r="I3519" t="s">
        <v>78</v>
      </c>
      <c r="J3519" t="s">
        <v>675</v>
      </c>
      <c r="K3519" t="s">
        <v>881</v>
      </c>
      <c r="L3519" t="s">
        <v>514</v>
      </c>
      <c r="M3519" t="s">
        <v>78</v>
      </c>
      <c r="N3519" t="s">
        <v>668</v>
      </c>
      <c r="O3519" t="s">
        <v>387</v>
      </c>
      <c r="P3519" t="s">
        <v>78</v>
      </c>
    </row>
    <row r="3520" spans="1:16" x14ac:dyDescent="0.35">
      <c r="A3520" t="s">
        <v>40</v>
      </c>
      <c r="B3520" t="s">
        <v>1079</v>
      </c>
      <c r="C3520">
        <v>722</v>
      </c>
      <c r="D3520" t="s">
        <v>235</v>
      </c>
      <c r="E3520" t="s">
        <v>622</v>
      </c>
      <c r="F3520" t="s">
        <v>812</v>
      </c>
      <c r="G3520" t="s">
        <v>993</v>
      </c>
      <c r="H3520" t="s">
        <v>623</v>
      </c>
      <c r="I3520" t="s">
        <v>668</v>
      </c>
      <c r="J3520" t="s">
        <v>341</v>
      </c>
      <c r="K3520" t="s">
        <v>67</v>
      </c>
      <c r="L3520" t="s">
        <v>726</v>
      </c>
      <c r="M3520" t="s">
        <v>668</v>
      </c>
      <c r="N3520" t="s">
        <v>170</v>
      </c>
      <c r="O3520" t="s">
        <v>355</v>
      </c>
      <c r="P3520" t="s">
        <v>78</v>
      </c>
    </row>
    <row r="3521" spans="1:16" x14ac:dyDescent="0.35">
      <c r="A3521" t="s">
        <v>40</v>
      </c>
      <c r="B3521" t="s">
        <v>1076</v>
      </c>
      <c r="C3521">
        <v>1739</v>
      </c>
      <c r="D3521" t="s">
        <v>130</v>
      </c>
      <c r="E3521" t="s">
        <v>738</v>
      </c>
      <c r="F3521" t="s">
        <v>1085</v>
      </c>
      <c r="G3521" t="s">
        <v>731</v>
      </c>
      <c r="H3521" t="s">
        <v>724</v>
      </c>
      <c r="I3521" t="s">
        <v>458</v>
      </c>
      <c r="J3521" t="s">
        <v>355</v>
      </c>
      <c r="K3521" t="s">
        <v>1096</v>
      </c>
      <c r="L3521" t="s">
        <v>299</v>
      </c>
      <c r="M3521" t="s">
        <v>679</v>
      </c>
      <c r="N3521" t="s">
        <v>170</v>
      </c>
      <c r="O3521" t="s">
        <v>800</v>
      </c>
      <c r="P3521" t="s">
        <v>78</v>
      </c>
    </row>
    <row r="3522" spans="1:16" x14ac:dyDescent="0.35">
      <c r="A3522" t="s">
        <v>40</v>
      </c>
      <c r="B3522" t="s">
        <v>1078</v>
      </c>
      <c r="C3522">
        <v>2461</v>
      </c>
      <c r="D3522" t="s">
        <v>415</v>
      </c>
      <c r="E3522" t="s">
        <v>490</v>
      </c>
      <c r="F3522" t="s">
        <v>978</v>
      </c>
      <c r="G3522" t="s">
        <v>998</v>
      </c>
      <c r="H3522" t="s">
        <v>458</v>
      </c>
      <c r="I3522" t="s">
        <v>374</v>
      </c>
      <c r="J3522" t="s">
        <v>341</v>
      </c>
      <c r="K3522" t="s">
        <v>637</v>
      </c>
      <c r="L3522" t="s">
        <v>1218</v>
      </c>
      <c r="M3522" t="s">
        <v>679</v>
      </c>
      <c r="N3522" t="s">
        <v>170</v>
      </c>
      <c r="O3522" t="s">
        <v>623</v>
      </c>
      <c r="P3522" t="s">
        <v>78</v>
      </c>
    </row>
    <row r="3524" spans="1:16" x14ac:dyDescent="0.35">
      <c r="A3524" t="s">
        <v>1490</v>
      </c>
    </row>
    <row r="3525" spans="1:16" x14ac:dyDescent="0.35">
      <c r="A3525" t="s">
        <v>29</v>
      </c>
      <c r="B3525" t="s">
        <v>872</v>
      </c>
      <c r="C3525" t="s">
        <v>30</v>
      </c>
      <c r="D3525" t="s">
        <v>1474</v>
      </c>
      <c r="E3525" t="s">
        <v>1475</v>
      </c>
      <c r="F3525" t="s">
        <v>1476</v>
      </c>
      <c r="G3525" t="s">
        <v>1477</v>
      </c>
      <c r="H3525" t="s">
        <v>1478</v>
      </c>
      <c r="I3525" t="s">
        <v>1479</v>
      </c>
      <c r="J3525" t="s">
        <v>1480</v>
      </c>
      <c r="K3525" t="s">
        <v>1481</v>
      </c>
      <c r="L3525" t="s">
        <v>1482</v>
      </c>
      <c r="M3525" t="s">
        <v>1483</v>
      </c>
      <c r="N3525" t="s">
        <v>1484</v>
      </c>
      <c r="O3525" t="s">
        <v>1342</v>
      </c>
      <c r="P3525" t="s">
        <v>1425</v>
      </c>
    </row>
    <row r="3526" spans="1:16" x14ac:dyDescent="0.35">
      <c r="A3526" t="s">
        <v>35</v>
      </c>
      <c r="B3526" t="s">
        <v>873</v>
      </c>
      <c r="C3526">
        <v>408</v>
      </c>
      <c r="D3526" t="s">
        <v>102</v>
      </c>
      <c r="E3526" t="s">
        <v>676</v>
      </c>
      <c r="F3526" t="s">
        <v>69</v>
      </c>
      <c r="G3526" t="s">
        <v>791</v>
      </c>
      <c r="H3526" t="s">
        <v>406</v>
      </c>
      <c r="I3526" t="s">
        <v>1008</v>
      </c>
      <c r="J3526" t="s">
        <v>288</v>
      </c>
      <c r="K3526" t="s">
        <v>1140</v>
      </c>
      <c r="L3526" t="s">
        <v>1209</v>
      </c>
      <c r="M3526" t="s">
        <v>78</v>
      </c>
      <c r="N3526" t="s">
        <v>78</v>
      </c>
      <c r="O3526" t="s">
        <v>246</v>
      </c>
      <c r="P3526" t="s">
        <v>78</v>
      </c>
    </row>
    <row r="3527" spans="1:16" x14ac:dyDescent="0.35">
      <c r="A3527" t="s">
        <v>35</v>
      </c>
      <c r="B3527" t="s">
        <v>874</v>
      </c>
      <c r="C3527">
        <v>172</v>
      </c>
      <c r="D3527" t="s">
        <v>677</v>
      </c>
      <c r="E3527" t="s">
        <v>406</v>
      </c>
      <c r="F3527" t="s">
        <v>450</v>
      </c>
      <c r="G3527" t="s">
        <v>918</v>
      </c>
      <c r="H3527" t="s">
        <v>679</v>
      </c>
      <c r="I3527" t="s">
        <v>676</v>
      </c>
      <c r="J3527" t="s">
        <v>529</v>
      </c>
      <c r="K3527" t="s">
        <v>735</v>
      </c>
      <c r="L3527" t="s">
        <v>432</v>
      </c>
      <c r="M3527" t="s">
        <v>78</v>
      </c>
      <c r="N3527" t="s">
        <v>78</v>
      </c>
      <c r="O3527" t="s">
        <v>85</v>
      </c>
      <c r="P3527" t="s">
        <v>78</v>
      </c>
    </row>
    <row r="3528" spans="1:16" x14ac:dyDescent="0.35">
      <c r="A3528" t="s">
        <v>35</v>
      </c>
      <c r="B3528" t="s">
        <v>318</v>
      </c>
      <c r="C3528">
        <v>36</v>
      </c>
      <c r="D3528" t="s">
        <v>338</v>
      </c>
      <c r="E3528" t="s">
        <v>825</v>
      </c>
      <c r="F3528" t="s">
        <v>799</v>
      </c>
      <c r="G3528" t="s">
        <v>799</v>
      </c>
      <c r="H3528" t="s">
        <v>688</v>
      </c>
      <c r="I3528" t="s">
        <v>688</v>
      </c>
      <c r="J3528" t="s">
        <v>246</v>
      </c>
      <c r="K3528" t="s">
        <v>734</v>
      </c>
      <c r="L3528" t="s">
        <v>182</v>
      </c>
      <c r="M3528" t="s">
        <v>78</v>
      </c>
      <c r="N3528" t="s">
        <v>78</v>
      </c>
      <c r="O3528" t="s">
        <v>170</v>
      </c>
      <c r="P3528" t="s">
        <v>78</v>
      </c>
    </row>
    <row r="3529" spans="1:16" x14ac:dyDescent="0.35">
      <c r="A3529" t="s">
        <v>36</v>
      </c>
      <c r="B3529" t="s">
        <v>873</v>
      </c>
      <c r="C3529">
        <v>960</v>
      </c>
      <c r="D3529" t="s">
        <v>670</v>
      </c>
      <c r="E3529" t="s">
        <v>490</v>
      </c>
      <c r="F3529" t="s">
        <v>578</v>
      </c>
      <c r="G3529" t="s">
        <v>728</v>
      </c>
      <c r="H3529" t="s">
        <v>739</v>
      </c>
      <c r="I3529" t="s">
        <v>679</v>
      </c>
      <c r="J3529" t="s">
        <v>374</v>
      </c>
      <c r="K3529" t="s">
        <v>503</v>
      </c>
      <c r="L3529" t="s">
        <v>770</v>
      </c>
      <c r="M3529" t="s">
        <v>78</v>
      </c>
      <c r="N3529" t="s">
        <v>78</v>
      </c>
      <c r="O3529" t="s">
        <v>387</v>
      </c>
      <c r="P3529" t="s">
        <v>78</v>
      </c>
    </row>
    <row r="3530" spans="1:16" x14ac:dyDescent="0.35">
      <c r="A3530" t="s">
        <v>36</v>
      </c>
      <c r="B3530" t="s">
        <v>874</v>
      </c>
      <c r="C3530">
        <v>551</v>
      </c>
      <c r="D3530" t="s">
        <v>512</v>
      </c>
      <c r="E3530" t="s">
        <v>433</v>
      </c>
      <c r="F3530" t="s">
        <v>621</v>
      </c>
      <c r="G3530" t="s">
        <v>723</v>
      </c>
      <c r="H3530" t="s">
        <v>718</v>
      </c>
      <c r="I3530" t="s">
        <v>170</v>
      </c>
      <c r="J3530" t="s">
        <v>246</v>
      </c>
      <c r="K3530" t="s">
        <v>1096</v>
      </c>
      <c r="L3530" t="s">
        <v>1098</v>
      </c>
      <c r="M3530" t="s">
        <v>668</v>
      </c>
      <c r="N3530" t="s">
        <v>170</v>
      </c>
      <c r="O3530" t="s">
        <v>383</v>
      </c>
      <c r="P3530" t="s">
        <v>78</v>
      </c>
    </row>
    <row r="3531" spans="1:16" x14ac:dyDescent="0.35">
      <c r="A3531" t="s">
        <v>36</v>
      </c>
      <c r="B3531" t="s">
        <v>318</v>
      </c>
      <c r="C3531">
        <v>122</v>
      </c>
      <c r="D3531" t="s">
        <v>93</v>
      </c>
      <c r="E3531" t="s">
        <v>78</v>
      </c>
      <c r="F3531" t="s">
        <v>323</v>
      </c>
      <c r="G3531" t="s">
        <v>490</v>
      </c>
      <c r="H3531" t="s">
        <v>741</v>
      </c>
      <c r="I3531" t="s">
        <v>78</v>
      </c>
      <c r="J3531" t="s">
        <v>334</v>
      </c>
      <c r="K3531" t="s">
        <v>529</v>
      </c>
      <c r="L3531" t="s">
        <v>1216</v>
      </c>
      <c r="M3531" t="s">
        <v>673</v>
      </c>
      <c r="N3531" t="s">
        <v>78</v>
      </c>
      <c r="O3531" t="s">
        <v>745</v>
      </c>
      <c r="P3531" t="s">
        <v>78</v>
      </c>
    </row>
    <row r="3532" spans="1:16" x14ac:dyDescent="0.35">
      <c r="A3532" t="s">
        <v>37</v>
      </c>
      <c r="B3532" t="s">
        <v>873</v>
      </c>
      <c r="C3532">
        <v>512</v>
      </c>
      <c r="D3532" t="s">
        <v>208</v>
      </c>
      <c r="E3532" t="s">
        <v>624</v>
      </c>
      <c r="F3532" t="s">
        <v>345</v>
      </c>
      <c r="G3532" t="s">
        <v>1064</v>
      </c>
      <c r="H3532" t="s">
        <v>633</v>
      </c>
      <c r="I3532" t="s">
        <v>414</v>
      </c>
      <c r="J3532" t="s">
        <v>355</v>
      </c>
      <c r="K3532" t="s">
        <v>1008</v>
      </c>
      <c r="L3532" t="s">
        <v>319</v>
      </c>
      <c r="M3532" t="s">
        <v>679</v>
      </c>
      <c r="N3532" t="s">
        <v>673</v>
      </c>
      <c r="O3532" t="s">
        <v>673</v>
      </c>
      <c r="P3532" t="s">
        <v>78</v>
      </c>
    </row>
    <row r="3533" spans="1:16" x14ac:dyDescent="0.35">
      <c r="A3533" t="s">
        <v>37</v>
      </c>
      <c r="B3533" t="s">
        <v>874</v>
      </c>
      <c r="C3533">
        <v>261</v>
      </c>
      <c r="D3533" t="s">
        <v>656</v>
      </c>
      <c r="E3533" t="s">
        <v>644</v>
      </c>
      <c r="F3533" t="s">
        <v>369</v>
      </c>
      <c r="G3533" t="s">
        <v>1008</v>
      </c>
      <c r="H3533" t="s">
        <v>622</v>
      </c>
      <c r="I3533" t="s">
        <v>78</v>
      </c>
      <c r="J3533" t="s">
        <v>736</v>
      </c>
      <c r="K3533" t="s">
        <v>1167</v>
      </c>
      <c r="L3533" t="s">
        <v>839</v>
      </c>
      <c r="M3533" t="s">
        <v>78</v>
      </c>
      <c r="N3533" t="s">
        <v>78</v>
      </c>
      <c r="O3533" t="s">
        <v>673</v>
      </c>
      <c r="P3533" t="s">
        <v>78</v>
      </c>
    </row>
    <row r="3534" spans="1:16" x14ac:dyDescent="0.35">
      <c r="A3534" t="s">
        <v>37</v>
      </c>
      <c r="B3534" t="s">
        <v>318</v>
      </c>
      <c r="C3534">
        <v>51</v>
      </c>
      <c r="D3534" t="s">
        <v>563</v>
      </c>
      <c r="E3534" t="s">
        <v>738</v>
      </c>
      <c r="F3534" t="s">
        <v>279</v>
      </c>
      <c r="G3534" t="s">
        <v>250</v>
      </c>
      <c r="H3534" t="s">
        <v>738</v>
      </c>
      <c r="I3534" t="s">
        <v>78</v>
      </c>
      <c r="J3534" t="s">
        <v>1018</v>
      </c>
      <c r="K3534" t="s">
        <v>637</v>
      </c>
      <c r="L3534" t="s">
        <v>813</v>
      </c>
      <c r="M3534" t="s">
        <v>78</v>
      </c>
      <c r="N3534" t="s">
        <v>78</v>
      </c>
      <c r="O3534" t="s">
        <v>78</v>
      </c>
      <c r="P3534" t="s">
        <v>78</v>
      </c>
    </row>
    <row r="3535" spans="1:16" x14ac:dyDescent="0.35">
      <c r="A3535" t="s">
        <v>38</v>
      </c>
      <c r="B3535" t="s">
        <v>873</v>
      </c>
      <c r="C3535">
        <v>515</v>
      </c>
      <c r="D3535" t="s">
        <v>206</v>
      </c>
      <c r="E3535" t="s">
        <v>383</v>
      </c>
      <c r="F3535" t="s">
        <v>1220</v>
      </c>
      <c r="G3535" t="s">
        <v>529</v>
      </c>
      <c r="H3535" t="s">
        <v>800</v>
      </c>
      <c r="I3535" t="s">
        <v>825</v>
      </c>
      <c r="J3535" t="s">
        <v>288</v>
      </c>
      <c r="K3535" t="s">
        <v>1124</v>
      </c>
      <c r="L3535" t="s">
        <v>575</v>
      </c>
      <c r="M3535" t="s">
        <v>246</v>
      </c>
      <c r="N3535" t="s">
        <v>334</v>
      </c>
      <c r="O3535" t="s">
        <v>246</v>
      </c>
      <c r="P3535" t="s">
        <v>78</v>
      </c>
    </row>
    <row r="3536" spans="1:16" x14ac:dyDescent="0.35">
      <c r="A3536" t="s">
        <v>38</v>
      </c>
      <c r="B3536" t="s">
        <v>874</v>
      </c>
      <c r="C3536">
        <v>237</v>
      </c>
      <c r="D3536" t="s">
        <v>273</v>
      </c>
      <c r="E3536" t="s">
        <v>987</v>
      </c>
      <c r="F3536" t="s">
        <v>450</v>
      </c>
      <c r="G3536" t="s">
        <v>724</v>
      </c>
      <c r="H3536" t="s">
        <v>387</v>
      </c>
      <c r="I3536" t="s">
        <v>622</v>
      </c>
      <c r="J3536" t="s">
        <v>688</v>
      </c>
      <c r="K3536" t="s">
        <v>698</v>
      </c>
      <c r="L3536" t="s">
        <v>556</v>
      </c>
      <c r="M3536" t="s">
        <v>78</v>
      </c>
      <c r="N3536" t="s">
        <v>433</v>
      </c>
      <c r="O3536" t="s">
        <v>734</v>
      </c>
      <c r="P3536" t="s">
        <v>78</v>
      </c>
    </row>
    <row r="3537" spans="1:16" x14ac:dyDescent="0.35">
      <c r="A3537" t="s">
        <v>38</v>
      </c>
      <c r="B3537" t="s">
        <v>318</v>
      </c>
      <c r="C3537">
        <v>69</v>
      </c>
      <c r="D3537" t="s">
        <v>609</v>
      </c>
      <c r="E3537" t="s">
        <v>78</v>
      </c>
      <c r="F3537" t="s">
        <v>798</v>
      </c>
      <c r="G3537" t="s">
        <v>746</v>
      </c>
      <c r="H3537" t="s">
        <v>508</v>
      </c>
      <c r="I3537" t="s">
        <v>644</v>
      </c>
      <c r="J3537" t="s">
        <v>1171</v>
      </c>
      <c r="K3537" t="s">
        <v>665</v>
      </c>
      <c r="L3537" t="s">
        <v>518</v>
      </c>
      <c r="M3537" t="s">
        <v>78</v>
      </c>
      <c r="N3537" t="s">
        <v>78</v>
      </c>
      <c r="O3537" t="s">
        <v>719</v>
      </c>
      <c r="P3537" t="s">
        <v>78</v>
      </c>
    </row>
    <row r="3538" spans="1:16" x14ac:dyDescent="0.35">
      <c r="A3538" t="s">
        <v>39</v>
      </c>
      <c r="B3538" t="s">
        <v>873</v>
      </c>
      <c r="C3538">
        <v>652</v>
      </c>
      <c r="D3538" t="s">
        <v>333</v>
      </c>
      <c r="E3538" t="s">
        <v>406</v>
      </c>
      <c r="F3538" t="s">
        <v>545</v>
      </c>
      <c r="G3538" t="s">
        <v>260</v>
      </c>
      <c r="H3538" t="s">
        <v>718</v>
      </c>
      <c r="I3538" t="s">
        <v>78</v>
      </c>
      <c r="J3538" t="s">
        <v>389</v>
      </c>
      <c r="K3538" t="s">
        <v>896</v>
      </c>
      <c r="L3538" t="s">
        <v>1092</v>
      </c>
      <c r="M3538" t="s">
        <v>78</v>
      </c>
      <c r="N3538" t="s">
        <v>170</v>
      </c>
      <c r="O3538" t="s">
        <v>389</v>
      </c>
      <c r="P3538" t="s">
        <v>78</v>
      </c>
    </row>
    <row r="3539" spans="1:16" x14ac:dyDescent="0.35">
      <c r="A3539" t="s">
        <v>39</v>
      </c>
      <c r="B3539" t="s">
        <v>874</v>
      </c>
      <c r="C3539">
        <v>300</v>
      </c>
      <c r="D3539" t="s">
        <v>645</v>
      </c>
      <c r="E3539" t="s">
        <v>622</v>
      </c>
      <c r="F3539" t="s">
        <v>1212</v>
      </c>
      <c r="G3539" t="s">
        <v>1180</v>
      </c>
      <c r="H3539" t="s">
        <v>738</v>
      </c>
      <c r="I3539" t="s">
        <v>78</v>
      </c>
      <c r="J3539" t="s">
        <v>490</v>
      </c>
      <c r="K3539" t="s">
        <v>746</v>
      </c>
      <c r="L3539" t="s">
        <v>966</v>
      </c>
      <c r="M3539" t="s">
        <v>78</v>
      </c>
      <c r="N3539" t="s">
        <v>78</v>
      </c>
      <c r="O3539" t="s">
        <v>406</v>
      </c>
      <c r="P3539" t="s">
        <v>78</v>
      </c>
    </row>
    <row r="3540" spans="1:16" x14ac:dyDescent="0.35">
      <c r="A3540" t="s">
        <v>39</v>
      </c>
      <c r="B3540" t="s">
        <v>318</v>
      </c>
      <c r="C3540">
        <v>76</v>
      </c>
      <c r="D3540" t="s">
        <v>642</v>
      </c>
      <c r="E3540" t="s">
        <v>78</v>
      </c>
      <c r="F3540" t="s">
        <v>1218</v>
      </c>
      <c r="G3540" t="s">
        <v>59</v>
      </c>
      <c r="H3540" t="s">
        <v>334</v>
      </c>
      <c r="I3540" t="s">
        <v>78</v>
      </c>
      <c r="J3540" t="s">
        <v>78</v>
      </c>
      <c r="K3540" t="s">
        <v>1220</v>
      </c>
      <c r="L3540" t="s">
        <v>1292</v>
      </c>
      <c r="M3540" t="s">
        <v>78</v>
      </c>
      <c r="N3540" t="s">
        <v>78</v>
      </c>
      <c r="O3540" t="s">
        <v>377</v>
      </c>
      <c r="P3540" t="s">
        <v>78</v>
      </c>
    </row>
    <row r="3541" spans="1:16" x14ac:dyDescent="0.35">
      <c r="A3541" t="s">
        <v>40</v>
      </c>
      <c r="B3541" t="s">
        <v>873</v>
      </c>
      <c r="C3541">
        <v>3047</v>
      </c>
      <c r="D3541" t="s">
        <v>1086</v>
      </c>
      <c r="E3541" t="s">
        <v>458</v>
      </c>
      <c r="F3541" t="s">
        <v>426</v>
      </c>
      <c r="G3541" t="s">
        <v>580</v>
      </c>
      <c r="H3541" t="s">
        <v>732</v>
      </c>
      <c r="I3541" t="s">
        <v>623</v>
      </c>
      <c r="J3541" t="s">
        <v>458</v>
      </c>
      <c r="K3541" t="s">
        <v>781</v>
      </c>
      <c r="L3541" t="s">
        <v>1090</v>
      </c>
      <c r="M3541" t="s">
        <v>679</v>
      </c>
      <c r="N3541" t="s">
        <v>170</v>
      </c>
      <c r="O3541" t="s">
        <v>377</v>
      </c>
      <c r="P3541" t="s">
        <v>78</v>
      </c>
    </row>
    <row r="3542" spans="1:16" x14ac:dyDescent="0.35">
      <c r="A3542" t="s">
        <v>40</v>
      </c>
      <c r="B3542" t="s">
        <v>874</v>
      </c>
      <c r="C3542">
        <v>1521</v>
      </c>
      <c r="D3542" t="s">
        <v>630</v>
      </c>
      <c r="E3542" t="s">
        <v>355</v>
      </c>
      <c r="F3542" t="s">
        <v>468</v>
      </c>
      <c r="G3542" t="s">
        <v>725</v>
      </c>
      <c r="H3542" t="s">
        <v>738</v>
      </c>
      <c r="I3542" t="s">
        <v>374</v>
      </c>
      <c r="J3542" t="s">
        <v>738</v>
      </c>
      <c r="K3542" t="s">
        <v>63</v>
      </c>
      <c r="L3542" t="s">
        <v>320</v>
      </c>
      <c r="M3542" t="s">
        <v>679</v>
      </c>
      <c r="N3542" t="s">
        <v>170</v>
      </c>
      <c r="O3542" t="s">
        <v>622</v>
      </c>
      <c r="P3542" t="s">
        <v>78</v>
      </c>
    </row>
    <row r="3543" spans="1:16" x14ac:dyDescent="0.35">
      <c r="A3543" t="s">
        <v>40</v>
      </c>
      <c r="B3543" t="s">
        <v>318</v>
      </c>
      <c r="C3543">
        <v>354</v>
      </c>
      <c r="D3543" t="s">
        <v>103</v>
      </c>
      <c r="E3543" t="s">
        <v>246</v>
      </c>
      <c r="F3543" t="s">
        <v>191</v>
      </c>
      <c r="G3543" t="s">
        <v>719</v>
      </c>
      <c r="H3543" t="s">
        <v>688</v>
      </c>
      <c r="I3543" t="s">
        <v>374</v>
      </c>
      <c r="J3543" t="s">
        <v>383</v>
      </c>
      <c r="K3543" t="s">
        <v>722</v>
      </c>
      <c r="L3543" t="s">
        <v>720</v>
      </c>
      <c r="M3543" t="s">
        <v>170</v>
      </c>
      <c r="N3543" t="s">
        <v>78</v>
      </c>
      <c r="O3543" t="s">
        <v>734</v>
      </c>
      <c r="P3543" t="s">
        <v>78</v>
      </c>
    </row>
    <row r="3545" spans="1:16" x14ac:dyDescent="0.35">
      <c r="A3545" t="s">
        <v>1491</v>
      </c>
    </row>
    <row r="3546" spans="1:16" x14ac:dyDescent="0.35">
      <c r="A3546" t="s">
        <v>29</v>
      </c>
      <c r="B3546" t="s">
        <v>30</v>
      </c>
      <c r="C3546" t="s">
        <v>1492</v>
      </c>
      <c r="D3546" t="s">
        <v>1425</v>
      </c>
      <c r="E3546" t="s">
        <v>1493</v>
      </c>
      <c r="F3546" t="s">
        <v>1494</v>
      </c>
      <c r="G3546" t="s">
        <v>1495</v>
      </c>
    </row>
    <row r="3547" spans="1:16" x14ac:dyDescent="0.35">
      <c r="A3547" t="s">
        <v>35</v>
      </c>
      <c r="B3547">
        <v>267</v>
      </c>
      <c r="C3547" t="s">
        <v>390</v>
      </c>
      <c r="D3547" t="s">
        <v>389</v>
      </c>
      <c r="E3547" t="s">
        <v>539</v>
      </c>
      <c r="F3547" t="s">
        <v>998</v>
      </c>
      <c r="G3547" t="s">
        <v>759</v>
      </c>
    </row>
    <row r="3548" spans="1:16" x14ac:dyDescent="0.35">
      <c r="A3548" t="s">
        <v>36</v>
      </c>
      <c r="B3548">
        <v>945</v>
      </c>
      <c r="C3548" t="s">
        <v>333</v>
      </c>
      <c r="D3548" t="s">
        <v>389</v>
      </c>
      <c r="E3548" t="s">
        <v>161</v>
      </c>
      <c r="F3548" t="s">
        <v>624</v>
      </c>
      <c r="G3548" t="s">
        <v>807</v>
      </c>
    </row>
    <row r="3549" spans="1:16" x14ac:dyDescent="0.35">
      <c r="A3549" t="s">
        <v>37</v>
      </c>
      <c r="B3549">
        <v>459</v>
      </c>
      <c r="C3549" t="s">
        <v>218</v>
      </c>
      <c r="D3549" t="s">
        <v>800</v>
      </c>
      <c r="E3549" t="s">
        <v>296</v>
      </c>
      <c r="F3549" t="s">
        <v>734</v>
      </c>
      <c r="G3549" t="s">
        <v>730</v>
      </c>
    </row>
    <row r="3550" spans="1:16" x14ac:dyDescent="0.35">
      <c r="A3550" t="s">
        <v>38</v>
      </c>
      <c r="B3550">
        <v>449</v>
      </c>
      <c r="C3550" t="s">
        <v>599</v>
      </c>
      <c r="D3550" t="s">
        <v>622</v>
      </c>
      <c r="E3550" t="s">
        <v>840</v>
      </c>
      <c r="F3550" t="s">
        <v>868</v>
      </c>
      <c r="G3550" t="s">
        <v>450</v>
      </c>
    </row>
    <row r="3551" spans="1:16" x14ac:dyDescent="0.35">
      <c r="A3551" t="s">
        <v>39</v>
      </c>
      <c r="B3551">
        <v>537</v>
      </c>
      <c r="C3551" t="s">
        <v>159</v>
      </c>
      <c r="D3551" t="s">
        <v>800</v>
      </c>
      <c r="E3551" t="s">
        <v>648</v>
      </c>
      <c r="F3551" t="s">
        <v>676</v>
      </c>
      <c r="G3551" t="s">
        <v>288</v>
      </c>
    </row>
    <row r="3552" spans="1:16" x14ac:dyDescent="0.35">
      <c r="A3552" t="s">
        <v>40</v>
      </c>
      <c r="B3552">
        <v>2657</v>
      </c>
      <c r="C3552" t="s">
        <v>218</v>
      </c>
      <c r="D3552" t="s">
        <v>675</v>
      </c>
      <c r="E3552" t="s">
        <v>1203</v>
      </c>
      <c r="F3552" t="s">
        <v>529</v>
      </c>
      <c r="G3552" t="s">
        <v>741</v>
      </c>
    </row>
    <row r="3554" spans="1:8" x14ac:dyDescent="0.35">
      <c r="A3554" t="s">
        <v>1496</v>
      </c>
    </row>
    <row r="3555" spans="1:8" x14ac:dyDescent="0.35">
      <c r="A3555" t="s">
        <v>29</v>
      </c>
      <c r="B3555" t="s">
        <v>887</v>
      </c>
      <c r="C3555" t="s">
        <v>30</v>
      </c>
      <c r="D3555" t="s">
        <v>1492</v>
      </c>
      <c r="E3555" t="s">
        <v>1425</v>
      </c>
      <c r="F3555" t="s">
        <v>1493</v>
      </c>
      <c r="G3555" t="s">
        <v>1494</v>
      </c>
      <c r="H3555" t="s">
        <v>1495</v>
      </c>
    </row>
    <row r="3556" spans="1:8" x14ac:dyDescent="0.35">
      <c r="A3556" t="s">
        <v>35</v>
      </c>
      <c r="B3556" t="s">
        <v>888</v>
      </c>
      <c r="C3556">
        <v>142</v>
      </c>
      <c r="D3556" t="s">
        <v>632</v>
      </c>
      <c r="E3556" t="s">
        <v>246</v>
      </c>
      <c r="F3556" t="s">
        <v>127</v>
      </c>
      <c r="G3556" t="s">
        <v>868</v>
      </c>
      <c r="H3556" t="s">
        <v>742</v>
      </c>
    </row>
    <row r="3557" spans="1:8" x14ac:dyDescent="0.35">
      <c r="A3557" t="s">
        <v>35</v>
      </c>
      <c r="B3557" t="s">
        <v>889</v>
      </c>
      <c r="C3557">
        <v>125</v>
      </c>
      <c r="D3557" t="s">
        <v>347</v>
      </c>
      <c r="E3557" t="s">
        <v>800</v>
      </c>
      <c r="F3557" t="s">
        <v>580</v>
      </c>
      <c r="G3557" t="s">
        <v>696</v>
      </c>
      <c r="H3557" t="s">
        <v>276</v>
      </c>
    </row>
    <row r="3558" spans="1:8" x14ac:dyDescent="0.35">
      <c r="A3558" t="s">
        <v>36</v>
      </c>
      <c r="B3558" t="s">
        <v>888</v>
      </c>
      <c r="C3558">
        <v>557</v>
      </c>
      <c r="D3558" t="s">
        <v>229</v>
      </c>
      <c r="E3558" t="s">
        <v>679</v>
      </c>
      <c r="F3558" t="s">
        <v>140</v>
      </c>
      <c r="G3558" t="s">
        <v>800</v>
      </c>
      <c r="H3558" t="s">
        <v>800</v>
      </c>
    </row>
    <row r="3559" spans="1:8" x14ac:dyDescent="0.35">
      <c r="A3559" t="s">
        <v>36</v>
      </c>
      <c r="B3559" t="s">
        <v>889</v>
      </c>
      <c r="C3559">
        <v>388</v>
      </c>
      <c r="D3559" t="s">
        <v>569</v>
      </c>
      <c r="E3559" t="s">
        <v>341</v>
      </c>
      <c r="F3559" t="s">
        <v>649</v>
      </c>
      <c r="G3559" t="s">
        <v>690</v>
      </c>
      <c r="H3559" t="s">
        <v>724</v>
      </c>
    </row>
    <row r="3560" spans="1:8" x14ac:dyDescent="0.35">
      <c r="A3560" t="s">
        <v>37</v>
      </c>
      <c r="B3560" t="s">
        <v>888</v>
      </c>
      <c r="C3560">
        <v>257</v>
      </c>
      <c r="D3560" t="s">
        <v>154</v>
      </c>
      <c r="E3560" t="s">
        <v>668</v>
      </c>
      <c r="F3560" t="s">
        <v>506</v>
      </c>
      <c r="G3560" t="s">
        <v>633</v>
      </c>
      <c r="H3560" t="s">
        <v>1008</v>
      </c>
    </row>
    <row r="3561" spans="1:8" x14ac:dyDescent="0.35">
      <c r="A3561" t="s">
        <v>37</v>
      </c>
      <c r="B3561" t="s">
        <v>889</v>
      </c>
      <c r="C3561">
        <v>202</v>
      </c>
      <c r="D3561" t="s">
        <v>1305</v>
      </c>
      <c r="E3561" t="s">
        <v>644</v>
      </c>
      <c r="F3561" t="s">
        <v>1085</v>
      </c>
      <c r="G3561" t="s">
        <v>743</v>
      </c>
      <c r="H3561" t="s">
        <v>383</v>
      </c>
    </row>
    <row r="3562" spans="1:8" x14ac:dyDescent="0.35">
      <c r="A3562" t="s">
        <v>38</v>
      </c>
      <c r="B3562" t="s">
        <v>888</v>
      </c>
      <c r="C3562">
        <v>113</v>
      </c>
      <c r="D3562" t="s">
        <v>90</v>
      </c>
      <c r="E3562" t="s">
        <v>735</v>
      </c>
      <c r="F3562" t="s">
        <v>516</v>
      </c>
      <c r="G3562" t="s">
        <v>718</v>
      </c>
      <c r="H3562" t="s">
        <v>759</v>
      </c>
    </row>
    <row r="3563" spans="1:8" x14ac:dyDescent="0.35">
      <c r="A3563" t="s">
        <v>38</v>
      </c>
      <c r="B3563" t="s">
        <v>889</v>
      </c>
      <c r="C3563">
        <v>336</v>
      </c>
      <c r="D3563" t="s">
        <v>486</v>
      </c>
      <c r="E3563" t="s">
        <v>246</v>
      </c>
      <c r="F3563" t="s">
        <v>1087</v>
      </c>
      <c r="G3563" t="s">
        <v>745</v>
      </c>
      <c r="H3563" t="s">
        <v>285</v>
      </c>
    </row>
    <row r="3564" spans="1:8" x14ac:dyDescent="0.35">
      <c r="A3564" t="s">
        <v>39</v>
      </c>
      <c r="B3564" t="s">
        <v>888</v>
      </c>
      <c r="C3564">
        <v>203</v>
      </c>
      <c r="D3564" t="s">
        <v>940</v>
      </c>
      <c r="E3564" t="s">
        <v>433</v>
      </c>
      <c r="F3564" t="s">
        <v>134</v>
      </c>
      <c r="G3564" t="s">
        <v>387</v>
      </c>
      <c r="H3564" t="s">
        <v>85</v>
      </c>
    </row>
    <row r="3565" spans="1:8" x14ac:dyDescent="0.35">
      <c r="A3565" t="s">
        <v>39</v>
      </c>
      <c r="B3565" t="s">
        <v>889</v>
      </c>
      <c r="C3565">
        <v>334</v>
      </c>
      <c r="D3565" t="s">
        <v>520</v>
      </c>
      <c r="E3565" t="s">
        <v>355</v>
      </c>
      <c r="F3565" t="s">
        <v>320</v>
      </c>
      <c r="G3565" t="s">
        <v>737</v>
      </c>
      <c r="H3565" t="s">
        <v>1011</v>
      </c>
    </row>
    <row r="3566" spans="1:8" x14ac:dyDescent="0.35">
      <c r="A3566" t="s">
        <v>40</v>
      </c>
      <c r="B3566" t="s">
        <v>888</v>
      </c>
      <c r="C3566">
        <v>1272</v>
      </c>
      <c r="D3566" t="s">
        <v>667</v>
      </c>
      <c r="E3566" t="s">
        <v>389</v>
      </c>
      <c r="F3566" t="s">
        <v>367</v>
      </c>
      <c r="G3566" t="s">
        <v>738</v>
      </c>
      <c r="H3566" t="s">
        <v>825</v>
      </c>
    </row>
    <row r="3567" spans="1:8" x14ac:dyDescent="0.35">
      <c r="A3567" t="s">
        <v>40</v>
      </c>
      <c r="B3567" t="s">
        <v>889</v>
      </c>
      <c r="C3567">
        <v>1385</v>
      </c>
      <c r="D3567" t="s">
        <v>195</v>
      </c>
      <c r="E3567" t="s">
        <v>355</v>
      </c>
      <c r="F3567" t="s">
        <v>146</v>
      </c>
      <c r="G3567" t="s">
        <v>508</v>
      </c>
      <c r="H3567" t="s">
        <v>735</v>
      </c>
    </row>
    <row r="3569" spans="1:8" x14ac:dyDescent="0.35">
      <c r="A3569" t="s">
        <v>1497</v>
      </c>
    </row>
    <row r="3570" spans="1:8" x14ac:dyDescent="0.35">
      <c r="A3570" t="s">
        <v>29</v>
      </c>
      <c r="B3570" t="s">
        <v>847</v>
      </c>
      <c r="C3570" t="s">
        <v>30</v>
      </c>
      <c r="D3570" t="s">
        <v>1492</v>
      </c>
      <c r="E3570" t="s">
        <v>1425</v>
      </c>
      <c r="F3570" t="s">
        <v>1493</v>
      </c>
      <c r="G3570" t="s">
        <v>1494</v>
      </c>
      <c r="H3570" t="s">
        <v>1495</v>
      </c>
    </row>
    <row r="3571" spans="1:8" x14ac:dyDescent="0.35">
      <c r="A3571" t="s">
        <v>35</v>
      </c>
      <c r="B3571" t="s">
        <v>827</v>
      </c>
      <c r="C3571">
        <v>129</v>
      </c>
      <c r="D3571" t="s">
        <v>321</v>
      </c>
      <c r="E3571" t="s">
        <v>738</v>
      </c>
      <c r="F3571" t="s">
        <v>969</v>
      </c>
      <c r="G3571" t="s">
        <v>631</v>
      </c>
      <c r="H3571" t="s">
        <v>813</v>
      </c>
    </row>
    <row r="3572" spans="1:8" x14ac:dyDescent="0.35">
      <c r="A3572" t="s">
        <v>35</v>
      </c>
      <c r="B3572" t="s">
        <v>828</v>
      </c>
      <c r="C3572">
        <v>133</v>
      </c>
      <c r="D3572" t="s">
        <v>91</v>
      </c>
      <c r="E3572" t="s">
        <v>78</v>
      </c>
      <c r="F3572" t="s">
        <v>660</v>
      </c>
      <c r="G3572" t="s">
        <v>1011</v>
      </c>
      <c r="H3572" t="s">
        <v>839</v>
      </c>
    </row>
    <row r="3573" spans="1:8" x14ac:dyDescent="0.35">
      <c r="A3573" t="s">
        <v>35</v>
      </c>
      <c r="B3573" t="s">
        <v>318</v>
      </c>
      <c r="C3573">
        <v>5</v>
      </c>
      <c r="D3573" t="s">
        <v>1306</v>
      </c>
      <c r="E3573" t="s">
        <v>78</v>
      </c>
      <c r="F3573" t="s">
        <v>1123</v>
      </c>
      <c r="G3573" t="s">
        <v>78</v>
      </c>
      <c r="H3573" t="s">
        <v>78</v>
      </c>
    </row>
    <row r="3574" spans="1:8" x14ac:dyDescent="0.35">
      <c r="A3574" t="s">
        <v>36</v>
      </c>
      <c r="B3574" t="s">
        <v>827</v>
      </c>
      <c r="C3574">
        <v>413</v>
      </c>
      <c r="D3574" t="s">
        <v>381</v>
      </c>
      <c r="E3574" t="s">
        <v>406</v>
      </c>
      <c r="F3574" t="s">
        <v>172</v>
      </c>
      <c r="G3574" t="s">
        <v>490</v>
      </c>
      <c r="H3574" t="s">
        <v>734</v>
      </c>
    </row>
    <row r="3575" spans="1:8" x14ac:dyDescent="0.35">
      <c r="A3575" t="s">
        <v>36</v>
      </c>
      <c r="B3575" t="s">
        <v>828</v>
      </c>
      <c r="C3575">
        <v>490</v>
      </c>
      <c r="D3575" t="s">
        <v>491</v>
      </c>
      <c r="E3575" t="s">
        <v>668</v>
      </c>
      <c r="F3575" t="s">
        <v>386</v>
      </c>
      <c r="G3575" t="s">
        <v>676</v>
      </c>
      <c r="H3575" t="s">
        <v>341</v>
      </c>
    </row>
    <row r="3576" spans="1:8" x14ac:dyDescent="0.35">
      <c r="A3576" t="s">
        <v>36</v>
      </c>
      <c r="B3576" t="s">
        <v>318</v>
      </c>
      <c r="C3576">
        <v>42</v>
      </c>
      <c r="D3576" t="s">
        <v>589</v>
      </c>
      <c r="E3576" t="s">
        <v>78</v>
      </c>
      <c r="F3576" t="s">
        <v>266</v>
      </c>
      <c r="G3576" t="s">
        <v>78</v>
      </c>
      <c r="H3576" t="s">
        <v>389</v>
      </c>
    </row>
    <row r="3577" spans="1:8" x14ac:dyDescent="0.35">
      <c r="A3577" t="s">
        <v>37</v>
      </c>
      <c r="B3577" t="s">
        <v>827</v>
      </c>
      <c r="C3577">
        <v>197</v>
      </c>
      <c r="D3577" t="s">
        <v>238</v>
      </c>
      <c r="E3577" t="s">
        <v>673</v>
      </c>
      <c r="F3577" t="s">
        <v>380</v>
      </c>
      <c r="G3577" t="s">
        <v>580</v>
      </c>
      <c r="H3577" t="s">
        <v>736</v>
      </c>
    </row>
    <row r="3578" spans="1:8" x14ac:dyDescent="0.35">
      <c r="A3578" t="s">
        <v>37</v>
      </c>
      <c r="B3578" t="s">
        <v>828</v>
      </c>
      <c r="C3578">
        <v>240</v>
      </c>
      <c r="D3578" t="s">
        <v>1099</v>
      </c>
      <c r="E3578" t="s">
        <v>987</v>
      </c>
      <c r="F3578" t="s">
        <v>551</v>
      </c>
      <c r="G3578" t="s">
        <v>675</v>
      </c>
      <c r="H3578" t="s">
        <v>719</v>
      </c>
    </row>
    <row r="3579" spans="1:8" x14ac:dyDescent="0.35">
      <c r="A3579" t="s">
        <v>37</v>
      </c>
      <c r="B3579" t="s">
        <v>318</v>
      </c>
      <c r="C3579">
        <v>22</v>
      </c>
      <c r="D3579" t="s">
        <v>496</v>
      </c>
      <c r="E3579" t="s">
        <v>718</v>
      </c>
      <c r="F3579" t="s">
        <v>378</v>
      </c>
      <c r="G3579" t="s">
        <v>78</v>
      </c>
      <c r="H3579" t="s">
        <v>78</v>
      </c>
    </row>
    <row r="3580" spans="1:8" x14ac:dyDescent="0.35">
      <c r="A3580" t="s">
        <v>38</v>
      </c>
      <c r="B3580" t="s">
        <v>827</v>
      </c>
      <c r="C3580">
        <v>194</v>
      </c>
      <c r="D3580" t="s">
        <v>392</v>
      </c>
      <c r="E3580" t="s">
        <v>690</v>
      </c>
      <c r="F3580" t="s">
        <v>319</v>
      </c>
      <c r="G3580" t="s">
        <v>1030</v>
      </c>
      <c r="H3580" t="s">
        <v>1138</v>
      </c>
    </row>
    <row r="3581" spans="1:8" x14ac:dyDescent="0.35">
      <c r="A3581" t="s">
        <v>38</v>
      </c>
      <c r="B3581" t="s">
        <v>828</v>
      </c>
      <c r="C3581">
        <v>236</v>
      </c>
      <c r="D3581" t="s">
        <v>364</v>
      </c>
      <c r="E3581" t="s">
        <v>389</v>
      </c>
      <c r="F3581" t="s">
        <v>152</v>
      </c>
      <c r="G3581" t="s">
        <v>732</v>
      </c>
      <c r="H3581" t="s">
        <v>934</v>
      </c>
    </row>
    <row r="3582" spans="1:8" x14ac:dyDescent="0.35">
      <c r="A3582" t="s">
        <v>38</v>
      </c>
      <c r="B3582" t="s">
        <v>318</v>
      </c>
      <c r="C3582">
        <v>19</v>
      </c>
      <c r="D3582" t="s">
        <v>1106</v>
      </c>
      <c r="E3582" t="s">
        <v>78</v>
      </c>
      <c r="F3582" t="s">
        <v>727</v>
      </c>
      <c r="G3582" t="s">
        <v>731</v>
      </c>
      <c r="H3582" t="s">
        <v>78</v>
      </c>
    </row>
    <row r="3583" spans="1:8" x14ac:dyDescent="0.35">
      <c r="A3583" t="s">
        <v>39</v>
      </c>
      <c r="B3583" t="s">
        <v>827</v>
      </c>
      <c r="C3583">
        <v>231</v>
      </c>
      <c r="D3583" t="s">
        <v>99</v>
      </c>
      <c r="E3583" t="s">
        <v>624</v>
      </c>
      <c r="F3583" t="s">
        <v>504</v>
      </c>
      <c r="G3583" t="s">
        <v>732</v>
      </c>
      <c r="H3583" t="s">
        <v>631</v>
      </c>
    </row>
    <row r="3584" spans="1:8" x14ac:dyDescent="0.35">
      <c r="A3584" t="s">
        <v>39</v>
      </c>
      <c r="B3584" t="s">
        <v>828</v>
      </c>
      <c r="C3584">
        <v>289</v>
      </c>
      <c r="D3584" t="s">
        <v>401</v>
      </c>
      <c r="E3584" t="s">
        <v>78</v>
      </c>
      <c r="F3584" t="s">
        <v>939</v>
      </c>
      <c r="G3584" t="s">
        <v>676</v>
      </c>
      <c r="H3584" t="s">
        <v>739</v>
      </c>
    </row>
    <row r="3585" spans="1:8" x14ac:dyDescent="0.35">
      <c r="A3585" t="s">
        <v>39</v>
      </c>
      <c r="B3585" t="s">
        <v>318</v>
      </c>
      <c r="C3585">
        <v>17</v>
      </c>
      <c r="D3585" t="s">
        <v>1487</v>
      </c>
      <c r="E3585" t="s">
        <v>69</v>
      </c>
      <c r="F3585" t="s">
        <v>455</v>
      </c>
      <c r="G3585" t="s">
        <v>78</v>
      </c>
      <c r="H3585" t="s">
        <v>696</v>
      </c>
    </row>
    <row r="3586" spans="1:8" x14ac:dyDescent="0.35">
      <c r="A3586" t="s">
        <v>40</v>
      </c>
      <c r="B3586" t="s">
        <v>827</v>
      </c>
      <c r="C3586">
        <v>1164</v>
      </c>
      <c r="D3586" t="s">
        <v>332</v>
      </c>
      <c r="E3586" t="s">
        <v>622</v>
      </c>
      <c r="F3586" t="s">
        <v>124</v>
      </c>
      <c r="G3586" t="s">
        <v>688</v>
      </c>
      <c r="H3586" t="s">
        <v>741</v>
      </c>
    </row>
    <row r="3587" spans="1:8" x14ac:dyDescent="0.35">
      <c r="A3587" t="s">
        <v>40</v>
      </c>
      <c r="B3587" t="s">
        <v>828</v>
      </c>
      <c r="C3587">
        <v>1388</v>
      </c>
      <c r="D3587" t="s">
        <v>625</v>
      </c>
      <c r="E3587" t="s">
        <v>246</v>
      </c>
      <c r="F3587" t="s">
        <v>487</v>
      </c>
      <c r="G3587" t="s">
        <v>676</v>
      </c>
      <c r="H3587" t="s">
        <v>1023</v>
      </c>
    </row>
    <row r="3588" spans="1:8" x14ac:dyDescent="0.35">
      <c r="A3588" t="s">
        <v>40</v>
      </c>
      <c r="B3588" t="s">
        <v>318</v>
      </c>
      <c r="C3588">
        <v>105</v>
      </c>
      <c r="D3588" t="s">
        <v>1086</v>
      </c>
      <c r="E3588" t="s">
        <v>458</v>
      </c>
      <c r="F3588" t="s">
        <v>154</v>
      </c>
      <c r="G3588" t="s">
        <v>623</v>
      </c>
      <c r="H3588" t="s">
        <v>623</v>
      </c>
    </row>
    <row r="3590" spans="1:8" x14ac:dyDescent="0.35">
      <c r="A3590" t="s">
        <v>1498</v>
      </c>
    </row>
    <row r="3591" spans="1:8" x14ac:dyDescent="0.35">
      <c r="A3591" t="s">
        <v>29</v>
      </c>
      <c r="B3591" t="s">
        <v>864</v>
      </c>
      <c r="C3591" t="s">
        <v>30</v>
      </c>
      <c r="D3591" t="s">
        <v>1492</v>
      </c>
      <c r="E3591" t="s">
        <v>1493</v>
      </c>
      <c r="F3591" t="s">
        <v>1494</v>
      </c>
      <c r="G3591" t="s">
        <v>1495</v>
      </c>
      <c r="H3591" t="s">
        <v>1425</v>
      </c>
    </row>
    <row r="3592" spans="1:8" x14ac:dyDescent="0.35">
      <c r="A3592" t="s">
        <v>35</v>
      </c>
      <c r="B3592" t="s">
        <v>831</v>
      </c>
      <c r="C3592">
        <v>58</v>
      </c>
      <c r="D3592" t="s">
        <v>48</v>
      </c>
      <c r="E3592" t="s">
        <v>383</v>
      </c>
      <c r="F3592" t="s">
        <v>731</v>
      </c>
      <c r="G3592" t="s">
        <v>1416</v>
      </c>
      <c r="H3592" t="s">
        <v>78</v>
      </c>
    </row>
    <row r="3593" spans="1:8" x14ac:dyDescent="0.35">
      <c r="A3593" t="s">
        <v>35</v>
      </c>
      <c r="B3593" t="s">
        <v>832</v>
      </c>
      <c r="C3593">
        <v>137</v>
      </c>
      <c r="D3593" t="s">
        <v>348</v>
      </c>
      <c r="E3593" t="s">
        <v>932</v>
      </c>
      <c r="F3593" t="s">
        <v>745</v>
      </c>
      <c r="G3593" t="s">
        <v>1222</v>
      </c>
      <c r="H3593" t="s">
        <v>246</v>
      </c>
    </row>
    <row r="3594" spans="1:8" x14ac:dyDescent="0.35">
      <c r="A3594" t="s">
        <v>35</v>
      </c>
      <c r="B3594" t="s">
        <v>833</v>
      </c>
      <c r="C3594">
        <v>72</v>
      </c>
      <c r="D3594" t="s">
        <v>397</v>
      </c>
      <c r="E3594" t="s">
        <v>1167</v>
      </c>
      <c r="F3594" t="s">
        <v>868</v>
      </c>
      <c r="G3594" t="s">
        <v>1095</v>
      </c>
      <c r="H3594" t="s">
        <v>718</v>
      </c>
    </row>
    <row r="3595" spans="1:8" x14ac:dyDescent="0.35">
      <c r="A3595" t="s">
        <v>36</v>
      </c>
      <c r="B3595" t="s">
        <v>831</v>
      </c>
      <c r="C3595">
        <v>89</v>
      </c>
      <c r="D3595" t="s">
        <v>1499</v>
      </c>
      <c r="E3595" t="s">
        <v>1112</v>
      </c>
      <c r="F3595" t="s">
        <v>337</v>
      </c>
      <c r="G3595" t="s">
        <v>637</v>
      </c>
      <c r="H3595" t="s">
        <v>78</v>
      </c>
    </row>
    <row r="3596" spans="1:8" x14ac:dyDescent="0.35">
      <c r="A3596" t="s">
        <v>36</v>
      </c>
      <c r="B3596" t="s">
        <v>832</v>
      </c>
      <c r="C3596">
        <v>752</v>
      </c>
      <c r="D3596" t="s">
        <v>630</v>
      </c>
      <c r="E3596" t="s">
        <v>568</v>
      </c>
      <c r="F3596" t="s">
        <v>341</v>
      </c>
      <c r="G3596" t="s">
        <v>406</v>
      </c>
      <c r="H3596" t="s">
        <v>414</v>
      </c>
    </row>
    <row r="3597" spans="1:8" x14ac:dyDescent="0.35">
      <c r="A3597" t="s">
        <v>36</v>
      </c>
      <c r="B3597" t="s">
        <v>833</v>
      </c>
      <c r="C3597">
        <v>104</v>
      </c>
      <c r="D3597" t="s">
        <v>412</v>
      </c>
      <c r="E3597" t="s">
        <v>446</v>
      </c>
      <c r="F3597" t="s">
        <v>78</v>
      </c>
      <c r="G3597" t="s">
        <v>85</v>
      </c>
      <c r="H3597" t="s">
        <v>355</v>
      </c>
    </row>
    <row r="3598" spans="1:8" x14ac:dyDescent="0.35">
      <c r="A3598" t="s">
        <v>37</v>
      </c>
      <c r="B3598" t="s">
        <v>831</v>
      </c>
      <c r="C3598">
        <v>70</v>
      </c>
      <c r="D3598" t="s">
        <v>620</v>
      </c>
      <c r="E3598" t="s">
        <v>699</v>
      </c>
      <c r="F3598" t="s">
        <v>949</v>
      </c>
      <c r="G3598" t="s">
        <v>528</v>
      </c>
      <c r="H3598" t="s">
        <v>78</v>
      </c>
    </row>
    <row r="3599" spans="1:8" x14ac:dyDescent="0.35">
      <c r="A3599" t="s">
        <v>37</v>
      </c>
      <c r="B3599" t="s">
        <v>832</v>
      </c>
      <c r="C3599">
        <v>351</v>
      </c>
      <c r="D3599" t="s">
        <v>421</v>
      </c>
      <c r="E3599" t="s">
        <v>585</v>
      </c>
      <c r="F3599" t="s">
        <v>458</v>
      </c>
      <c r="G3599" t="s">
        <v>383</v>
      </c>
      <c r="H3599" t="s">
        <v>85</v>
      </c>
    </row>
    <row r="3600" spans="1:8" x14ac:dyDescent="0.35">
      <c r="A3600" t="s">
        <v>37</v>
      </c>
      <c r="B3600" t="s">
        <v>833</v>
      </c>
      <c r="C3600">
        <v>38</v>
      </c>
      <c r="D3600" t="s">
        <v>483</v>
      </c>
      <c r="E3600" t="s">
        <v>516</v>
      </c>
      <c r="F3600" t="s">
        <v>735</v>
      </c>
      <c r="G3600" t="s">
        <v>743</v>
      </c>
      <c r="H3600" t="s">
        <v>800</v>
      </c>
    </row>
    <row r="3601" spans="1:8" x14ac:dyDescent="0.35">
      <c r="A3601" t="s">
        <v>38</v>
      </c>
      <c r="B3601" t="s">
        <v>831</v>
      </c>
      <c r="C3601">
        <v>100</v>
      </c>
      <c r="D3601" t="s">
        <v>278</v>
      </c>
      <c r="E3601" t="s">
        <v>1030</v>
      </c>
      <c r="F3601" t="s">
        <v>868</v>
      </c>
      <c r="G3601" t="s">
        <v>810</v>
      </c>
      <c r="H3601" t="s">
        <v>78</v>
      </c>
    </row>
    <row r="3602" spans="1:8" x14ac:dyDescent="0.35">
      <c r="A3602" t="s">
        <v>38</v>
      </c>
      <c r="B3602" t="s">
        <v>832</v>
      </c>
      <c r="C3602">
        <v>226</v>
      </c>
      <c r="D3602" t="s">
        <v>411</v>
      </c>
      <c r="E3602" t="s">
        <v>582</v>
      </c>
      <c r="F3602" t="s">
        <v>742</v>
      </c>
      <c r="G3602" t="s">
        <v>1056</v>
      </c>
      <c r="H3602" t="s">
        <v>730</v>
      </c>
    </row>
    <row r="3603" spans="1:8" x14ac:dyDescent="0.35">
      <c r="A3603" t="s">
        <v>38</v>
      </c>
      <c r="B3603" t="s">
        <v>833</v>
      </c>
      <c r="C3603">
        <v>123</v>
      </c>
      <c r="D3603" t="s">
        <v>471</v>
      </c>
      <c r="E3603" t="s">
        <v>518</v>
      </c>
      <c r="F3603" t="s">
        <v>730</v>
      </c>
      <c r="G3603" t="s">
        <v>782</v>
      </c>
      <c r="H3603" t="s">
        <v>78</v>
      </c>
    </row>
    <row r="3604" spans="1:8" x14ac:dyDescent="0.35">
      <c r="A3604" t="s">
        <v>39</v>
      </c>
      <c r="B3604" t="s">
        <v>831</v>
      </c>
      <c r="C3604">
        <v>77</v>
      </c>
      <c r="D3604" t="s">
        <v>550</v>
      </c>
      <c r="E3604" t="s">
        <v>242</v>
      </c>
      <c r="F3604" t="s">
        <v>529</v>
      </c>
      <c r="G3604" t="s">
        <v>739</v>
      </c>
      <c r="H3604" t="s">
        <v>676</v>
      </c>
    </row>
    <row r="3605" spans="1:8" x14ac:dyDescent="0.35">
      <c r="A3605" t="s">
        <v>39</v>
      </c>
      <c r="B3605" t="s">
        <v>832</v>
      </c>
      <c r="C3605">
        <v>305</v>
      </c>
      <c r="D3605" t="s">
        <v>672</v>
      </c>
      <c r="E3605" t="s">
        <v>607</v>
      </c>
      <c r="F3605" t="s">
        <v>807</v>
      </c>
      <c r="G3605" t="s">
        <v>730</v>
      </c>
      <c r="H3605" t="s">
        <v>246</v>
      </c>
    </row>
    <row r="3606" spans="1:8" x14ac:dyDescent="0.35">
      <c r="A3606" t="s">
        <v>39</v>
      </c>
      <c r="B3606" t="s">
        <v>833</v>
      </c>
      <c r="C3606">
        <v>155</v>
      </c>
      <c r="D3606" t="s">
        <v>592</v>
      </c>
      <c r="E3606" t="s">
        <v>635</v>
      </c>
      <c r="F3606" t="s">
        <v>250</v>
      </c>
      <c r="G3606" t="s">
        <v>741</v>
      </c>
      <c r="H3606" t="s">
        <v>800</v>
      </c>
    </row>
    <row r="3607" spans="1:8" x14ac:dyDescent="0.35">
      <c r="A3607" t="s">
        <v>40</v>
      </c>
      <c r="B3607" t="s">
        <v>831</v>
      </c>
      <c r="C3607">
        <v>394</v>
      </c>
      <c r="D3607" t="s">
        <v>112</v>
      </c>
      <c r="E3607" t="s">
        <v>114</v>
      </c>
      <c r="F3607" t="s">
        <v>868</v>
      </c>
      <c r="G3607" t="s">
        <v>1003</v>
      </c>
      <c r="H3607" t="s">
        <v>374</v>
      </c>
    </row>
    <row r="3608" spans="1:8" x14ac:dyDescent="0.35">
      <c r="A3608" t="s">
        <v>40</v>
      </c>
      <c r="B3608" t="s">
        <v>832</v>
      </c>
      <c r="C3608">
        <v>1771</v>
      </c>
      <c r="D3608" t="s">
        <v>262</v>
      </c>
      <c r="E3608" t="s">
        <v>373</v>
      </c>
      <c r="F3608" t="s">
        <v>718</v>
      </c>
      <c r="G3608" t="s">
        <v>508</v>
      </c>
      <c r="H3608" t="s">
        <v>623</v>
      </c>
    </row>
    <row r="3609" spans="1:8" x14ac:dyDescent="0.35">
      <c r="A3609" t="s">
        <v>40</v>
      </c>
      <c r="B3609" t="s">
        <v>833</v>
      </c>
      <c r="C3609">
        <v>492</v>
      </c>
      <c r="D3609" t="s">
        <v>392</v>
      </c>
      <c r="E3609" t="s">
        <v>531</v>
      </c>
      <c r="F3609" t="s">
        <v>529</v>
      </c>
      <c r="G3609" t="s">
        <v>1011</v>
      </c>
      <c r="H3609" t="s">
        <v>387</v>
      </c>
    </row>
    <row r="3611" spans="1:8" x14ac:dyDescent="0.35">
      <c r="A3611" t="s">
        <v>1500</v>
      </c>
    </row>
    <row r="3612" spans="1:8" x14ac:dyDescent="0.35">
      <c r="A3612" t="s">
        <v>29</v>
      </c>
      <c r="B3612" t="s">
        <v>1075</v>
      </c>
      <c r="C3612" t="s">
        <v>30</v>
      </c>
      <c r="D3612" t="s">
        <v>1492</v>
      </c>
      <c r="E3612" t="s">
        <v>1425</v>
      </c>
      <c r="F3612" t="s">
        <v>1493</v>
      </c>
      <c r="G3612" t="s">
        <v>1494</v>
      </c>
      <c r="H3612" t="s">
        <v>1495</v>
      </c>
    </row>
    <row r="3613" spans="1:8" x14ac:dyDescent="0.35">
      <c r="A3613" t="s">
        <v>35</v>
      </c>
      <c r="B3613" t="s">
        <v>1079</v>
      </c>
      <c r="C3613">
        <v>28</v>
      </c>
      <c r="D3613" t="s">
        <v>133</v>
      </c>
      <c r="E3613" t="s">
        <v>78</v>
      </c>
      <c r="F3613" t="s">
        <v>852</v>
      </c>
      <c r="G3613" t="s">
        <v>745</v>
      </c>
      <c r="H3613" t="s">
        <v>545</v>
      </c>
    </row>
    <row r="3614" spans="1:8" x14ac:dyDescent="0.35">
      <c r="A3614" t="s">
        <v>35</v>
      </c>
      <c r="B3614" t="s">
        <v>1076</v>
      </c>
      <c r="C3614">
        <v>125</v>
      </c>
      <c r="D3614" t="s">
        <v>567</v>
      </c>
      <c r="E3614" t="s">
        <v>458</v>
      </c>
      <c r="F3614" t="s">
        <v>282</v>
      </c>
      <c r="G3614" t="s">
        <v>868</v>
      </c>
      <c r="H3614" t="s">
        <v>836</v>
      </c>
    </row>
    <row r="3615" spans="1:8" x14ac:dyDescent="0.35">
      <c r="A3615" t="s">
        <v>35</v>
      </c>
      <c r="B3615" t="s">
        <v>1078</v>
      </c>
      <c r="C3615">
        <v>114</v>
      </c>
      <c r="D3615" t="s">
        <v>555</v>
      </c>
      <c r="E3615" t="s">
        <v>679</v>
      </c>
      <c r="F3615" t="s">
        <v>759</v>
      </c>
      <c r="G3615" t="s">
        <v>503</v>
      </c>
      <c r="H3615" t="s">
        <v>299</v>
      </c>
    </row>
    <row r="3616" spans="1:8" x14ac:dyDescent="0.35">
      <c r="A3616" t="s">
        <v>36</v>
      </c>
      <c r="B3616" t="s">
        <v>1079</v>
      </c>
      <c r="C3616">
        <v>122</v>
      </c>
      <c r="D3616" t="s">
        <v>331</v>
      </c>
      <c r="E3616" t="s">
        <v>987</v>
      </c>
      <c r="F3616" t="s">
        <v>578</v>
      </c>
      <c r="G3616" t="s">
        <v>732</v>
      </c>
      <c r="H3616" t="s">
        <v>737</v>
      </c>
    </row>
    <row r="3617" spans="1:8" x14ac:dyDescent="0.35">
      <c r="A3617" t="s">
        <v>36</v>
      </c>
      <c r="B3617" t="s">
        <v>1076</v>
      </c>
      <c r="C3617">
        <v>303</v>
      </c>
      <c r="D3617" t="s">
        <v>236</v>
      </c>
      <c r="E3617" t="s">
        <v>246</v>
      </c>
      <c r="F3617" t="s">
        <v>1487</v>
      </c>
      <c r="G3617" t="s">
        <v>85</v>
      </c>
      <c r="H3617" t="s">
        <v>633</v>
      </c>
    </row>
    <row r="3618" spans="1:8" x14ac:dyDescent="0.35">
      <c r="A3618" t="s">
        <v>36</v>
      </c>
      <c r="B3618" t="s">
        <v>1078</v>
      </c>
      <c r="C3618">
        <v>520</v>
      </c>
      <c r="D3618" t="s">
        <v>566</v>
      </c>
      <c r="E3618" t="s">
        <v>414</v>
      </c>
      <c r="F3618" t="s">
        <v>590</v>
      </c>
      <c r="G3618" t="s">
        <v>383</v>
      </c>
      <c r="H3618" t="s">
        <v>406</v>
      </c>
    </row>
    <row r="3619" spans="1:8" x14ac:dyDescent="0.35">
      <c r="A3619" t="s">
        <v>37</v>
      </c>
      <c r="B3619" t="s">
        <v>1079</v>
      </c>
      <c r="C3619">
        <v>66</v>
      </c>
      <c r="D3619" t="s">
        <v>617</v>
      </c>
      <c r="E3619" t="s">
        <v>745</v>
      </c>
      <c r="F3619" t="s">
        <v>535</v>
      </c>
      <c r="G3619" t="s">
        <v>260</v>
      </c>
      <c r="H3619" t="s">
        <v>987</v>
      </c>
    </row>
    <row r="3620" spans="1:8" x14ac:dyDescent="0.35">
      <c r="A3620" t="s">
        <v>37</v>
      </c>
      <c r="B3620" t="s">
        <v>1076</v>
      </c>
      <c r="C3620">
        <v>174</v>
      </c>
      <c r="D3620" t="s">
        <v>361</v>
      </c>
      <c r="E3620" t="s">
        <v>78</v>
      </c>
      <c r="F3620" t="s">
        <v>53</v>
      </c>
      <c r="G3620" t="s">
        <v>490</v>
      </c>
      <c r="H3620" t="s">
        <v>791</v>
      </c>
    </row>
    <row r="3621" spans="1:8" x14ac:dyDescent="0.35">
      <c r="A3621" t="s">
        <v>37</v>
      </c>
      <c r="B3621" t="s">
        <v>1078</v>
      </c>
      <c r="C3621">
        <v>219</v>
      </c>
      <c r="D3621" t="s">
        <v>81</v>
      </c>
      <c r="E3621" t="s">
        <v>387</v>
      </c>
      <c r="F3621" t="s">
        <v>670</v>
      </c>
      <c r="G3621" t="s">
        <v>736</v>
      </c>
      <c r="H3621" t="s">
        <v>490</v>
      </c>
    </row>
    <row r="3622" spans="1:8" x14ac:dyDescent="0.35">
      <c r="A3622" t="s">
        <v>38</v>
      </c>
      <c r="B3622" t="s">
        <v>1079</v>
      </c>
      <c r="C3622">
        <v>68</v>
      </c>
      <c r="D3622" t="s">
        <v>244</v>
      </c>
      <c r="E3622" t="s">
        <v>374</v>
      </c>
      <c r="F3622" t="s">
        <v>936</v>
      </c>
      <c r="G3622" t="s">
        <v>724</v>
      </c>
      <c r="H3622" t="s">
        <v>746</v>
      </c>
    </row>
    <row r="3623" spans="1:8" x14ac:dyDescent="0.35">
      <c r="A3623" t="s">
        <v>38</v>
      </c>
      <c r="B3623" t="s">
        <v>1076</v>
      </c>
      <c r="C3623">
        <v>179</v>
      </c>
      <c r="D3623" t="s">
        <v>397</v>
      </c>
      <c r="E3623" t="s">
        <v>250</v>
      </c>
      <c r="F3623" t="s">
        <v>758</v>
      </c>
      <c r="G3623" t="s">
        <v>1008</v>
      </c>
      <c r="H3623" t="s">
        <v>753</v>
      </c>
    </row>
    <row r="3624" spans="1:8" x14ac:dyDescent="0.35">
      <c r="A3624" t="s">
        <v>38</v>
      </c>
      <c r="B3624" t="s">
        <v>1078</v>
      </c>
      <c r="C3624">
        <v>202</v>
      </c>
      <c r="D3624" t="s">
        <v>329</v>
      </c>
      <c r="E3624" t="s">
        <v>85</v>
      </c>
      <c r="F3624" t="s">
        <v>1212</v>
      </c>
      <c r="G3624" t="s">
        <v>721</v>
      </c>
      <c r="H3624" t="s">
        <v>934</v>
      </c>
    </row>
    <row r="3625" spans="1:8" x14ac:dyDescent="0.35">
      <c r="A3625" t="s">
        <v>39</v>
      </c>
      <c r="B3625" t="s">
        <v>1079</v>
      </c>
      <c r="C3625">
        <v>79</v>
      </c>
      <c r="D3625" t="s">
        <v>612</v>
      </c>
      <c r="E3625" t="s">
        <v>490</v>
      </c>
      <c r="F3625" t="s">
        <v>698</v>
      </c>
      <c r="G3625" t="s">
        <v>631</v>
      </c>
      <c r="H3625" t="s">
        <v>732</v>
      </c>
    </row>
    <row r="3626" spans="1:8" x14ac:dyDescent="0.35">
      <c r="A3626" t="s">
        <v>39</v>
      </c>
      <c r="B3626" t="s">
        <v>1076</v>
      </c>
      <c r="C3626">
        <v>189</v>
      </c>
      <c r="D3626" t="s">
        <v>567</v>
      </c>
      <c r="E3626" t="s">
        <v>622</v>
      </c>
      <c r="F3626" t="s">
        <v>346</v>
      </c>
      <c r="G3626" t="s">
        <v>387</v>
      </c>
      <c r="H3626" t="s">
        <v>624</v>
      </c>
    </row>
    <row r="3627" spans="1:8" x14ac:dyDescent="0.35">
      <c r="A3627" t="s">
        <v>39</v>
      </c>
      <c r="B3627" t="s">
        <v>1078</v>
      </c>
      <c r="C3627">
        <v>269</v>
      </c>
      <c r="D3627" t="s">
        <v>392</v>
      </c>
      <c r="E3627" t="s">
        <v>246</v>
      </c>
      <c r="F3627" t="s">
        <v>340</v>
      </c>
      <c r="G3627" t="s">
        <v>688</v>
      </c>
      <c r="H3627" t="s">
        <v>1140</v>
      </c>
    </row>
    <row r="3628" spans="1:8" x14ac:dyDescent="0.35">
      <c r="A3628" t="s">
        <v>40</v>
      </c>
      <c r="B3628" t="s">
        <v>1079</v>
      </c>
      <c r="C3628">
        <v>363</v>
      </c>
      <c r="D3628" t="s">
        <v>436</v>
      </c>
      <c r="E3628" t="s">
        <v>738</v>
      </c>
      <c r="F3628" t="s">
        <v>613</v>
      </c>
      <c r="G3628" t="s">
        <v>724</v>
      </c>
      <c r="H3628" t="s">
        <v>270</v>
      </c>
    </row>
    <row r="3629" spans="1:8" x14ac:dyDescent="0.35">
      <c r="A3629" t="s">
        <v>40</v>
      </c>
      <c r="B3629" t="s">
        <v>1076</v>
      </c>
      <c r="C3629">
        <v>970</v>
      </c>
      <c r="D3629" t="s">
        <v>187</v>
      </c>
      <c r="E3629" t="s">
        <v>85</v>
      </c>
      <c r="F3629" t="s">
        <v>516</v>
      </c>
      <c r="G3629" t="s">
        <v>383</v>
      </c>
      <c r="H3629" t="s">
        <v>717</v>
      </c>
    </row>
    <row r="3630" spans="1:8" x14ac:dyDescent="0.35">
      <c r="A3630" t="s">
        <v>40</v>
      </c>
      <c r="B3630" t="s">
        <v>1078</v>
      </c>
      <c r="C3630">
        <v>1324</v>
      </c>
      <c r="D3630" t="s">
        <v>205</v>
      </c>
      <c r="E3630" t="s">
        <v>389</v>
      </c>
      <c r="F3630" t="s">
        <v>618</v>
      </c>
      <c r="G3630" t="s">
        <v>732</v>
      </c>
      <c r="H3630" t="s">
        <v>580</v>
      </c>
    </row>
    <row r="3632" spans="1:8" x14ac:dyDescent="0.35">
      <c r="A3632" t="s">
        <v>1501</v>
      </c>
    </row>
    <row r="3633" spans="1:8" x14ac:dyDescent="0.35">
      <c r="A3633" t="s">
        <v>29</v>
      </c>
      <c r="B3633" t="s">
        <v>872</v>
      </c>
      <c r="C3633" t="s">
        <v>30</v>
      </c>
      <c r="D3633" t="s">
        <v>1492</v>
      </c>
      <c r="E3633" t="s">
        <v>1425</v>
      </c>
      <c r="F3633" t="s">
        <v>1493</v>
      </c>
      <c r="G3633" t="s">
        <v>1494</v>
      </c>
      <c r="H3633" t="s">
        <v>1495</v>
      </c>
    </row>
    <row r="3634" spans="1:8" x14ac:dyDescent="0.35">
      <c r="A3634" t="s">
        <v>35</v>
      </c>
      <c r="B3634" t="s">
        <v>873</v>
      </c>
      <c r="C3634">
        <v>182</v>
      </c>
      <c r="D3634" t="s">
        <v>397</v>
      </c>
      <c r="E3634" t="s">
        <v>414</v>
      </c>
      <c r="F3634" t="s">
        <v>533</v>
      </c>
      <c r="G3634" t="s">
        <v>1008</v>
      </c>
      <c r="H3634" t="s">
        <v>1138</v>
      </c>
    </row>
    <row r="3635" spans="1:8" x14ac:dyDescent="0.35">
      <c r="A3635" t="s">
        <v>35</v>
      </c>
      <c r="B3635" t="s">
        <v>874</v>
      </c>
      <c r="C3635">
        <v>71</v>
      </c>
      <c r="D3635" t="s">
        <v>91</v>
      </c>
      <c r="E3635" t="s">
        <v>433</v>
      </c>
      <c r="F3635" t="s">
        <v>615</v>
      </c>
      <c r="G3635" t="s">
        <v>503</v>
      </c>
      <c r="H3635" t="s">
        <v>1159</v>
      </c>
    </row>
    <row r="3636" spans="1:8" x14ac:dyDescent="0.35">
      <c r="A3636" t="s">
        <v>35</v>
      </c>
      <c r="B3636" t="s">
        <v>318</v>
      </c>
      <c r="C3636">
        <v>14</v>
      </c>
      <c r="D3636" t="s">
        <v>427</v>
      </c>
      <c r="E3636" t="s">
        <v>334</v>
      </c>
      <c r="F3636" t="s">
        <v>440</v>
      </c>
      <c r="G3636" t="s">
        <v>78</v>
      </c>
      <c r="H3636" t="s">
        <v>276</v>
      </c>
    </row>
    <row r="3637" spans="1:8" x14ac:dyDescent="0.35">
      <c r="A3637" t="s">
        <v>36</v>
      </c>
      <c r="B3637" t="s">
        <v>873</v>
      </c>
      <c r="C3637">
        <v>558</v>
      </c>
      <c r="D3637" t="s">
        <v>161</v>
      </c>
      <c r="E3637" t="s">
        <v>414</v>
      </c>
      <c r="F3637" t="s">
        <v>445</v>
      </c>
      <c r="G3637" t="s">
        <v>738</v>
      </c>
      <c r="H3637" t="s">
        <v>644</v>
      </c>
    </row>
    <row r="3638" spans="1:8" x14ac:dyDescent="0.35">
      <c r="A3638" t="s">
        <v>36</v>
      </c>
      <c r="B3638" t="s">
        <v>874</v>
      </c>
      <c r="C3638">
        <v>310</v>
      </c>
      <c r="D3638" t="s">
        <v>570</v>
      </c>
      <c r="E3638" t="s">
        <v>387</v>
      </c>
      <c r="F3638" t="s">
        <v>367</v>
      </c>
      <c r="G3638" t="s">
        <v>734</v>
      </c>
      <c r="H3638" t="s">
        <v>529</v>
      </c>
    </row>
    <row r="3639" spans="1:8" x14ac:dyDescent="0.35">
      <c r="A3639" t="s">
        <v>36</v>
      </c>
      <c r="B3639" t="s">
        <v>318</v>
      </c>
      <c r="C3639">
        <v>77</v>
      </c>
      <c r="D3639" t="s">
        <v>382</v>
      </c>
      <c r="E3639" t="s">
        <v>78</v>
      </c>
      <c r="F3639" t="s">
        <v>161</v>
      </c>
      <c r="G3639" t="s">
        <v>675</v>
      </c>
      <c r="H3639" t="s">
        <v>389</v>
      </c>
    </row>
    <row r="3640" spans="1:8" x14ac:dyDescent="0.35">
      <c r="A3640" t="s">
        <v>37</v>
      </c>
      <c r="B3640" t="s">
        <v>873</v>
      </c>
      <c r="C3640">
        <v>293</v>
      </c>
      <c r="D3640" t="s">
        <v>413</v>
      </c>
      <c r="E3640" t="s">
        <v>85</v>
      </c>
      <c r="F3640" t="s">
        <v>51</v>
      </c>
      <c r="G3640" t="s">
        <v>728</v>
      </c>
      <c r="H3640" t="s">
        <v>721</v>
      </c>
    </row>
    <row r="3641" spans="1:8" x14ac:dyDescent="0.35">
      <c r="A3641" t="s">
        <v>37</v>
      </c>
      <c r="B3641" t="s">
        <v>874</v>
      </c>
      <c r="C3641">
        <v>137</v>
      </c>
      <c r="D3641" t="s">
        <v>236</v>
      </c>
      <c r="E3641" t="s">
        <v>246</v>
      </c>
      <c r="F3641" t="s">
        <v>149</v>
      </c>
      <c r="G3641" t="s">
        <v>374</v>
      </c>
      <c r="H3641" t="s">
        <v>993</v>
      </c>
    </row>
    <row r="3642" spans="1:8" x14ac:dyDescent="0.35">
      <c r="A3642" t="s">
        <v>37</v>
      </c>
      <c r="B3642" t="s">
        <v>318</v>
      </c>
      <c r="C3642">
        <v>29</v>
      </c>
      <c r="D3642" t="s">
        <v>205</v>
      </c>
      <c r="E3642" t="s">
        <v>458</v>
      </c>
      <c r="F3642" t="s">
        <v>512</v>
      </c>
      <c r="G3642" t="s">
        <v>78</v>
      </c>
      <c r="H3642" t="s">
        <v>456</v>
      </c>
    </row>
    <row r="3643" spans="1:8" x14ac:dyDescent="0.35">
      <c r="A3643" t="s">
        <v>38</v>
      </c>
      <c r="B3643" t="s">
        <v>873</v>
      </c>
      <c r="C3643">
        <v>272</v>
      </c>
      <c r="D3643" t="s">
        <v>619</v>
      </c>
      <c r="E3643" t="s">
        <v>644</v>
      </c>
      <c r="F3643" t="s">
        <v>152</v>
      </c>
      <c r="G3643" t="s">
        <v>676</v>
      </c>
      <c r="H3643" t="s">
        <v>748</v>
      </c>
    </row>
    <row r="3644" spans="1:8" x14ac:dyDescent="0.35">
      <c r="A3644" t="s">
        <v>38</v>
      </c>
      <c r="B3644" t="s">
        <v>874</v>
      </c>
      <c r="C3644">
        <v>132</v>
      </c>
      <c r="D3644" t="s">
        <v>401</v>
      </c>
      <c r="E3644" t="s">
        <v>389</v>
      </c>
      <c r="F3644" t="s">
        <v>654</v>
      </c>
      <c r="G3644" t="s">
        <v>938</v>
      </c>
      <c r="H3644" t="s">
        <v>958</v>
      </c>
    </row>
    <row r="3645" spans="1:8" x14ac:dyDescent="0.35">
      <c r="A3645" t="s">
        <v>38</v>
      </c>
      <c r="B3645" t="s">
        <v>318</v>
      </c>
      <c r="C3645">
        <v>45</v>
      </c>
      <c r="D3645" t="s">
        <v>331</v>
      </c>
      <c r="E3645" t="s">
        <v>688</v>
      </c>
      <c r="F3645" t="s">
        <v>430</v>
      </c>
      <c r="G3645" t="s">
        <v>623</v>
      </c>
      <c r="H3645" t="s">
        <v>65</v>
      </c>
    </row>
    <row r="3646" spans="1:8" x14ac:dyDescent="0.35">
      <c r="A3646" t="s">
        <v>39</v>
      </c>
      <c r="B3646" t="s">
        <v>873</v>
      </c>
      <c r="C3646">
        <v>338</v>
      </c>
      <c r="D3646" t="s">
        <v>159</v>
      </c>
      <c r="E3646" t="s">
        <v>377</v>
      </c>
      <c r="F3646" t="s">
        <v>49</v>
      </c>
      <c r="G3646" t="s">
        <v>387</v>
      </c>
      <c r="H3646" t="s">
        <v>1011</v>
      </c>
    </row>
    <row r="3647" spans="1:8" x14ac:dyDescent="0.35">
      <c r="A3647" t="s">
        <v>39</v>
      </c>
      <c r="B3647" t="s">
        <v>874</v>
      </c>
      <c r="C3647">
        <v>157</v>
      </c>
      <c r="D3647" t="s">
        <v>599</v>
      </c>
      <c r="E3647" t="s">
        <v>800</v>
      </c>
      <c r="F3647" t="s">
        <v>435</v>
      </c>
      <c r="G3647" t="s">
        <v>580</v>
      </c>
      <c r="H3647" t="s">
        <v>406</v>
      </c>
    </row>
    <row r="3648" spans="1:8" x14ac:dyDescent="0.35">
      <c r="A3648" t="s">
        <v>39</v>
      </c>
      <c r="B3648" t="s">
        <v>318</v>
      </c>
      <c r="C3648">
        <v>42</v>
      </c>
      <c r="D3648" t="s">
        <v>348</v>
      </c>
      <c r="E3648" t="s">
        <v>631</v>
      </c>
      <c r="F3648" t="s">
        <v>345</v>
      </c>
      <c r="G3648" t="s">
        <v>731</v>
      </c>
      <c r="H3648" t="s">
        <v>624</v>
      </c>
    </row>
    <row r="3649" spans="1:8" x14ac:dyDescent="0.35">
      <c r="A3649" t="s">
        <v>40</v>
      </c>
      <c r="B3649" t="s">
        <v>873</v>
      </c>
      <c r="C3649">
        <v>1643</v>
      </c>
      <c r="D3649" t="s">
        <v>1308</v>
      </c>
      <c r="E3649" t="s">
        <v>675</v>
      </c>
      <c r="F3649" t="s">
        <v>51</v>
      </c>
      <c r="G3649" t="s">
        <v>807</v>
      </c>
      <c r="H3649" t="s">
        <v>1023</v>
      </c>
    </row>
    <row r="3650" spans="1:8" x14ac:dyDescent="0.35">
      <c r="A3650" t="s">
        <v>40</v>
      </c>
      <c r="B3650" t="s">
        <v>874</v>
      </c>
      <c r="C3650">
        <v>807</v>
      </c>
      <c r="D3650" t="s">
        <v>428</v>
      </c>
      <c r="E3650" t="s">
        <v>414</v>
      </c>
      <c r="F3650" t="s">
        <v>127</v>
      </c>
      <c r="G3650" t="s">
        <v>868</v>
      </c>
      <c r="H3650" t="s">
        <v>719</v>
      </c>
    </row>
    <row r="3651" spans="1:8" x14ac:dyDescent="0.35">
      <c r="A3651" t="s">
        <v>40</v>
      </c>
      <c r="B3651" t="s">
        <v>318</v>
      </c>
      <c r="C3651">
        <v>207</v>
      </c>
      <c r="D3651" t="s">
        <v>205</v>
      </c>
      <c r="E3651" t="s">
        <v>622</v>
      </c>
      <c r="F3651" t="s">
        <v>1102</v>
      </c>
      <c r="G3651" t="s">
        <v>341</v>
      </c>
      <c r="H3651" t="s">
        <v>728</v>
      </c>
    </row>
    <row r="3653" spans="1:8" x14ac:dyDescent="0.35">
      <c r="A3653" t="s">
        <v>1502</v>
      </c>
    </row>
    <row r="3654" spans="1:8" x14ac:dyDescent="0.35">
      <c r="A3654" t="s">
        <v>29</v>
      </c>
      <c r="B3654" t="s">
        <v>30</v>
      </c>
      <c r="C3654" t="s">
        <v>1503</v>
      </c>
      <c r="D3654" t="s">
        <v>1504</v>
      </c>
      <c r="E3654" t="s">
        <v>1505</v>
      </c>
      <c r="F3654" t="s">
        <v>1506</v>
      </c>
    </row>
    <row r="3655" spans="1:8" x14ac:dyDescent="0.35">
      <c r="A3655" t="s">
        <v>35</v>
      </c>
      <c r="B3655">
        <v>617</v>
      </c>
      <c r="C3655" t="s">
        <v>227</v>
      </c>
      <c r="D3655" t="s">
        <v>400</v>
      </c>
      <c r="E3655" t="s">
        <v>902</v>
      </c>
      <c r="F3655" t="s">
        <v>807</v>
      </c>
    </row>
    <row r="3656" spans="1:8" x14ac:dyDescent="0.35">
      <c r="A3656" t="s">
        <v>36</v>
      </c>
      <c r="B3656">
        <v>1634</v>
      </c>
      <c r="C3656" t="s">
        <v>1124</v>
      </c>
      <c r="D3656" t="s">
        <v>612</v>
      </c>
      <c r="E3656" t="s">
        <v>1171</v>
      </c>
      <c r="F3656" t="s">
        <v>644</v>
      </c>
    </row>
    <row r="3657" spans="1:8" x14ac:dyDescent="0.35">
      <c r="A3657" t="s">
        <v>37</v>
      </c>
      <c r="B3657">
        <v>827</v>
      </c>
      <c r="C3657" t="s">
        <v>985</v>
      </c>
      <c r="D3657" t="s">
        <v>52</v>
      </c>
      <c r="E3657" t="s">
        <v>781</v>
      </c>
      <c r="F3657" t="s">
        <v>736</v>
      </c>
    </row>
    <row r="3658" spans="1:8" x14ac:dyDescent="0.35">
      <c r="A3658" t="s">
        <v>38</v>
      </c>
      <c r="B3658">
        <v>823</v>
      </c>
      <c r="C3658" t="s">
        <v>51</v>
      </c>
      <c r="D3658" t="s">
        <v>392</v>
      </c>
      <c r="E3658" t="s">
        <v>725</v>
      </c>
      <c r="F3658" t="s">
        <v>644</v>
      </c>
    </row>
    <row r="3659" spans="1:8" x14ac:dyDescent="0.35">
      <c r="A3659" t="s">
        <v>39</v>
      </c>
      <c r="B3659">
        <v>1029</v>
      </c>
      <c r="C3659" t="s">
        <v>605</v>
      </c>
      <c r="D3659" t="s">
        <v>168</v>
      </c>
      <c r="E3659" t="s">
        <v>1064</v>
      </c>
      <c r="F3659" t="s">
        <v>383</v>
      </c>
    </row>
    <row r="3660" spans="1:8" x14ac:dyDescent="0.35">
      <c r="A3660" t="s">
        <v>40</v>
      </c>
      <c r="B3660">
        <v>4930</v>
      </c>
      <c r="C3660" t="s">
        <v>837</v>
      </c>
      <c r="D3660" t="s">
        <v>395</v>
      </c>
      <c r="E3660" t="s">
        <v>789</v>
      </c>
      <c r="F3660" t="s">
        <v>644</v>
      </c>
    </row>
    <row r="3662" spans="1:8" x14ac:dyDescent="0.35">
      <c r="A3662" t="s">
        <v>1507</v>
      </c>
    </row>
    <row r="3663" spans="1:8" x14ac:dyDescent="0.35">
      <c r="A3663" t="s">
        <v>29</v>
      </c>
      <c r="B3663" t="s">
        <v>887</v>
      </c>
      <c r="C3663" t="s">
        <v>30</v>
      </c>
      <c r="D3663" t="s">
        <v>1503</v>
      </c>
      <c r="E3663" t="s">
        <v>1504</v>
      </c>
      <c r="F3663" t="s">
        <v>1505</v>
      </c>
      <c r="G3663" t="s">
        <v>1506</v>
      </c>
    </row>
    <row r="3664" spans="1:8" x14ac:dyDescent="0.35">
      <c r="A3664" t="s">
        <v>35</v>
      </c>
      <c r="B3664" t="s">
        <v>888</v>
      </c>
      <c r="C3664">
        <v>291</v>
      </c>
      <c r="D3664" t="s">
        <v>1416</v>
      </c>
      <c r="E3664" t="s">
        <v>548</v>
      </c>
      <c r="F3664" t="s">
        <v>1140</v>
      </c>
      <c r="G3664" t="s">
        <v>644</v>
      </c>
    </row>
    <row r="3665" spans="1:7" x14ac:dyDescent="0.35">
      <c r="A3665" t="s">
        <v>35</v>
      </c>
      <c r="B3665" t="s">
        <v>889</v>
      </c>
      <c r="C3665">
        <v>326</v>
      </c>
      <c r="D3665" t="s">
        <v>477</v>
      </c>
      <c r="E3665" t="s">
        <v>568</v>
      </c>
      <c r="F3665" t="s">
        <v>918</v>
      </c>
      <c r="G3665" t="s">
        <v>743</v>
      </c>
    </row>
    <row r="3666" spans="1:7" x14ac:dyDescent="0.35">
      <c r="A3666" t="s">
        <v>36</v>
      </c>
      <c r="B3666" t="s">
        <v>888</v>
      </c>
      <c r="C3666">
        <v>732</v>
      </c>
      <c r="D3666" t="s">
        <v>735</v>
      </c>
      <c r="E3666" t="s">
        <v>805</v>
      </c>
      <c r="F3666" t="s">
        <v>260</v>
      </c>
      <c r="G3666" t="s">
        <v>490</v>
      </c>
    </row>
    <row r="3667" spans="1:7" x14ac:dyDescent="0.35">
      <c r="A3667" t="s">
        <v>36</v>
      </c>
      <c r="B3667" t="s">
        <v>889</v>
      </c>
      <c r="C3667">
        <v>902</v>
      </c>
      <c r="D3667" t="s">
        <v>795</v>
      </c>
      <c r="E3667" t="s">
        <v>469</v>
      </c>
      <c r="F3667" t="s">
        <v>1140</v>
      </c>
      <c r="G3667" t="s">
        <v>732</v>
      </c>
    </row>
    <row r="3668" spans="1:7" x14ac:dyDescent="0.35">
      <c r="A3668" t="s">
        <v>37</v>
      </c>
      <c r="B3668" t="s">
        <v>888</v>
      </c>
      <c r="C3668">
        <v>372</v>
      </c>
      <c r="D3668" t="s">
        <v>291</v>
      </c>
      <c r="E3668" t="s">
        <v>1297</v>
      </c>
      <c r="F3668" t="s">
        <v>1018</v>
      </c>
      <c r="G3668" t="s">
        <v>736</v>
      </c>
    </row>
    <row r="3669" spans="1:7" x14ac:dyDescent="0.35">
      <c r="A3669" t="s">
        <v>37</v>
      </c>
      <c r="B3669" t="s">
        <v>889</v>
      </c>
      <c r="C3669">
        <v>455</v>
      </c>
      <c r="D3669" t="s">
        <v>687</v>
      </c>
      <c r="E3669" t="s">
        <v>661</v>
      </c>
      <c r="F3669" t="s">
        <v>722</v>
      </c>
      <c r="G3669" t="s">
        <v>718</v>
      </c>
    </row>
    <row r="3670" spans="1:7" x14ac:dyDescent="0.35">
      <c r="A3670" t="s">
        <v>38</v>
      </c>
      <c r="B3670" t="s">
        <v>888</v>
      </c>
      <c r="C3670">
        <v>157</v>
      </c>
      <c r="D3670" t="s">
        <v>1213</v>
      </c>
      <c r="E3670" t="s">
        <v>596</v>
      </c>
      <c r="F3670" t="s">
        <v>739</v>
      </c>
      <c r="G3670" t="s">
        <v>644</v>
      </c>
    </row>
    <row r="3671" spans="1:7" x14ac:dyDescent="0.35">
      <c r="A3671" t="s">
        <v>38</v>
      </c>
      <c r="B3671" t="s">
        <v>889</v>
      </c>
      <c r="C3671">
        <v>666</v>
      </c>
      <c r="D3671" t="s">
        <v>257</v>
      </c>
      <c r="E3671" t="s">
        <v>576</v>
      </c>
      <c r="F3671" t="s">
        <v>1064</v>
      </c>
      <c r="G3671" t="s">
        <v>644</v>
      </c>
    </row>
    <row r="3672" spans="1:7" x14ac:dyDescent="0.35">
      <c r="A3672" t="s">
        <v>39</v>
      </c>
      <c r="B3672" t="s">
        <v>888</v>
      </c>
      <c r="C3672">
        <v>294</v>
      </c>
      <c r="D3672" t="s">
        <v>838</v>
      </c>
      <c r="E3672" t="s">
        <v>1433</v>
      </c>
      <c r="F3672" t="s">
        <v>724</v>
      </c>
      <c r="G3672" t="s">
        <v>341</v>
      </c>
    </row>
    <row r="3673" spans="1:7" x14ac:dyDescent="0.35">
      <c r="A3673" t="s">
        <v>39</v>
      </c>
      <c r="B3673" t="s">
        <v>889</v>
      </c>
      <c r="C3673">
        <v>735</v>
      </c>
      <c r="D3673" t="s">
        <v>514</v>
      </c>
      <c r="E3673" t="s">
        <v>436</v>
      </c>
      <c r="F3673" t="s">
        <v>789</v>
      </c>
      <c r="G3673" t="s">
        <v>383</v>
      </c>
    </row>
    <row r="3674" spans="1:7" x14ac:dyDescent="0.35">
      <c r="A3674" t="s">
        <v>40</v>
      </c>
      <c r="B3674" t="s">
        <v>888</v>
      </c>
      <c r="C3674">
        <v>1846</v>
      </c>
      <c r="D3674" t="s">
        <v>528</v>
      </c>
      <c r="E3674" t="s">
        <v>275</v>
      </c>
      <c r="F3674" t="s">
        <v>1064</v>
      </c>
      <c r="G3674" t="s">
        <v>458</v>
      </c>
    </row>
    <row r="3675" spans="1:7" x14ac:dyDescent="0.35">
      <c r="A3675" t="s">
        <v>40</v>
      </c>
      <c r="B3675" t="s">
        <v>889</v>
      </c>
      <c r="C3675">
        <v>3084</v>
      </c>
      <c r="D3675" t="s">
        <v>514</v>
      </c>
      <c r="E3675" t="s">
        <v>572</v>
      </c>
      <c r="F3675" t="s">
        <v>865</v>
      </c>
      <c r="G3675" t="s">
        <v>736</v>
      </c>
    </row>
    <row r="3677" spans="1:7" x14ac:dyDescent="0.35">
      <c r="A3677" t="s">
        <v>1508</v>
      </c>
    </row>
    <row r="3678" spans="1:7" x14ac:dyDescent="0.35">
      <c r="A3678" t="s">
        <v>29</v>
      </c>
      <c r="B3678" t="s">
        <v>847</v>
      </c>
      <c r="C3678" t="s">
        <v>30</v>
      </c>
      <c r="D3678" t="s">
        <v>1503</v>
      </c>
      <c r="E3678" t="s">
        <v>1504</v>
      </c>
      <c r="F3678" t="s">
        <v>1505</v>
      </c>
      <c r="G3678" t="s">
        <v>1506</v>
      </c>
    </row>
    <row r="3679" spans="1:7" x14ac:dyDescent="0.35">
      <c r="A3679" t="s">
        <v>35</v>
      </c>
      <c r="B3679" t="s">
        <v>827</v>
      </c>
      <c r="C3679">
        <v>286</v>
      </c>
      <c r="D3679" t="s">
        <v>221</v>
      </c>
      <c r="E3679" t="s">
        <v>203</v>
      </c>
      <c r="F3679" t="s">
        <v>1008</v>
      </c>
      <c r="G3679" t="s">
        <v>736</v>
      </c>
    </row>
    <row r="3680" spans="1:7" x14ac:dyDescent="0.35">
      <c r="A3680" t="s">
        <v>35</v>
      </c>
      <c r="B3680" t="s">
        <v>828</v>
      </c>
      <c r="C3680">
        <v>318</v>
      </c>
      <c r="D3680" t="s">
        <v>939</v>
      </c>
      <c r="E3680" t="s">
        <v>81</v>
      </c>
      <c r="F3680" t="s">
        <v>114</v>
      </c>
      <c r="G3680" t="s">
        <v>807</v>
      </c>
    </row>
    <row r="3681" spans="1:7" x14ac:dyDescent="0.35">
      <c r="A3681" t="s">
        <v>35</v>
      </c>
      <c r="B3681" t="s">
        <v>318</v>
      </c>
      <c r="C3681">
        <v>13</v>
      </c>
      <c r="D3681" t="s">
        <v>118</v>
      </c>
      <c r="E3681" t="s">
        <v>117</v>
      </c>
      <c r="F3681" t="s">
        <v>78</v>
      </c>
      <c r="G3681" t="s">
        <v>78</v>
      </c>
    </row>
    <row r="3682" spans="1:7" x14ac:dyDescent="0.35">
      <c r="A3682" t="s">
        <v>36</v>
      </c>
      <c r="B3682" t="s">
        <v>827</v>
      </c>
      <c r="C3682">
        <v>671</v>
      </c>
      <c r="D3682" t="s">
        <v>964</v>
      </c>
      <c r="E3682" t="s">
        <v>977</v>
      </c>
      <c r="F3682" t="s">
        <v>865</v>
      </c>
      <c r="G3682" t="s">
        <v>676</v>
      </c>
    </row>
    <row r="3683" spans="1:7" x14ac:dyDescent="0.35">
      <c r="A3683" t="s">
        <v>36</v>
      </c>
      <c r="B3683" t="s">
        <v>828</v>
      </c>
      <c r="C3683">
        <v>896</v>
      </c>
      <c r="D3683" t="s">
        <v>1087</v>
      </c>
      <c r="E3683" t="s">
        <v>612</v>
      </c>
      <c r="F3683" t="s">
        <v>1140</v>
      </c>
      <c r="G3683" t="s">
        <v>624</v>
      </c>
    </row>
    <row r="3684" spans="1:7" x14ac:dyDescent="0.35">
      <c r="A3684" t="s">
        <v>36</v>
      </c>
      <c r="B3684" t="s">
        <v>318</v>
      </c>
      <c r="C3684">
        <v>67</v>
      </c>
      <c r="D3684" t="s">
        <v>720</v>
      </c>
      <c r="E3684" t="s">
        <v>1401</v>
      </c>
      <c r="F3684" t="s">
        <v>998</v>
      </c>
      <c r="G3684" t="s">
        <v>377</v>
      </c>
    </row>
    <row r="3685" spans="1:7" x14ac:dyDescent="0.35">
      <c r="A3685" t="s">
        <v>37</v>
      </c>
      <c r="B3685" t="s">
        <v>827</v>
      </c>
      <c r="C3685">
        <v>344</v>
      </c>
      <c r="D3685" t="s">
        <v>968</v>
      </c>
      <c r="E3685" t="s">
        <v>674</v>
      </c>
      <c r="F3685" t="s">
        <v>1180</v>
      </c>
      <c r="G3685" t="s">
        <v>718</v>
      </c>
    </row>
    <row r="3686" spans="1:7" x14ac:dyDescent="0.35">
      <c r="A3686" t="s">
        <v>37</v>
      </c>
      <c r="B3686" t="s">
        <v>828</v>
      </c>
      <c r="C3686">
        <v>441</v>
      </c>
      <c r="D3686" t="s">
        <v>852</v>
      </c>
      <c r="E3686" t="s">
        <v>434</v>
      </c>
      <c r="F3686" t="s">
        <v>791</v>
      </c>
      <c r="G3686" t="s">
        <v>734</v>
      </c>
    </row>
    <row r="3687" spans="1:7" x14ac:dyDescent="0.35">
      <c r="A3687" t="s">
        <v>37</v>
      </c>
      <c r="B3687" t="s">
        <v>318</v>
      </c>
      <c r="C3687">
        <v>42</v>
      </c>
      <c r="D3687" t="s">
        <v>604</v>
      </c>
      <c r="E3687" t="s">
        <v>567</v>
      </c>
      <c r="F3687" t="s">
        <v>918</v>
      </c>
      <c r="G3687" t="s">
        <v>78</v>
      </c>
    </row>
    <row r="3688" spans="1:7" x14ac:dyDescent="0.35">
      <c r="A3688" t="s">
        <v>38</v>
      </c>
      <c r="B3688" t="s">
        <v>827</v>
      </c>
      <c r="C3688">
        <v>357</v>
      </c>
      <c r="D3688" t="s">
        <v>575</v>
      </c>
      <c r="E3688" t="s">
        <v>576</v>
      </c>
      <c r="F3688" t="s">
        <v>793</v>
      </c>
      <c r="G3688" t="s">
        <v>732</v>
      </c>
    </row>
    <row r="3689" spans="1:7" x14ac:dyDescent="0.35">
      <c r="A3689" t="s">
        <v>38</v>
      </c>
      <c r="B3689" t="s">
        <v>828</v>
      </c>
      <c r="C3689">
        <v>425</v>
      </c>
      <c r="D3689" t="s">
        <v>594</v>
      </c>
      <c r="E3689" t="s">
        <v>671</v>
      </c>
      <c r="F3689" t="s">
        <v>725</v>
      </c>
      <c r="G3689" t="s">
        <v>490</v>
      </c>
    </row>
    <row r="3690" spans="1:7" x14ac:dyDescent="0.35">
      <c r="A3690" t="s">
        <v>38</v>
      </c>
      <c r="B3690" t="s">
        <v>318</v>
      </c>
      <c r="C3690">
        <v>41</v>
      </c>
      <c r="D3690" t="s">
        <v>685</v>
      </c>
      <c r="E3690" t="s">
        <v>229</v>
      </c>
      <c r="F3690" t="s">
        <v>719</v>
      </c>
      <c r="G3690" t="s">
        <v>793</v>
      </c>
    </row>
    <row r="3691" spans="1:7" x14ac:dyDescent="0.35">
      <c r="A3691" t="s">
        <v>39</v>
      </c>
      <c r="B3691" t="s">
        <v>827</v>
      </c>
      <c r="C3691">
        <v>427</v>
      </c>
      <c r="D3691" t="s">
        <v>946</v>
      </c>
      <c r="E3691" t="s">
        <v>395</v>
      </c>
      <c r="F3691" t="s">
        <v>717</v>
      </c>
      <c r="G3691" t="s">
        <v>355</v>
      </c>
    </row>
    <row r="3692" spans="1:7" x14ac:dyDescent="0.35">
      <c r="A3692" t="s">
        <v>39</v>
      </c>
      <c r="B3692" t="s">
        <v>828</v>
      </c>
      <c r="C3692">
        <v>561</v>
      </c>
      <c r="D3692" t="s">
        <v>1260</v>
      </c>
      <c r="E3692" t="s">
        <v>128</v>
      </c>
      <c r="F3692" t="s">
        <v>1140</v>
      </c>
      <c r="G3692" t="s">
        <v>734</v>
      </c>
    </row>
    <row r="3693" spans="1:7" x14ac:dyDescent="0.35">
      <c r="A3693" t="s">
        <v>39</v>
      </c>
      <c r="B3693" t="s">
        <v>318</v>
      </c>
      <c r="C3693">
        <v>41</v>
      </c>
      <c r="D3693" t="s">
        <v>649</v>
      </c>
      <c r="E3693" t="s">
        <v>784</v>
      </c>
      <c r="F3693" t="s">
        <v>998</v>
      </c>
      <c r="G3693" t="s">
        <v>78</v>
      </c>
    </row>
    <row r="3694" spans="1:7" x14ac:dyDescent="0.35">
      <c r="A3694" t="s">
        <v>40</v>
      </c>
      <c r="B3694" t="s">
        <v>827</v>
      </c>
      <c r="C3694">
        <v>2085</v>
      </c>
      <c r="D3694" t="s">
        <v>744</v>
      </c>
      <c r="E3694" t="s">
        <v>50</v>
      </c>
      <c r="F3694" t="s">
        <v>1214</v>
      </c>
      <c r="G3694" t="s">
        <v>743</v>
      </c>
    </row>
    <row r="3695" spans="1:7" x14ac:dyDescent="0.35">
      <c r="A3695" t="s">
        <v>40</v>
      </c>
      <c r="B3695" t="s">
        <v>828</v>
      </c>
      <c r="C3695">
        <v>2641</v>
      </c>
      <c r="D3695" t="s">
        <v>320</v>
      </c>
      <c r="E3695" t="s">
        <v>94</v>
      </c>
      <c r="F3695" t="s">
        <v>59</v>
      </c>
      <c r="G3695" t="s">
        <v>644</v>
      </c>
    </row>
    <row r="3696" spans="1:7" x14ac:dyDescent="0.35">
      <c r="A3696" t="s">
        <v>40</v>
      </c>
      <c r="B3696" t="s">
        <v>318</v>
      </c>
      <c r="C3696">
        <v>204</v>
      </c>
      <c r="D3696" t="s">
        <v>504</v>
      </c>
      <c r="E3696" t="s">
        <v>500</v>
      </c>
      <c r="F3696" t="s">
        <v>696</v>
      </c>
      <c r="G3696" t="s">
        <v>355</v>
      </c>
    </row>
    <row r="3698" spans="1:7" x14ac:dyDescent="0.35">
      <c r="A3698" t="s">
        <v>1509</v>
      </c>
    </row>
    <row r="3699" spans="1:7" x14ac:dyDescent="0.35">
      <c r="A3699" t="s">
        <v>29</v>
      </c>
      <c r="B3699" t="s">
        <v>864</v>
      </c>
      <c r="C3699" t="s">
        <v>30</v>
      </c>
      <c r="D3699" t="s">
        <v>1503</v>
      </c>
      <c r="E3699" t="s">
        <v>1504</v>
      </c>
      <c r="F3699" t="s">
        <v>1505</v>
      </c>
      <c r="G3699" t="s">
        <v>1506</v>
      </c>
    </row>
    <row r="3700" spans="1:7" x14ac:dyDescent="0.35">
      <c r="A3700" t="s">
        <v>35</v>
      </c>
      <c r="B3700" t="s">
        <v>831</v>
      </c>
      <c r="C3700">
        <v>116</v>
      </c>
      <c r="D3700" t="s">
        <v>124</v>
      </c>
      <c r="E3700" t="s">
        <v>361</v>
      </c>
      <c r="F3700" t="s">
        <v>1011</v>
      </c>
      <c r="G3700" t="s">
        <v>389</v>
      </c>
    </row>
    <row r="3701" spans="1:7" x14ac:dyDescent="0.35">
      <c r="A3701" t="s">
        <v>35</v>
      </c>
      <c r="B3701" t="s">
        <v>832</v>
      </c>
      <c r="C3701">
        <v>347</v>
      </c>
      <c r="D3701" t="s">
        <v>279</v>
      </c>
      <c r="E3701" t="s">
        <v>560</v>
      </c>
      <c r="F3701" t="s">
        <v>67</v>
      </c>
      <c r="G3701" t="s">
        <v>718</v>
      </c>
    </row>
    <row r="3702" spans="1:7" x14ac:dyDescent="0.35">
      <c r="A3702" t="s">
        <v>35</v>
      </c>
      <c r="B3702" t="s">
        <v>833</v>
      </c>
      <c r="C3702">
        <v>154</v>
      </c>
      <c r="D3702" t="s">
        <v>51</v>
      </c>
      <c r="E3702" t="s">
        <v>540</v>
      </c>
      <c r="F3702" t="s">
        <v>65</v>
      </c>
      <c r="G3702" t="s">
        <v>688</v>
      </c>
    </row>
    <row r="3703" spans="1:7" x14ac:dyDescent="0.35">
      <c r="A3703" t="s">
        <v>36</v>
      </c>
      <c r="B3703" t="s">
        <v>831</v>
      </c>
      <c r="C3703">
        <v>142</v>
      </c>
      <c r="D3703" t="s">
        <v>636</v>
      </c>
      <c r="E3703" t="s">
        <v>498</v>
      </c>
      <c r="F3703" t="s">
        <v>250</v>
      </c>
      <c r="G3703" t="s">
        <v>341</v>
      </c>
    </row>
    <row r="3704" spans="1:7" x14ac:dyDescent="0.35">
      <c r="A3704" t="s">
        <v>36</v>
      </c>
      <c r="B3704" t="s">
        <v>832</v>
      </c>
      <c r="C3704">
        <v>1308</v>
      </c>
      <c r="D3704" t="s">
        <v>755</v>
      </c>
      <c r="E3704" t="s">
        <v>1510</v>
      </c>
      <c r="F3704" t="s">
        <v>260</v>
      </c>
      <c r="G3704" t="s">
        <v>383</v>
      </c>
    </row>
    <row r="3705" spans="1:7" x14ac:dyDescent="0.35">
      <c r="A3705" t="s">
        <v>36</v>
      </c>
      <c r="B3705" t="s">
        <v>833</v>
      </c>
      <c r="C3705">
        <v>184</v>
      </c>
      <c r="D3705" t="s">
        <v>985</v>
      </c>
      <c r="E3705" t="s">
        <v>498</v>
      </c>
      <c r="F3705" t="s">
        <v>783</v>
      </c>
      <c r="G3705" t="s">
        <v>676</v>
      </c>
    </row>
    <row r="3706" spans="1:7" x14ac:dyDescent="0.35">
      <c r="A3706" t="s">
        <v>37</v>
      </c>
      <c r="B3706" t="s">
        <v>831</v>
      </c>
      <c r="C3706">
        <v>109</v>
      </c>
      <c r="D3706" t="s">
        <v>966</v>
      </c>
      <c r="E3706" t="s">
        <v>297</v>
      </c>
      <c r="F3706" t="s">
        <v>793</v>
      </c>
      <c r="G3706" t="s">
        <v>723</v>
      </c>
    </row>
    <row r="3707" spans="1:7" x14ac:dyDescent="0.35">
      <c r="A3707" t="s">
        <v>37</v>
      </c>
      <c r="B3707" t="s">
        <v>832</v>
      </c>
      <c r="C3707">
        <v>648</v>
      </c>
      <c r="D3707" t="s">
        <v>533</v>
      </c>
      <c r="E3707" t="s">
        <v>595</v>
      </c>
      <c r="F3707" t="s">
        <v>914</v>
      </c>
      <c r="G3707" t="s">
        <v>458</v>
      </c>
    </row>
    <row r="3708" spans="1:7" x14ac:dyDescent="0.35">
      <c r="A3708" t="s">
        <v>37</v>
      </c>
      <c r="B3708" t="s">
        <v>833</v>
      </c>
      <c r="C3708">
        <v>70</v>
      </c>
      <c r="D3708" t="s">
        <v>883</v>
      </c>
      <c r="E3708" t="s">
        <v>493</v>
      </c>
      <c r="F3708" t="s">
        <v>1171</v>
      </c>
      <c r="G3708" t="s">
        <v>739</v>
      </c>
    </row>
    <row r="3709" spans="1:7" x14ac:dyDescent="0.35">
      <c r="A3709" t="s">
        <v>38</v>
      </c>
      <c r="B3709" t="s">
        <v>831</v>
      </c>
      <c r="C3709">
        <v>198</v>
      </c>
      <c r="D3709" t="s">
        <v>346</v>
      </c>
      <c r="E3709" t="s">
        <v>81</v>
      </c>
      <c r="F3709" t="s">
        <v>696</v>
      </c>
      <c r="G3709" t="s">
        <v>743</v>
      </c>
    </row>
    <row r="3710" spans="1:7" x14ac:dyDescent="0.35">
      <c r="A3710" t="s">
        <v>38</v>
      </c>
      <c r="B3710" t="s">
        <v>832</v>
      </c>
      <c r="C3710">
        <v>412</v>
      </c>
      <c r="D3710" t="s">
        <v>53</v>
      </c>
      <c r="E3710" t="s">
        <v>272</v>
      </c>
      <c r="F3710" t="s">
        <v>731</v>
      </c>
      <c r="G3710" t="s">
        <v>644</v>
      </c>
    </row>
    <row r="3711" spans="1:7" x14ac:dyDescent="0.35">
      <c r="A3711" t="s">
        <v>38</v>
      </c>
      <c r="B3711" t="s">
        <v>833</v>
      </c>
      <c r="C3711">
        <v>213</v>
      </c>
      <c r="D3711" t="s">
        <v>363</v>
      </c>
      <c r="E3711" t="s">
        <v>482</v>
      </c>
      <c r="F3711" t="s">
        <v>1008</v>
      </c>
      <c r="G3711" t="s">
        <v>341</v>
      </c>
    </row>
    <row r="3712" spans="1:7" x14ac:dyDescent="0.35">
      <c r="A3712" t="s">
        <v>39</v>
      </c>
      <c r="B3712" t="s">
        <v>831</v>
      </c>
      <c r="C3712">
        <v>129</v>
      </c>
      <c r="D3712" t="s">
        <v>1116</v>
      </c>
      <c r="E3712" t="s">
        <v>96</v>
      </c>
      <c r="F3712" t="s">
        <v>270</v>
      </c>
      <c r="G3712" t="s">
        <v>736</v>
      </c>
    </row>
    <row r="3713" spans="1:7" x14ac:dyDescent="0.35">
      <c r="A3713" t="s">
        <v>39</v>
      </c>
      <c r="B3713" t="s">
        <v>832</v>
      </c>
      <c r="C3713">
        <v>595</v>
      </c>
      <c r="D3713" t="s">
        <v>1213</v>
      </c>
      <c r="E3713" t="s">
        <v>550</v>
      </c>
      <c r="F3713" t="s">
        <v>1096</v>
      </c>
      <c r="G3713" t="s">
        <v>738</v>
      </c>
    </row>
    <row r="3714" spans="1:7" x14ac:dyDescent="0.35">
      <c r="A3714" t="s">
        <v>39</v>
      </c>
      <c r="B3714" t="s">
        <v>833</v>
      </c>
      <c r="C3714">
        <v>305</v>
      </c>
      <c r="D3714" t="s">
        <v>641</v>
      </c>
      <c r="E3714" t="s">
        <v>336</v>
      </c>
      <c r="F3714" t="s">
        <v>270</v>
      </c>
      <c r="G3714" t="s">
        <v>676</v>
      </c>
    </row>
    <row r="3715" spans="1:7" x14ac:dyDescent="0.35">
      <c r="A3715" t="s">
        <v>40</v>
      </c>
      <c r="B3715" t="s">
        <v>831</v>
      </c>
      <c r="C3715">
        <v>694</v>
      </c>
      <c r="D3715" t="s">
        <v>440</v>
      </c>
      <c r="E3715" t="s">
        <v>1103</v>
      </c>
      <c r="F3715" t="s">
        <v>719</v>
      </c>
      <c r="G3715" t="s">
        <v>736</v>
      </c>
    </row>
    <row r="3716" spans="1:7" x14ac:dyDescent="0.35">
      <c r="A3716" t="s">
        <v>40</v>
      </c>
      <c r="B3716" t="s">
        <v>832</v>
      </c>
      <c r="C3716">
        <v>3310</v>
      </c>
      <c r="D3716" t="s">
        <v>877</v>
      </c>
      <c r="E3716" t="s">
        <v>48</v>
      </c>
      <c r="F3716" t="s">
        <v>938</v>
      </c>
      <c r="G3716" t="s">
        <v>341</v>
      </c>
    </row>
    <row r="3717" spans="1:7" x14ac:dyDescent="0.35">
      <c r="A3717" t="s">
        <v>40</v>
      </c>
      <c r="B3717" t="s">
        <v>833</v>
      </c>
      <c r="C3717">
        <v>926</v>
      </c>
      <c r="D3717" t="s">
        <v>1447</v>
      </c>
      <c r="E3717" t="s">
        <v>620</v>
      </c>
      <c r="F3717" t="s">
        <v>1091</v>
      </c>
      <c r="G3717" t="s">
        <v>734</v>
      </c>
    </row>
    <row r="3719" spans="1:7" x14ac:dyDescent="0.35">
      <c r="A3719" t="s">
        <v>1511</v>
      </c>
    </row>
    <row r="3720" spans="1:7" x14ac:dyDescent="0.35">
      <c r="A3720" t="s">
        <v>29</v>
      </c>
      <c r="B3720" t="s">
        <v>1075</v>
      </c>
      <c r="C3720" t="s">
        <v>30</v>
      </c>
      <c r="D3720" t="s">
        <v>1503</v>
      </c>
      <c r="E3720" t="s">
        <v>1504</v>
      </c>
      <c r="F3720" t="s">
        <v>1505</v>
      </c>
      <c r="G3720" t="s">
        <v>1506</v>
      </c>
    </row>
    <row r="3721" spans="1:7" x14ac:dyDescent="0.35">
      <c r="A3721" t="s">
        <v>35</v>
      </c>
      <c r="B3721" t="s">
        <v>1079</v>
      </c>
      <c r="C3721">
        <v>89</v>
      </c>
      <c r="D3721" t="s">
        <v>680</v>
      </c>
      <c r="E3721" t="s">
        <v>405</v>
      </c>
      <c r="F3721" t="s">
        <v>63</v>
      </c>
      <c r="G3721" t="s">
        <v>800</v>
      </c>
    </row>
    <row r="3722" spans="1:7" x14ac:dyDescent="0.35">
      <c r="A3722" t="s">
        <v>35</v>
      </c>
      <c r="B3722" t="s">
        <v>1076</v>
      </c>
      <c r="C3722">
        <v>251</v>
      </c>
      <c r="D3722" t="s">
        <v>561</v>
      </c>
      <c r="E3722" t="s">
        <v>390</v>
      </c>
      <c r="F3722" t="s">
        <v>65</v>
      </c>
      <c r="G3722" t="s">
        <v>688</v>
      </c>
    </row>
    <row r="3723" spans="1:7" x14ac:dyDescent="0.35">
      <c r="A3723" t="s">
        <v>35</v>
      </c>
      <c r="B3723" t="s">
        <v>1078</v>
      </c>
      <c r="C3723">
        <v>277</v>
      </c>
      <c r="D3723" t="s">
        <v>507</v>
      </c>
      <c r="E3723" t="s">
        <v>392</v>
      </c>
      <c r="F3723" t="s">
        <v>783</v>
      </c>
      <c r="G3723" t="s">
        <v>383</v>
      </c>
    </row>
    <row r="3724" spans="1:7" x14ac:dyDescent="0.35">
      <c r="A3724" t="s">
        <v>36</v>
      </c>
      <c r="B3724" t="s">
        <v>1079</v>
      </c>
      <c r="C3724">
        <v>210</v>
      </c>
      <c r="D3724" t="s">
        <v>753</v>
      </c>
      <c r="E3724" t="s">
        <v>808</v>
      </c>
      <c r="F3724" t="s">
        <v>717</v>
      </c>
      <c r="G3724" t="s">
        <v>624</v>
      </c>
    </row>
    <row r="3725" spans="1:7" x14ac:dyDescent="0.35">
      <c r="A3725" t="s">
        <v>36</v>
      </c>
      <c r="B3725" t="s">
        <v>1076</v>
      </c>
      <c r="C3725">
        <v>497</v>
      </c>
      <c r="D3725" t="s">
        <v>285</v>
      </c>
      <c r="E3725" t="s">
        <v>1287</v>
      </c>
      <c r="F3725" t="s">
        <v>260</v>
      </c>
      <c r="G3725" t="s">
        <v>737</v>
      </c>
    </row>
    <row r="3726" spans="1:7" x14ac:dyDescent="0.35">
      <c r="A3726" t="s">
        <v>36</v>
      </c>
      <c r="B3726" t="s">
        <v>1078</v>
      </c>
      <c r="C3726">
        <v>927</v>
      </c>
      <c r="D3726" t="s">
        <v>654</v>
      </c>
      <c r="E3726" t="s">
        <v>1204</v>
      </c>
      <c r="F3726" t="s">
        <v>789</v>
      </c>
      <c r="G3726" t="s">
        <v>987</v>
      </c>
    </row>
    <row r="3727" spans="1:7" x14ac:dyDescent="0.35">
      <c r="A3727" t="s">
        <v>37</v>
      </c>
      <c r="B3727" t="s">
        <v>1079</v>
      </c>
      <c r="C3727">
        <v>139</v>
      </c>
      <c r="D3727" t="s">
        <v>856</v>
      </c>
      <c r="E3727" t="s">
        <v>848</v>
      </c>
      <c r="F3727" t="s">
        <v>270</v>
      </c>
      <c r="G3727" t="s">
        <v>807</v>
      </c>
    </row>
    <row r="3728" spans="1:7" x14ac:dyDescent="0.35">
      <c r="A3728" t="s">
        <v>37</v>
      </c>
      <c r="B3728" t="s">
        <v>1076</v>
      </c>
      <c r="C3728">
        <v>314</v>
      </c>
      <c r="D3728" t="s">
        <v>968</v>
      </c>
      <c r="E3728" t="s">
        <v>50</v>
      </c>
      <c r="F3728" t="s">
        <v>1180</v>
      </c>
      <c r="G3728" t="s">
        <v>341</v>
      </c>
    </row>
    <row r="3729" spans="1:7" x14ac:dyDescent="0.35">
      <c r="A3729" t="s">
        <v>37</v>
      </c>
      <c r="B3729" t="s">
        <v>1078</v>
      </c>
      <c r="C3729">
        <v>374</v>
      </c>
      <c r="D3729" t="s">
        <v>694</v>
      </c>
      <c r="E3729" t="s">
        <v>94</v>
      </c>
      <c r="F3729" t="s">
        <v>980</v>
      </c>
      <c r="G3729" t="s">
        <v>732</v>
      </c>
    </row>
    <row r="3730" spans="1:7" x14ac:dyDescent="0.35">
      <c r="A3730" t="s">
        <v>38</v>
      </c>
      <c r="B3730" t="s">
        <v>1079</v>
      </c>
      <c r="C3730">
        <v>135</v>
      </c>
      <c r="D3730" t="s">
        <v>504</v>
      </c>
      <c r="E3730" t="s">
        <v>567</v>
      </c>
      <c r="F3730" t="s">
        <v>1222</v>
      </c>
      <c r="G3730" t="s">
        <v>387</v>
      </c>
    </row>
    <row r="3731" spans="1:7" x14ac:dyDescent="0.35">
      <c r="A3731" t="s">
        <v>38</v>
      </c>
      <c r="B3731" t="s">
        <v>1076</v>
      </c>
      <c r="C3731">
        <v>326</v>
      </c>
      <c r="D3731" t="s">
        <v>516</v>
      </c>
      <c r="E3731" t="s">
        <v>361</v>
      </c>
      <c r="F3731" t="s">
        <v>503</v>
      </c>
      <c r="G3731" t="s">
        <v>736</v>
      </c>
    </row>
    <row r="3732" spans="1:7" x14ac:dyDescent="0.35">
      <c r="A3732" t="s">
        <v>38</v>
      </c>
      <c r="B3732" t="s">
        <v>1078</v>
      </c>
      <c r="C3732">
        <v>362</v>
      </c>
      <c r="D3732" t="s">
        <v>47</v>
      </c>
      <c r="E3732" t="s">
        <v>131</v>
      </c>
      <c r="F3732" t="s">
        <v>580</v>
      </c>
      <c r="G3732" t="s">
        <v>718</v>
      </c>
    </row>
    <row r="3733" spans="1:7" x14ac:dyDescent="0.35">
      <c r="A3733" t="s">
        <v>39</v>
      </c>
      <c r="B3733" t="s">
        <v>1079</v>
      </c>
      <c r="C3733">
        <v>152</v>
      </c>
      <c r="D3733" t="s">
        <v>627</v>
      </c>
      <c r="E3733" t="s">
        <v>922</v>
      </c>
      <c r="F3733" t="s">
        <v>730</v>
      </c>
      <c r="G3733" t="s">
        <v>633</v>
      </c>
    </row>
    <row r="3734" spans="1:7" x14ac:dyDescent="0.35">
      <c r="A3734" t="s">
        <v>39</v>
      </c>
      <c r="B3734" t="s">
        <v>1076</v>
      </c>
      <c r="C3734">
        <v>354</v>
      </c>
      <c r="D3734" t="s">
        <v>641</v>
      </c>
      <c r="E3734" t="s">
        <v>1306</v>
      </c>
      <c r="F3734" t="s">
        <v>725</v>
      </c>
      <c r="G3734" t="s">
        <v>374</v>
      </c>
    </row>
    <row r="3735" spans="1:7" x14ac:dyDescent="0.35">
      <c r="A3735" t="s">
        <v>39</v>
      </c>
      <c r="B3735" t="s">
        <v>1078</v>
      </c>
      <c r="C3735">
        <v>523</v>
      </c>
      <c r="D3735" t="s">
        <v>1466</v>
      </c>
      <c r="E3735" t="s">
        <v>190</v>
      </c>
      <c r="F3735" t="s">
        <v>788</v>
      </c>
      <c r="G3735" t="s">
        <v>529</v>
      </c>
    </row>
    <row r="3736" spans="1:7" x14ac:dyDescent="0.35">
      <c r="A3736" t="s">
        <v>40</v>
      </c>
      <c r="B3736" t="s">
        <v>1079</v>
      </c>
      <c r="C3736">
        <v>725</v>
      </c>
      <c r="D3736" t="s">
        <v>1095</v>
      </c>
      <c r="E3736" t="s">
        <v>112</v>
      </c>
      <c r="F3736" t="s">
        <v>793</v>
      </c>
      <c r="G3736" t="s">
        <v>624</v>
      </c>
    </row>
    <row r="3737" spans="1:7" x14ac:dyDescent="0.35">
      <c r="A3737" t="s">
        <v>40</v>
      </c>
      <c r="B3737" t="s">
        <v>1076</v>
      </c>
      <c r="C3737">
        <v>1742</v>
      </c>
      <c r="D3737" t="s">
        <v>1095</v>
      </c>
      <c r="E3737" t="s">
        <v>922</v>
      </c>
      <c r="F3737" t="s">
        <v>260</v>
      </c>
      <c r="G3737" t="s">
        <v>743</v>
      </c>
    </row>
    <row r="3738" spans="1:7" x14ac:dyDescent="0.35">
      <c r="A3738" t="s">
        <v>40</v>
      </c>
      <c r="B3738" t="s">
        <v>1078</v>
      </c>
      <c r="C3738">
        <v>2463</v>
      </c>
      <c r="D3738" t="s">
        <v>146</v>
      </c>
      <c r="E3738" t="s">
        <v>395</v>
      </c>
      <c r="F3738" t="s">
        <v>260</v>
      </c>
      <c r="G3738" t="s">
        <v>644</v>
      </c>
    </row>
    <row r="3740" spans="1:7" x14ac:dyDescent="0.35">
      <c r="A3740" t="s">
        <v>1512</v>
      </c>
    </row>
    <row r="3741" spans="1:7" x14ac:dyDescent="0.35">
      <c r="A3741" t="s">
        <v>29</v>
      </c>
      <c r="B3741" t="s">
        <v>872</v>
      </c>
      <c r="C3741" t="s">
        <v>30</v>
      </c>
      <c r="D3741" t="s">
        <v>1503</v>
      </c>
      <c r="E3741" t="s">
        <v>1504</v>
      </c>
      <c r="F3741" t="s">
        <v>1505</v>
      </c>
      <c r="G3741" t="s">
        <v>1506</v>
      </c>
    </row>
    <row r="3742" spans="1:7" x14ac:dyDescent="0.35">
      <c r="A3742" t="s">
        <v>35</v>
      </c>
      <c r="B3742" t="s">
        <v>873</v>
      </c>
      <c r="C3742">
        <v>408</v>
      </c>
      <c r="D3742" t="s">
        <v>571</v>
      </c>
      <c r="E3742" t="s">
        <v>651</v>
      </c>
      <c r="F3742" t="s">
        <v>788</v>
      </c>
      <c r="G3742" t="s">
        <v>736</v>
      </c>
    </row>
    <row r="3743" spans="1:7" x14ac:dyDescent="0.35">
      <c r="A3743" t="s">
        <v>35</v>
      </c>
      <c r="B3743" t="s">
        <v>874</v>
      </c>
      <c r="C3743">
        <v>173</v>
      </c>
      <c r="D3743" t="s">
        <v>1089</v>
      </c>
      <c r="E3743" t="s">
        <v>638</v>
      </c>
      <c r="F3743" t="s">
        <v>755</v>
      </c>
      <c r="G3743" t="s">
        <v>736</v>
      </c>
    </row>
    <row r="3744" spans="1:7" x14ac:dyDescent="0.35">
      <c r="A3744" t="s">
        <v>35</v>
      </c>
      <c r="B3744" t="s">
        <v>318</v>
      </c>
      <c r="C3744">
        <v>36</v>
      </c>
      <c r="D3744" t="s">
        <v>570</v>
      </c>
      <c r="E3744" t="s">
        <v>103</v>
      </c>
      <c r="F3744" t="s">
        <v>810</v>
      </c>
      <c r="G3744" t="s">
        <v>78</v>
      </c>
    </row>
    <row r="3745" spans="1:7" x14ac:dyDescent="0.35">
      <c r="A3745" t="s">
        <v>36</v>
      </c>
      <c r="B3745" t="s">
        <v>873</v>
      </c>
      <c r="C3745">
        <v>960</v>
      </c>
      <c r="D3745" t="s">
        <v>1121</v>
      </c>
      <c r="E3745" t="s">
        <v>419</v>
      </c>
      <c r="F3745" t="s">
        <v>731</v>
      </c>
      <c r="G3745" t="s">
        <v>383</v>
      </c>
    </row>
    <row r="3746" spans="1:7" x14ac:dyDescent="0.35">
      <c r="A3746" t="s">
        <v>36</v>
      </c>
      <c r="B3746" t="s">
        <v>874</v>
      </c>
      <c r="C3746">
        <v>552</v>
      </c>
      <c r="D3746" t="s">
        <v>912</v>
      </c>
      <c r="E3746" t="s">
        <v>523</v>
      </c>
      <c r="F3746" t="s">
        <v>788</v>
      </c>
      <c r="G3746" t="s">
        <v>676</v>
      </c>
    </row>
    <row r="3747" spans="1:7" x14ac:dyDescent="0.35">
      <c r="A3747" t="s">
        <v>36</v>
      </c>
      <c r="B3747" t="s">
        <v>318</v>
      </c>
      <c r="C3747">
        <v>122</v>
      </c>
      <c r="D3747" t="s">
        <v>852</v>
      </c>
      <c r="E3747" t="s">
        <v>419</v>
      </c>
      <c r="F3747" t="s">
        <v>1011</v>
      </c>
      <c r="G3747" t="s">
        <v>377</v>
      </c>
    </row>
    <row r="3748" spans="1:7" x14ac:dyDescent="0.35">
      <c r="A3748" t="s">
        <v>37</v>
      </c>
      <c r="B3748" t="s">
        <v>873</v>
      </c>
      <c r="C3748">
        <v>514</v>
      </c>
      <c r="D3748" t="s">
        <v>533</v>
      </c>
      <c r="E3748" t="s">
        <v>52</v>
      </c>
      <c r="F3748" t="s">
        <v>1180</v>
      </c>
      <c r="G3748" t="s">
        <v>734</v>
      </c>
    </row>
    <row r="3749" spans="1:7" x14ac:dyDescent="0.35">
      <c r="A3749" t="s">
        <v>37</v>
      </c>
      <c r="B3749" t="s">
        <v>874</v>
      </c>
      <c r="C3749">
        <v>261</v>
      </c>
      <c r="D3749" t="s">
        <v>699</v>
      </c>
      <c r="E3749" t="s">
        <v>595</v>
      </c>
      <c r="F3749" t="s">
        <v>781</v>
      </c>
      <c r="G3749" t="s">
        <v>676</v>
      </c>
    </row>
    <row r="3750" spans="1:7" x14ac:dyDescent="0.35">
      <c r="A3750" t="s">
        <v>37</v>
      </c>
      <c r="B3750" t="s">
        <v>318</v>
      </c>
      <c r="C3750">
        <v>52</v>
      </c>
      <c r="D3750" t="s">
        <v>684</v>
      </c>
      <c r="E3750" t="s">
        <v>1274</v>
      </c>
      <c r="F3750" t="s">
        <v>1214</v>
      </c>
      <c r="G3750" t="s">
        <v>78</v>
      </c>
    </row>
    <row r="3751" spans="1:7" x14ac:dyDescent="0.35">
      <c r="A3751" t="s">
        <v>38</v>
      </c>
      <c r="B3751" t="s">
        <v>873</v>
      </c>
      <c r="C3751">
        <v>516</v>
      </c>
      <c r="D3751" t="s">
        <v>680</v>
      </c>
      <c r="E3751" t="s">
        <v>576</v>
      </c>
      <c r="F3751" t="s">
        <v>1011</v>
      </c>
      <c r="G3751" t="s">
        <v>458</v>
      </c>
    </row>
    <row r="3752" spans="1:7" x14ac:dyDescent="0.35">
      <c r="A3752" t="s">
        <v>38</v>
      </c>
      <c r="B3752" t="s">
        <v>874</v>
      </c>
      <c r="C3752">
        <v>237</v>
      </c>
      <c r="D3752" t="s">
        <v>504</v>
      </c>
      <c r="E3752" t="s">
        <v>148</v>
      </c>
      <c r="F3752" t="s">
        <v>1064</v>
      </c>
      <c r="G3752" t="s">
        <v>676</v>
      </c>
    </row>
    <row r="3753" spans="1:7" x14ac:dyDescent="0.35">
      <c r="A3753" t="s">
        <v>38</v>
      </c>
      <c r="B3753" t="s">
        <v>318</v>
      </c>
      <c r="C3753">
        <v>70</v>
      </c>
      <c r="D3753" t="s">
        <v>835</v>
      </c>
      <c r="E3753" t="s">
        <v>1257</v>
      </c>
      <c r="F3753" t="s">
        <v>690</v>
      </c>
      <c r="G3753" t="s">
        <v>631</v>
      </c>
    </row>
    <row r="3754" spans="1:7" x14ac:dyDescent="0.35">
      <c r="A3754" t="s">
        <v>39</v>
      </c>
      <c r="B3754" t="s">
        <v>873</v>
      </c>
      <c r="C3754">
        <v>652</v>
      </c>
      <c r="D3754" t="s">
        <v>684</v>
      </c>
      <c r="E3754" t="s">
        <v>1274</v>
      </c>
      <c r="F3754" t="s">
        <v>696</v>
      </c>
      <c r="G3754" t="s">
        <v>414</v>
      </c>
    </row>
    <row r="3755" spans="1:7" x14ac:dyDescent="0.35">
      <c r="A3755" t="s">
        <v>39</v>
      </c>
      <c r="B3755" t="s">
        <v>874</v>
      </c>
      <c r="C3755">
        <v>300</v>
      </c>
      <c r="D3755" t="s">
        <v>854</v>
      </c>
      <c r="E3755" t="s">
        <v>603</v>
      </c>
      <c r="F3755" t="s">
        <v>1096</v>
      </c>
      <c r="G3755" t="s">
        <v>868</v>
      </c>
    </row>
    <row r="3756" spans="1:7" x14ac:dyDescent="0.35">
      <c r="A3756" t="s">
        <v>39</v>
      </c>
      <c r="B3756" t="s">
        <v>318</v>
      </c>
      <c r="C3756">
        <v>77</v>
      </c>
      <c r="D3756" t="s">
        <v>221</v>
      </c>
      <c r="E3756" t="s">
        <v>655</v>
      </c>
      <c r="F3756" t="s">
        <v>791</v>
      </c>
      <c r="G3756" t="s">
        <v>993</v>
      </c>
    </row>
    <row r="3757" spans="1:7" x14ac:dyDescent="0.35">
      <c r="A3757" t="s">
        <v>40</v>
      </c>
      <c r="B3757" t="s">
        <v>873</v>
      </c>
      <c r="C3757">
        <v>3050</v>
      </c>
      <c r="D3757" t="s">
        <v>687</v>
      </c>
      <c r="E3757" t="s">
        <v>674</v>
      </c>
      <c r="F3757" t="s">
        <v>731</v>
      </c>
      <c r="G3757" t="s">
        <v>458</v>
      </c>
    </row>
    <row r="3758" spans="1:7" x14ac:dyDescent="0.35">
      <c r="A3758" t="s">
        <v>40</v>
      </c>
      <c r="B3758" t="s">
        <v>874</v>
      </c>
      <c r="C3758">
        <v>1523</v>
      </c>
      <c r="D3758" t="s">
        <v>801</v>
      </c>
      <c r="E3758" t="s">
        <v>1456</v>
      </c>
      <c r="F3758" t="s">
        <v>938</v>
      </c>
      <c r="G3758" t="s">
        <v>732</v>
      </c>
    </row>
    <row r="3759" spans="1:7" x14ac:dyDescent="0.35">
      <c r="A3759" t="s">
        <v>40</v>
      </c>
      <c r="B3759" t="s">
        <v>318</v>
      </c>
      <c r="C3759">
        <v>357</v>
      </c>
      <c r="D3759" t="s">
        <v>1326</v>
      </c>
      <c r="E3759" t="s">
        <v>125</v>
      </c>
      <c r="F3759" t="s">
        <v>1171</v>
      </c>
      <c r="G3759" t="s">
        <v>341</v>
      </c>
    </row>
    <row r="3761" spans="1:14" x14ac:dyDescent="0.35">
      <c r="A3761" t="s">
        <v>1513</v>
      </c>
    </row>
    <row r="3762" spans="1:14" x14ac:dyDescent="0.35">
      <c r="A3762" t="s">
        <v>29</v>
      </c>
      <c r="B3762" t="s">
        <v>30</v>
      </c>
      <c r="C3762" t="s">
        <v>1514</v>
      </c>
      <c r="D3762" t="s">
        <v>1515</v>
      </c>
      <c r="E3762" t="s">
        <v>1516</v>
      </c>
      <c r="F3762" t="s">
        <v>1517</v>
      </c>
      <c r="G3762" t="s">
        <v>1518</v>
      </c>
      <c r="H3762" t="s">
        <v>1519</v>
      </c>
      <c r="I3762" t="s">
        <v>1520</v>
      </c>
      <c r="J3762" t="s">
        <v>1521</v>
      </c>
      <c r="K3762" t="s">
        <v>1522</v>
      </c>
      <c r="L3762" t="s">
        <v>74</v>
      </c>
      <c r="M3762" t="s">
        <v>1523</v>
      </c>
    </row>
    <row r="3763" spans="1:14" x14ac:dyDescent="0.35">
      <c r="A3763" t="s">
        <v>35</v>
      </c>
      <c r="B3763">
        <v>267</v>
      </c>
      <c r="C3763" t="s">
        <v>545</v>
      </c>
      <c r="D3763" t="s">
        <v>533</v>
      </c>
      <c r="E3763" t="s">
        <v>1026</v>
      </c>
      <c r="F3763" t="s">
        <v>568</v>
      </c>
      <c r="G3763" t="s">
        <v>800</v>
      </c>
      <c r="H3763" t="s">
        <v>742</v>
      </c>
      <c r="I3763" t="s">
        <v>414</v>
      </c>
      <c r="J3763" t="s">
        <v>85</v>
      </c>
      <c r="K3763" t="s">
        <v>807</v>
      </c>
      <c r="L3763" t="s">
        <v>78</v>
      </c>
      <c r="M3763" t="s">
        <v>668</v>
      </c>
    </row>
    <row r="3764" spans="1:14" x14ac:dyDescent="0.35">
      <c r="A3764" t="s">
        <v>36</v>
      </c>
      <c r="B3764">
        <v>397</v>
      </c>
      <c r="C3764" t="s">
        <v>1254</v>
      </c>
      <c r="D3764" t="s">
        <v>791</v>
      </c>
      <c r="E3764" t="s">
        <v>1167</v>
      </c>
      <c r="F3764" t="s">
        <v>236</v>
      </c>
      <c r="G3764" t="s">
        <v>355</v>
      </c>
      <c r="H3764" t="s">
        <v>938</v>
      </c>
      <c r="I3764" t="s">
        <v>668</v>
      </c>
      <c r="J3764" t="s">
        <v>250</v>
      </c>
      <c r="K3764" t="s">
        <v>414</v>
      </c>
      <c r="L3764" t="s">
        <v>170</v>
      </c>
      <c r="M3764" t="s">
        <v>529</v>
      </c>
    </row>
    <row r="3765" spans="1:14" x14ac:dyDescent="0.35">
      <c r="A3765" t="s">
        <v>37</v>
      </c>
      <c r="B3765">
        <v>280</v>
      </c>
      <c r="C3765" t="s">
        <v>1067</v>
      </c>
      <c r="D3765" t="s">
        <v>936</v>
      </c>
      <c r="E3765" t="s">
        <v>1118</v>
      </c>
      <c r="F3765" t="s">
        <v>238</v>
      </c>
      <c r="G3765" t="s">
        <v>377</v>
      </c>
      <c r="H3765" t="s">
        <v>1118</v>
      </c>
      <c r="I3765" t="s">
        <v>334</v>
      </c>
      <c r="J3765" t="s">
        <v>731</v>
      </c>
      <c r="K3765" t="s">
        <v>673</v>
      </c>
      <c r="L3765" t="s">
        <v>246</v>
      </c>
      <c r="M3765" t="s">
        <v>374</v>
      </c>
    </row>
    <row r="3766" spans="1:14" x14ac:dyDescent="0.35">
      <c r="A3766" t="s">
        <v>38</v>
      </c>
      <c r="B3766">
        <v>336</v>
      </c>
      <c r="C3766" t="s">
        <v>1104</v>
      </c>
      <c r="D3766" t="s">
        <v>637</v>
      </c>
      <c r="E3766" t="s">
        <v>1180</v>
      </c>
      <c r="F3766" t="s">
        <v>536</v>
      </c>
      <c r="G3766" t="s">
        <v>377</v>
      </c>
      <c r="H3766" t="s">
        <v>1096</v>
      </c>
      <c r="I3766" t="s">
        <v>78</v>
      </c>
      <c r="J3766" t="s">
        <v>734</v>
      </c>
      <c r="K3766" t="s">
        <v>406</v>
      </c>
      <c r="L3766" t="s">
        <v>673</v>
      </c>
      <c r="M3766" t="s">
        <v>355</v>
      </c>
    </row>
    <row r="3767" spans="1:14" x14ac:dyDescent="0.35">
      <c r="A3767" t="s">
        <v>39</v>
      </c>
      <c r="B3767">
        <v>334</v>
      </c>
      <c r="C3767" t="s">
        <v>53</v>
      </c>
      <c r="D3767" t="s">
        <v>759</v>
      </c>
      <c r="E3767" t="s">
        <v>1109</v>
      </c>
      <c r="F3767" t="s">
        <v>558</v>
      </c>
      <c r="G3767" t="s">
        <v>78</v>
      </c>
      <c r="H3767" t="s">
        <v>1214</v>
      </c>
      <c r="I3767" t="s">
        <v>78</v>
      </c>
      <c r="J3767" t="s">
        <v>736</v>
      </c>
      <c r="K3767" t="s">
        <v>738</v>
      </c>
      <c r="L3767" t="s">
        <v>334</v>
      </c>
      <c r="M3767" t="s">
        <v>406</v>
      </c>
    </row>
    <row r="3768" spans="1:14" x14ac:dyDescent="0.35">
      <c r="A3768" t="s">
        <v>40</v>
      </c>
      <c r="B3768">
        <v>1614</v>
      </c>
      <c r="C3768" t="s">
        <v>1252</v>
      </c>
      <c r="D3768" t="s">
        <v>755</v>
      </c>
      <c r="E3768" t="s">
        <v>781</v>
      </c>
      <c r="F3768" t="s">
        <v>453</v>
      </c>
      <c r="G3768" t="s">
        <v>377</v>
      </c>
      <c r="H3768" t="s">
        <v>789</v>
      </c>
      <c r="I3768" t="s">
        <v>668</v>
      </c>
      <c r="J3768" t="s">
        <v>250</v>
      </c>
      <c r="K3768" t="s">
        <v>355</v>
      </c>
      <c r="L3768" t="s">
        <v>668</v>
      </c>
      <c r="M3768" t="s">
        <v>987</v>
      </c>
    </row>
    <row r="3770" spans="1:14" x14ac:dyDescent="0.35">
      <c r="A3770" t="s">
        <v>1524</v>
      </c>
    </row>
    <row r="3771" spans="1:14" x14ac:dyDescent="0.35">
      <c r="A3771" t="s">
        <v>29</v>
      </c>
      <c r="B3771" t="s">
        <v>887</v>
      </c>
      <c r="C3771" t="s">
        <v>30</v>
      </c>
      <c r="D3771" t="s">
        <v>1514</v>
      </c>
      <c r="E3771" t="s">
        <v>1515</v>
      </c>
      <c r="F3771" t="s">
        <v>1516</v>
      </c>
      <c r="G3771" t="s">
        <v>1517</v>
      </c>
      <c r="H3771" t="s">
        <v>1518</v>
      </c>
      <c r="I3771" t="s">
        <v>1519</v>
      </c>
      <c r="J3771" t="s">
        <v>1520</v>
      </c>
      <c r="K3771" t="s">
        <v>1521</v>
      </c>
      <c r="L3771" t="s">
        <v>1522</v>
      </c>
      <c r="M3771" t="s">
        <v>74</v>
      </c>
      <c r="N3771" t="s">
        <v>1523</v>
      </c>
    </row>
    <row r="3772" spans="1:14" x14ac:dyDescent="0.35">
      <c r="A3772" t="s">
        <v>35</v>
      </c>
      <c r="B3772" t="s">
        <v>888</v>
      </c>
      <c r="C3772">
        <v>114</v>
      </c>
      <c r="D3772" t="s">
        <v>473</v>
      </c>
      <c r="E3772" t="s">
        <v>936</v>
      </c>
      <c r="F3772" t="s">
        <v>781</v>
      </c>
      <c r="G3772" t="s">
        <v>502</v>
      </c>
      <c r="H3772" t="s">
        <v>623</v>
      </c>
      <c r="I3772" t="s">
        <v>1030</v>
      </c>
      <c r="J3772" t="s">
        <v>78</v>
      </c>
      <c r="K3772" t="s">
        <v>825</v>
      </c>
      <c r="L3772" t="s">
        <v>728</v>
      </c>
      <c r="M3772" t="s">
        <v>78</v>
      </c>
      <c r="N3772" t="s">
        <v>414</v>
      </c>
    </row>
    <row r="3773" spans="1:14" x14ac:dyDescent="0.35">
      <c r="A3773" t="s">
        <v>35</v>
      </c>
      <c r="B3773" t="s">
        <v>889</v>
      </c>
      <c r="C3773">
        <v>153</v>
      </c>
      <c r="D3773" t="s">
        <v>420</v>
      </c>
      <c r="E3773" t="s">
        <v>582</v>
      </c>
      <c r="F3773" t="s">
        <v>1136</v>
      </c>
      <c r="G3773" t="s">
        <v>263</v>
      </c>
      <c r="H3773" t="s">
        <v>414</v>
      </c>
      <c r="I3773" t="s">
        <v>337</v>
      </c>
      <c r="J3773" t="s">
        <v>623</v>
      </c>
      <c r="K3773" t="s">
        <v>433</v>
      </c>
      <c r="L3773" t="s">
        <v>738</v>
      </c>
      <c r="M3773" t="s">
        <v>78</v>
      </c>
      <c r="N3773" t="s">
        <v>78</v>
      </c>
    </row>
    <row r="3774" spans="1:14" x14ac:dyDescent="0.35">
      <c r="A3774" t="s">
        <v>36</v>
      </c>
      <c r="B3774" t="s">
        <v>888</v>
      </c>
      <c r="C3774">
        <v>128</v>
      </c>
      <c r="D3774" t="s">
        <v>245</v>
      </c>
      <c r="E3774" t="s">
        <v>868</v>
      </c>
      <c r="F3774" t="s">
        <v>793</v>
      </c>
      <c r="G3774" t="s">
        <v>496</v>
      </c>
      <c r="H3774" t="s">
        <v>868</v>
      </c>
      <c r="I3774" t="s">
        <v>1130</v>
      </c>
      <c r="J3774" t="s">
        <v>433</v>
      </c>
      <c r="K3774" t="s">
        <v>724</v>
      </c>
      <c r="L3774" t="s">
        <v>623</v>
      </c>
      <c r="M3774" t="s">
        <v>78</v>
      </c>
      <c r="N3774" t="s">
        <v>734</v>
      </c>
    </row>
    <row r="3775" spans="1:14" x14ac:dyDescent="0.35">
      <c r="A3775" t="s">
        <v>36</v>
      </c>
      <c r="B3775" t="s">
        <v>889</v>
      </c>
      <c r="C3775">
        <v>269</v>
      </c>
      <c r="D3775" t="s">
        <v>978</v>
      </c>
      <c r="E3775" t="s">
        <v>1200</v>
      </c>
      <c r="F3775" t="s">
        <v>1180</v>
      </c>
      <c r="G3775" t="s">
        <v>405</v>
      </c>
      <c r="H3775" t="s">
        <v>78</v>
      </c>
      <c r="I3775" t="s">
        <v>503</v>
      </c>
      <c r="J3775" t="s">
        <v>78</v>
      </c>
      <c r="K3775" t="s">
        <v>676</v>
      </c>
      <c r="L3775" t="s">
        <v>377</v>
      </c>
      <c r="M3775" t="s">
        <v>668</v>
      </c>
      <c r="N3775" t="s">
        <v>529</v>
      </c>
    </row>
    <row r="3776" spans="1:14" x14ac:dyDescent="0.35">
      <c r="A3776" t="s">
        <v>37</v>
      </c>
      <c r="B3776" t="s">
        <v>888</v>
      </c>
      <c r="C3776">
        <v>96</v>
      </c>
      <c r="D3776" t="s">
        <v>838</v>
      </c>
      <c r="E3776" t="s">
        <v>503</v>
      </c>
      <c r="F3776" t="s">
        <v>1180</v>
      </c>
      <c r="G3776" t="s">
        <v>175</v>
      </c>
      <c r="H3776" t="s">
        <v>675</v>
      </c>
      <c r="I3776" t="s">
        <v>905</v>
      </c>
      <c r="J3776" t="s">
        <v>800</v>
      </c>
      <c r="K3776" t="s">
        <v>59</v>
      </c>
      <c r="L3776" t="s">
        <v>668</v>
      </c>
      <c r="M3776" t="s">
        <v>85</v>
      </c>
      <c r="N3776" t="s">
        <v>622</v>
      </c>
    </row>
    <row r="3777" spans="1:14" x14ac:dyDescent="0.35">
      <c r="A3777" t="s">
        <v>37</v>
      </c>
      <c r="B3777" t="s">
        <v>889</v>
      </c>
      <c r="C3777">
        <v>184</v>
      </c>
      <c r="D3777" t="s">
        <v>687</v>
      </c>
      <c r="E3777" t="s">
        <v>810</v>
      </c>
      <c r="F3777" t="s">
        <v>1151</v>
      </c>
      <c r="G3777" t="s">
        <v>669</v>
      </c>
      <c r="H3777" t="s">
        <v>246</v>
      </c>
      <c r="I3777" t="s">
        <v>938</v>
      </c>
      <c r="J3777" t="s">
        <v>78</v>
      </c>
      <c r="K3777" t="s">
        <v>1064</v>
      </c>
      <c r="L3777" t="s">
        <v>334</v>
      </c>
      <c r="M3777" t="s">
        <v>78</v>
      </c>
      <c r="N3777" t="s">
        <v>78</v>
      </c>
    </row>
    <row r="3778" spans="1:14" x14ac:dyDescent="0.35">
      <c r="A3778" t="s">
        <v>38</v>
      </c>
      <c r="B3778" t="s">
        <v>888</v>
      </c>
      <c r="C3778">
        <v>47</v>
      </c>
      <c r="D3778" t="s">
        <v>1180</v>
      </c>
      <c r="E3778" t="s">
        <v>644</v>
      </c>
      <c r="F3778" t="s">
        <v>728</v>
      </c>
      <c r="G3778" t="s">
        <v>762</v>
      </c>
      <c r="H3778" t="s">
        <v>78</v>
      </c>
      <c r="I3778" t="s">
        <v>78</v>
      </c>
      <c r="J3778" t="s">
        <v>78</v>
      </c>
      <c r="K3778" t="s">
        <v>732</v>
      </c>
      <c r="L3778" t="s">
        <v>78</v>
      </c>
      <c r="M3778" t="s">
        <v>458</v>
      </c>
      <c r="N3778" t="s">
        <v>78</v>
      </c>
    </row>
    <row r="3779" spans="1:14" x14ac:dyDescent="0.35">
      <c r="A3779" t="s">
        <v>38</v>
      </c>
      <c r="B3779" t="s">
        <v>889</v>
      </c>
      <c r="C3779">
        <v>289</v>
      </c>
      <c r="D3779" t="s">
        <v>1212</v>
      </c>
      <c r="E3779" t="s">
        <v>918</v>
      </c>
      <c r="F3779" t="s">
        <v>63</v>
      </c>
      <c r="G3779" t="s">
        <v>331</v>
      </c>
      <c r="H3779" t="s">
        <v>389</v>
      </c>
      <c r="I3779" t="s">
        <v>783</v>
      </c>
      <c r="J3779" t="s">
        <v>78</v>
      </c>
      <c r="K3779" t="s">
        <v>676</v>
      </c>
      <c r="L3779" t="s">
        <v>622</v>
      </c>
      <c r="M3779" t="s">
        <v>679</v>
      </c>
      <c r="N3779" t="s">
        <v>987</v>
      </c>
    </row>
    <row r="3780" spans="1:14" x14ac:dyDescent="0.35">
      <c r="A3780" t="s">
        <v>39</v>
      </c>
      <c r="B3780" t="s">
        <v>888</v>
      </c>
      <c r="C3780">
        <v>62</v>
      </c>
      <c r="D3780" t="s">
        <v>130</v>
      </c>
      <c r="E3780" t="s">
        <v>966</v>
      </c>
      <c r="F3780" t="s">
        <v>746</v>
      </c>
      <c r="G3780" t="s">
        <v>1100</v>
      </c>
      <c r="H3780" t="s">
        <v>78</v>
      </c>
      <c r="I3780" t="s">
        <v>490</v>
      </c>
      <c r="J3780" t="s">
        <v>78</v>
      </c>
      <c r="K3780" t="s">
        <v>246</v>
      </c>
      <c r="L3780" t="s">
        <v>78</v>
      </c>
      <c r="M3780" t="s">
        <v>78</v>
      </c>
      <c r="N3780" t="s">
        <v>78</v>
      </c>
    </row>
    <row r="3781" spans="1:14" x14ac:dyDescent="0.35">
      <c r="A3781" t="s">
        <v>39</v>
      </c>
      <c r="B3781" t="s">
        <v>889</v>
      </c>
      <c r="C3781">
        <v>272</v>
      </c>
      <c r="D3781" t="s">
        <v>726</v>
      </c>
      <c r="E3781" t="s">
        <v>528</v>
      </c>
      <c r="F3781" t="s">
        <v>865</v>
      </c>
      <c r="G3781" t="s">
        <v>87</v>
      </c>
      <c r="H3781" t="s">
        <v>78</v>
      </c>
      <c r="I3781" t="s">
        <v>791</v>
      </c>
      <c r="J3781" t="s">
        <v>78</v>
      </c>
      <c r="K3781" t="s">
        <v>732</v>
      </c>
      <c r="L3781" t="s">
        <v>341</v>
      </c>
      <c r="M3781" t="s">
        <v>246</v>
      </c>
      <c r="N3781" t="s">
        <v>341</v>
      </c>
    </row>
    <row r="3782" spans="1:14" x14ac:dyDescent="0.35">
      <c r="A3782" t="s">
        <v>40</v>
      </c>
      <c r="B3782" t="s">
        <v>888</v>
      </c>
      <c r="C3782">
        <v>447</v>
      </c>
      <c r="D3782" t="s">
        <v>1092</v>
      </c>
      <c r="E3782" t="s">
        <v>1118</v>
      </c>
      <c r="F3782" t="s">
        <v>788</v>
      </c>
      <c r="G3782" t="s">
        <v>81</v>
      </c>
      <c r="H3782" t="s">
        <v>622</v>
      </c>
      <c r="I3782" t="s">
        <v>789</v>
      </c>
      <c r="J3782" t="s">
        <v>334</v>
      </c>
      <c r="K3782" t="s">
        <v>337</v>
      </c>
      <c r="L3782" t="s">
        <v>800</v>
      </c>
      <c r="M3782" t="s">
        <v>246</v>
      </c>
      <c r="N3782" t="s">
        <v>490</v>
      </c>
    </row>
    <row r="3783" spans="1:14" x14ac:dyDescent="0.35">
      <c r="A3783" t="s">
        <v>40</v>
      </c>
      <c r="B3783" t="s">
        <v>889</v>
      </c>
      <c r="C3783">
        <v>1167</v>
      </c>
      <c r="D3783" t="s">
        <v>627</v>
      </c>
      <c r="E3783" t="s">
        <v>912</v>
      </c>
      <c r="F3783" t="s">
        <v>1015</v>
      </c>
      <c r="G3783" t="s">
        <v>353</v>
      </c>
      <c r="H3783" t="s">
        <v>334</v>
      </c>
      <c r="I3783" t="s">
        <v>789</v>
      </c>
      <c r="J3783" t="s">
        <v>170</v>
      </c>
      <c r="K3783" t="s">
        <v>732</v>
      </c>
      <c r="L3783" t="s">
        <v>490</v>
      </c>
      <c r="M3783" t="s">
        <v>170</v>
      </c>
      <c r="N3783" t="s">
        <v>987</v>
      </c>
    </row>
    <row r="3785" spans="1:14" x14ac:dyDescent="0.35">
      <c r="A3785" t="s">
        <v>1525</v>
      </c>
    </row>
    <row r="3786" spans="1:14" x14ac:dyDescent="0.35">
      <c r="A3786" t="s">
        <v>29</v>
      </c>
      <c r="B3786" t="s">
        <v>847</v>
      </c>
      <c r="C3786" t="s">
        <v>30</v>
      </c>
      <c r="D3786" t="s">
        <v>1514</v>
      </c>
      <c r="E3786" t="s">
        <v>1515</v>
      </c>
      <c r="F3786" t="s">
        <v>1516</v>
      </c>
      <c r="G3786" t="s">
        <v>1517</v>
      </c>
      <c r="H3786" t="s">
        <v>1518</v>
      </c>
      <c r="I3786" t="s">
        <v>1519</v>
      </c>
      <c r="J3786" t="s">
        <v>1520</v>
      </c>
      <c r="K3786" t="s">
        <v>1521</v>
      </c>
      <c r="L3786" t="s">
        <v>1522</v>
      </c>
      <c r="M3786" t="s">
        <v>74</v>
      </c>
      <c r="N3786" t="s">
        <v>1523</v>
      </c>
    </row>
    <row r="3787" spans="1:14" x14ac:dyDescent="0.35">
      <c r="A3787" t="s">
        <v>35</v>
      </c>
      <c r="B3787" t="s">
        <v>827</v>
      </c>
      <c r="C3787">
        <v>126</v>
      </c>
      <c r="D3787" t="s">
        <v>881</v>
      </c>
      <c r="E3787" t="s">
        <v>546</v>
      </c>
      <c r="F3787" t="s">
        <v>291</v>
      </c>
      <c r="G3787" t="s">
        <v>379</v>
      </c>
      <c r="H3787" t="s">
        <v>679</v>
      </c>
      <c r="I3787" t="s">
        <v>739</v>
      </c>
      <c r="J3787" t="s">
        <v>78</v>
      </c>
      <c r="K3787" t="s">
        <v>341</v>
      </c>
      <c r="L3787" t="s">
        <v>728</v>
      </c>
      <c r="M3787" t="s">
        <v>78</v>
      </c>
      <c r="N3787" t="s">
        <v>433</v>
      </c>
    </row>
    <row r="3788" spans="1:14" x14ac:dyDescent="0.35">
      <c r="A3788" t="s">
        <v>35</v>
      </c>
      <c r="B3788" t="s">
        <v>828</v>
      </c>
      <c r="C3788">
        <v>136</v>
      </c>
      <c r="D3788" t="s">
        <v>431</v>
      </c>
      <c r="E3788" t="s">
        <v>907</v>
      </c>
      <c r="F3788" t="s">
        <v>791</v>
      </c>
      <c r="G3788" t="s">
        <v>617</v>
      </c>
      <c r="H3788" t="s">
        <v>622</v>
      </c>
      <c r="I3788" t="s">
        <v>742</v>
      </c>
      <c r="J3788" t="s">
        <v>987</v>
      </c>
      <c r="K3788" t="s">
        <v>377</v>
      </c>
      <c r="L3788" t="s">
        <v>800</v>
      </c>
      <c r="M3788" t="s">
        <v>78</v>
      </c>
      <c r="N3788" t="s">
        <v>78</v>
      </c>
    </row>
    <row r="3789" spans="1:14" x14ac:dyDescent="0.35">
      <c r="A3789" t="s">
        <v>35</v>
      </c>
      <c r="B3789" t="s">
        <v>318</v>
      </c>
      <c r="C3789">
        <v>5</v>
      </c>
      <c r="D3789" t="s">
        <v>822</v>
      </c>
      <c r="E3789" t="s">
        <v>78</v>
      </c>
      <c r="F3789" t="s">
        <v>78</v>
      </c>
      <c r="G3789" t="s">
        <v>432</v>
      </c>
      <c r="H3789" t="s">
        <v>78</v>
      </c>
      <c r="I3789" t="s">
        <v>78</v>
      </c>
      <c r="J3789" t="s">
        <v>78</v>
      </c>
      <c r="K3789" t="s">
        <v>78</v>
      </c>
      <c r="L3789" t="s">
        <v>800</v>
      </c>
      <c r="M3789" t="s">
        <v>78</v>
      </c>
      <c r="N3789" t="s">
        <v>78</v>
      </c>
    </row>
    <row r="3790" spans="1:14" x14ac:dyDescent="0.35">
      <c r="A3790" t="s">
        <v>36</v>
      </c>
      <c r="B3790" t="s">
        <v>827</v>
      </c>
      <c r="C3790">
        <v>161</v>
      </c>
      <c r="D3790" t="s">
        <v>1466</v>
      </c>
      <c r="E3790" t="s">
        <v>1180</v>
      </c>
      <c r="F3790" t="s">
        <v>1056</v>
      </c>
      <c r="G3790" t="s">
        <v>510</v>
      </c>
      <c r="H3790" t="s">
        <v>676</v>
      </c>
      <c r="I3790" t="s">
        <v>739</v>
      </c>
      <c r="J3790" t="s">
        <v>246</v>
      </c>
      <c r="K3790" t="s">
        <v>734</v>
      </c>
      <c r="L3790" t="s">
        <v>675</v>
      </c>
      <c r="M3790" t="s">
        <v>78</v>
      </c>
      <c r="N3790" t="s">
        <v>250</v>
      </c>
    </row>
    <row r="3791" spans="1:14" x14ac:dyDescent="0.35">
      <c r="A3791" t="s">
        <v>36</v>
      </c>
      <c r="B3791" t="s">
        <v>828</v>
      </c>
      <c r="C3791">
        <v>215</v>
      </c>
      <c r="D3791" t="s">
        <v>1309</v>
      </c>
      <c r="E3791" t="s">
        <v>260</v>
      </c>
      <c r="F3791" t="s">
        <v>741</v>
      </c>
      <c r="G3791" t="s">
        <v>505</v>
      </c>
      <c r="H3791" t="s">
        <v>433</v>
      </c>
      <c r="I3791" t="s">
        <v>61</v>
      </c>
      <c r="J3791" t="s">
        <v>78</v>
      </c>
      <c r="K3791" t="s">
        <v>508</v>
      </c>
      <c r="L3791" t="s">
        <v>389</v>
      </c>
      <c r="M3791" t="s">
        <v>78</v>
      </c>
      <c r="N3791" t="s">
        <v>624</v>
      </c>
    </row>
    <row r="3792" spans="1:14" x14ac:dyDescent="0.35">
      <c r="A3792" t="s">
        <v>36</v>
      </c>
      <c r="B3792" t="s">
        <v>318</v>
      </c>
      <c r="C3792">
        <v>21</v>
      </c>
      <c r="D3792" t="s">
        <v>766</v>
      </c>
      <c r="E3792" t="s">
        <v>307</v>
      </c>
      <c r="F3792" t="s">
        <v>676</v>
      </c>
      <c r="G3792" t="s">
        <v>272</v>
      </c>
      <c r="H3792" t="s">
        <v>78</v>
      </c>
      <c r="I3792" t="s">
        <v>78</v>
      </c>
      <c r="J3792" t="s">
        <v>78</v>
      </c>
      <c r="K3792" t="s">
        <v>78</v>
      </c>
      <c r="L3792" t="s">
        <v>78</v>
      </c>
      <c r="M3792" t="s">
        <v>456</v>
      </c>
      <c r="N3792" t="s">
        <v>755</v>
      </c>
    </row>
    <row r="3793" spans="1:14" x14ac:dyDescent="0.35">
      <c r="A3793" t="s">
        <v>37</v>
      </c>
      <c r="B3793" t="s">
        <v>827</v>
      </c>
      <c r="C3793">
        <v>117</v>
      </c>
      <c r="D3793" t="s">
        <v>524</v>
      </c>
      <c r="E3793" t="s">
        <v>1216</v>
      </c>
      <c r="F3793" t="s">
        <v>796</v>
      </c>
      <c r="G3793" t="s">
        <v>83</v>
      </c>
      <c r="H3793" t="s">
        <v>387</v>
      </c>
      <c r="I3793" t="s">
        <v>1118</v>
      </c>
      <c r="J3793" t="s">
        <v>414</v>
      </c>
      <c r="K3793" t="s">
        <v>1151</v>
      </c>
      <c r="L3793" t="s">
        <v>668</v>
      </c>
      <c r="M3793" t="s">
        <v>78</v>
      </c>
      <c r="N3793" t="s">
        <v>246</v>
      </c>
    </row>
    <row r="3794" spans="1:14" x14ac:dyDescent="0.35">
      <c r="A3794" t="s">
        <v>37</v>
      </c>
      <c r="B3794" t="s">
        <v>828</v>
      </c>
      <c r="C3794">
        <v>145</v>
      </c>
      <c r="D3794" t="s">
        <v>835</v>
      </c>
      <c r="E3794" t="s">
        <v>796</v>
      </c>
      <c r="F3794" t="s">
        <v>1118</v>
      </c>
      <c r="G3794" t="s">
        <v>411</v>
      </c>
      <c r="H3794" t="s">
        <v>374</v>
      </c>
      <c r="I3794" t="s">
        <v>637</v>
      </c>
      <c r="J3794" t="s">
        <v>78</v>
      </c>
      <c r="K3794" t="s">
        <v>1008</v>
      </c>
      <c r="L3794" t="s">
        <v>246</v>
      </c>
      <c r="M3794" t="s">
        <v>387</v>
      </c>
      <c r="N3794" t="s">
        <v>673</v>
      </c>
    </row>
    <row r="3795" spans="1:14" x14ac:dyDescent="0.35">
      <c r="A3795" t="s">
        <v>37</v>
      </c>
      <c r="B3795" t="s">
        <v>318</v>
      </c>
      <c r="C3795">
        <v>18</v>
      </c>
      <c r="D3795" t="s">
        <v>435</v>
      </c>
      <c r="E3795" t="s">
        <v>748</v>
      </c>
      <c r="F3795" t="s">
        <v>1109</v>
      </c>
      <c r="G3795" t="s">
        <v>1526</v>
      </c>
      <c r="H3795" t="s">
        <v>78</v>
      </c>
      <c r="I3795" t="s">
        <v>78</v>
      </c>
      <c r="J3795" t="s">
        <v>78</v>
      </c>
      <c r="K3795" t="s">
        <v>1169</v>
      </c>
      <c r="L3795" t="s">
        <v>78</v>
      </c>
      <c r="M3795" t="s">
        <v>78</v>
      </c>
      <c r="N3795" t="s">
        <v>739</v>
      </c>
    </row>
    <row r="3796" spans="1:14" x14ac:dyDescent="0.35">
      <c r="A3796" t="s">
        <v>38</v>
      </c>
      <c r="B3796" t="s">
        <v>827</v>
      </c>
      <c r="C3796">
        <v>157</v>
      </c>
      <c r="D3796" t="s">
        <v>951</v>
      </c>
      <c r="E3796" t="s">
        <v>949</v>
      </c>
      <c r="F3796" t="s">
        <v>740</v>
      </c>
      <c r="G3796" t="s">
        <v>96</v>
      </c>
      <c r="H3796" t="s">
        <v>406</v>
      </c>
      <c r="I3796" t="s">
        <v>788</v>
      </c>
      <c r="J3796" t="s">
        <v>78</v>
      </c>
      <c r="K3796" t="s">
        <v>732</v>
      </c>
      <c r="L3796" t="s">
        <v>987</v>
      </c>
      <c r="M3796" t="s">
        <v>78</v>
      </c>
      <c r="N3796" t="s">
        <v>85</v>
      </c>
    </row>
    <row r="3797" spans="1:14" x14ac:dyDescent="0.35">
      <c r="A3797" t="s">
        <v>38</v>
      </c>
      <c r="B3797" t="s">
        <v>828</v>
      </c>
      <c r="C3797">
        <v>154</v>
      </c>
      <c r="D3797" t="s">
        <v>118</v>
      </c>
      <c r="E3797" t="s">
        <v>450</v>
      </c>
      <c r="F3797" t="s">
        <v>1109</v>
      </c>
      <c r="G3797" t="s">
        <v>568</v>
      </c>
      <c r="H3797" t="s">
        <v>78</v>
      </c>
      <c r="I3797" t="s">
        <v>1011</v>
      </c>
      <c r="J3797" t="s">
        <v>78</v>
      </c>
      <c r="K3797" t="s">
        <v>718</v>
      </c>
      <c r="L3797" t="s">
        <v>355</v>
      </c>
      <c r="M3797" t="s">
        <v>374</v>
      </c>
      <c r="N3797" t="s">
        <v>406</v>
      </c>
    </row>
    <row r="3798" spans="1:14" x14ac:dyDescent="0.35">
      <c r="A3798" t="s">
        <v>38</v>
      </c>
      <c r="B3798" t="s">
        <v>318</v>
      </c>
      <c r="C3798">
        <v>25</v>
      </c>
      <c r="D3798" t="s">
        <v>684</v>
      </c>
      <c r="E3798" t="s">
        <v>76</v>
      </c>
      <c r="F3798" t="s">
        <v>580</v>
      </c>
      <c r="G3798" t="s">
        <v>600</v>
      </c>
      <c r="H3798" t="s">
        <v>78</v>
      </c>
      <c r="I3798" t="s">
        <v>934</v>
      </c>
      <c r="J3798" t="s">
        <v>78</v>
      </c>
      <c r="K3798" t="s">
        <v>644</v>
      </c>
      <c r="L3798" t="s">
        <v>868</v>
      </c>
      <c r="M3798" t="s">
        <v>78</v>
      </c>
      <c r="N3798" t="s">
        <v>78</v>
      </c>
    </row>
    <row r="3799" spans="1:14" x14ac:dyDescent="0.35">
      <c r="A3799" t="s">
        <v>39</v>
      </c>
      <c r="B3799" t="s">
        <v>827</v>
      </c>
      <c r="C3799">
        <v>136</v>
      </c>
      <c r="D3799" t="s">
        <v>1312</v>
      </c>
      <c r="E3799" t="s">
        <v>799</v>
      </c>
      <c r="F3799" t="s">
        <v>611</v>
      </c>
      <c r="G3799" t="s">
        <v>942</v>
      </c>
      <c r="H3799" t="s">
        <v>78</v>
      </c>
      <c r="I3799" t="s">
        <v>723</v>
      </c>
      <c r="J3799" t="s">
        <v>78</v>
      </c>
      <c r="K3799" t="s">
        <v>987</v>
      </c>
      <c r="L3799" t="s">
        <v>377</v>
      </c>
      <c r="M3799" t="s">
        <v>78</v>
      </c>
      <c r="N3799" t="s">
        <v>800</v>
      </c>
    </row>
    <row r="3800" spans="1:14" x14ac:dyDescent="0.35">
      <c r="A3800" t="s">
        <v>39</v>
      </c>
      <c r="B3800" t="s">
        <v>828</v>
      </c>
      <c r="C3800">
        <v>185</v>
      </c>
      <c r="D3800" t="s">
        <v>124</v>
      </c>
      <c r="E3800" t="s">
        <v>1220</v>
      </c>
      <c r="F3800" t="s">
        <v>949</v>
      </c>
      <c r="G3800" t="s">
        <v>388</v>
      </c>
      <c r="H3800" t="s">
        <v>78</v>
      </c>
      <c r="I3800" t="s">
        <v>781</v>
      </c>
      <c r="J3800" t="s">
        <v>78</v>
      </c>
      <c r="K3800" t="s">
        <v>721</v>
      </c>
      <c r="L3800" t="s">
        <v>406</v>
      </c>
      <c r="M3800" t="s">
        <v>78</v>
      </c>
      <c r="N3800" t="s">
        <v>987</v>
      </c>
    </row>
    <row r="3801" spans="1:14" x14ac:dyDescent="0.35">
      <c r="A3801" t="s">
        <v>39</v>
      </c>
      <c r="B3801" t="s">
        <v>318</v>
      </c>
      <c r="C3801">
        <v>13</v>
      </c>
      <c r="D3801" t="s">
        <v>45</v>
      </c>
      <c r="E3801" t="s">
        <v>1264</v>
      </c>
      <c r="F3801" t="s">
        <v>270</v>
      </c>
      <c r="G3801" t="s">
        <v>729</v>
      </c>
      <c r="H3801" t="s">
        <v>78</v>
      </c>
      <c r="I3801" t="s">
        <v>633</v>
      </c>
      <c r="J3801" t="s">
        <v>78</v>
      </c>
      <c r="K3801" t="s">
        <v>78</v>
      </c>
      <c r="L3801" t="s">
        <v>291</v>
      </c>
      <c r="M3801" t="s">
        <v>958</v>
      </c>
      <c r="N3801" t="s">
        <v>958</v>
      </c>
    </row>
    <row r="3802" spans="1:14" x14ac:dyDescent="0.35">
      <c r="A3802" t="s">
        <v>40</v>
      </c>
      <c r="B3802" t="s">
        <v>827</v>
      </c>
      <c r="C3802">
        <v>697</v>
      </c>
      <c r="D3802" t="s">
        <v>242</v>
      </c>
      <c r="E3802" t="s">
        <v>836</v>
      </c>
      <c r="F3802" t="s">
        <v>285</v>
      </c>
      <c r="G3802" t="s">
        <v>361</v>
      </c>
      <c r="H3802" t="s">
        <v>623</v>
      </c>
      <c r="I3802" t="s">
        <v>717</v>
      </c>
      <c r="J3802" t="s">
        <v>668</v>
      </c>
      <c r="K3802" t="s">
        <v>250</v>
      </c>
      <c r="L3802" t="s">
        <v>355</v>
      </c>
      <c r="M3802" t="s">
        <v>78</v>
      </c>
      <c r="N3802" t="s">
        <v>490</v>
      </c>
    </row>
    <row r="3803" spans="1:14" x14ac:dyDescent="0.35">
      <c r="A3803" t="s">
        <v>40</v>
      </c>
      <c r="B3803" t="s">
        <v>828</v>
      </c>
      <c r="C3803">
        <v>835</v>
      </c>
      <c r="D3803" t="s">
        <v>932</v>
      </c>
      <c r="E3803" t="s">
        <v>755</v>
      </c>
      <c r="F3803" t="s">
        <v>1018</v>
      </c>
      <c r="G3803" t="s">
        <v>330</v>
      </c>
      <c r="H3803" t="s">
        <v>246</v>
      </c>
      <c r="I3803" t="s">
        <v>783</v>
      </c>
      <c r="J3803" t="s">
        <v>170</v>
      </c>
      <c r="K3803" t="s">
        <v>250</v>
      </c>
      <c r="L3803" t="s">
        <v>675</v>
      </c>
      <c r="M3803" t="s">
        <v>668</v>
      </c>
      <c r="N3803" t="s">
        <v>85</v>
      </c>
    </row>
    <row r="3804" spans="1:14" x14ac:dyDescent="0.35">
      <c r="A3804" t="s">
        <v>40</v>
      </c>
      <c r="B3804" t="s">
        <v>318</v>
      </c>
      <c r="C3804">
        <v>82</v>
      </c>
      <c r="D3804" t="s">
        <v>376</v>
      </c>
      <c r="E3804" t="s">
        <v>1198</v>
      </c>
      <c r="F3804" t="s">
        <v>723</v>
      </c>
      <c r="G3804" t="s">
        <v>587</v>
      </c>
      <c r="H3804" t="s">
        <v>78</v>
      </c>
      <c r="I3804" t="s">
        <v>868</v>
      </c>
      <c r="J3804" t="s">
        <v>78</v>
      </c>
      <c r="K3804" t="s">
        <v>736</v>
      </c>
      <c r="L3804" t="s">
        <v>337</v>
      </c>
      <c r="M3804" t="s">
        <v>529</v>
      </c>
      <c r="N3804" t="s">
        <v>1030</v>
      </c>
    </row>
    <row r="3806" spans="1:14" x14ac:dyDescent="0.35">
      <c r="A3806" t="s">
        <v>1527</v>
      </c>
    </row>
    <row r="3807" spans="1:14" x14ac:dyDescent="0.35">
      <c r="A3807" t="s">
        <v>29</v>
      </c>
      <c r="B3807" t="s">
        <v>864</v>
      </c>
      <c r="C3807" t="s">
        <v>30</v>
      </c>
      <c r="D3807" t="s">
        <v>1514</v>
      </c>
      <c r="E3807" t="s">
        <v>1515</v>
      </c>
      <c r="F3807" t="s">
        <v>1516</v>
      </c>
      <c r="G3807" t="s">
        <v>1517</v>
      </c>
      <c r="H3807" t="s">
        <v>1518</v>
      </c>
      <c r="I3807" t="s">
        <v>1519</v>
      </c>
      <c r="J3807" t="s">
        <v>1520</v>
      </c>
      <c r="K3807" t="s">
        <v>1521</v>
      </c>
      <c r="L3807" t="s">
        <v>1522</v>
      </c>
      <c r="M3807" t="s">
        <v>74</v>
      </c>
      <c r="N3807" t="s">
        <v>1523</v>
      </c>
    </row>
    <row r="3808" spans="1:14" x14ac:dyDescent="0.35">
      <c r="A3808" t="s">
        <v>35</v>
      </c>
      <c r="B3808" t="s">
        <v>831</v>
      </c>
      <c r="C3808">
        <v>46</v>
      </c>
      <c r="D3808" t="s">
        <v>852</v>
      </c>
      <c r="E3808" t="s">
        <v>798</v>
      </c>
      <c r="F3808" t="s">
        <v>377</v>
      </c>
      <c r="G3808" t="s">
        <v>1207</v>
      </c>
      <c r="H3808" t="s">
        <v>78</v>
      </c>
      <c r="I3808" t="s">
        <v>725</v>
      </c>
      <c r="J3808" t="s">
        <v>78</v>
      </c>
      <c r="K3808" t="s">
        <v>624</v>
      </c>
      <c r="L3808" t="s">
        <v>624</v>
      </c>
      <c r="M3808" t="s">
        <v>78</v>
      </c>
      <c r="N3808" t="s">
        <v>78</v>
      </c>
    </row>
    <row r="3809" spans="1:14" x14ac:dyDescent="0.35">
      <c r="A3809" t="s">
        <v>35</v>
      </c>
      <c r="B3809" t="s">
        <v>832</v>
      </c>
      <c r="C3809">
        <v>147</v>
      </c>
      <c r="D3809" t="s">
        <v>1218</v>
      </c>
      <c r="E3809" t="s">
        <v>473</v>
      </c>
      <c r="F3809" t="s">
        <v>891</v>
      </c>
      <c r="G3809" t="s">
        <v>262</v>
      </c>
      <c r="H3809" t="s">
        <v>433</v>
      </c>
      <c r="I3809" t="s">
        <v>389</v>
      </c>
      <c r="J3809" t="s">
        <v>987</v>
      </c>
      <c r="K3809" t="s">
        <v>490</v>
      </c>
      <c r="L3809" t="s">
        <v>825</v>
      </c>
      <c r="M3809" t="s">
        <v>78</v>
      </c>
      <c r="N3809" t="s">
        <v>334</v>
      </c>
    </row>
    <row r="3810" spans="1:14" x14ac:dyDescent="0.35">
      <c r="A3810" t="s">
        <v>35</v>
      </c>
      <c r="B3810" t="s">
        <v>833</v>
      </c>
      <c r="C3810">
        <v>74</v>
      </c>
      <c r="D3810" t="s">
        <v>598</v>
      </c>
      <c r="E3810" t="s">
        <v>1209</v>
      </c>
      <c r="F3810" t="s">
        <v>1169</v>
      </c>
      <c r="G3810" t="s">
        <v>314</v>
      </c>
      <c r="H3810" t="s">
        <v>250</v>
      </c>
      <c r="I3810" t="s">
        <v>748</v>
      </c>
      <c r="J3810" t="s">
        <v>78</v>
      </c>
      <c r="K3810" t="s">
        <v>679</v>
      </c>
      <c r="L3810" t="s">
        <v>377</v>
      </c>
      <c r="M3810" t="s">
        <v>78</v>
      </c>
      <c r="N3810" t="s">
        <v>78</v>
      </c>
    </row>
    <row r="3811" spans="1:14" x14ac:dyDescent="0.35">
      <c r="A3811" t="s">
        <v>36</v>
      </c>
      <c r="B3811" t="s">
        <v>831</v>
      </c>
      <c r="C3811">
        <v>41</v>
      </c>
      <c r="D3811" t="s">
        <v>1167</v>
      </c>
      <c r="E3811" t="s">
        <v>456</v>
      </c>
      <c r="F3811" t="s">
        <v>731</v>
      </c>
      <c r="G3811" t="s">
        <v>427</v>
      </c>
      <c r="H3811" t="s">
        <v>78</v>
      </c>
      <c r="I3811" t="s">
        <v>772</v>
      </c>
      <c r="J3811" t="s">
        <v>622</v>
      </c>
      <c r="K3811" t="s">
        <v>996</v>
      </c>
      <c r="L3811" t="s">
        <v>78</v>
      </c>
      <c r="M3811" t="s">
        <v>623</v>
      </c>
      <c r="N3811" t="s">
        <v>696</v>
      </c>
    </row>
    <row r="3812" spans="1:14" x14ac:dyDescent="0.35">
      <c r="A3812" t="s">
        <v>36</v>
      </c>
      <c r="B3812" t="s">
        <v>832</v>
      </c>
      <c r="C3812">
        <v>300</v>
      </c>
      <c r="D3812" t="s">
        <v>466</v>
      </c>
      <c r="E3812" t="s">
        <v>796</v>
      </c>
      <c r="F3812" t="s">
        <v>980</v>
      </c>
      <c r="G3812" t="s">
        <v>669</v>
      </c>
      <c r="H3812" t="s">
        <v>414</v>
      </c>
      <c r="I3812" t="s">
        <v>1214</v>
      </c>
      <c r="J3812" t="s">
        <v>78</v>
      </c>
      <c r="K3812" t="s">
        <v>676</v>
      </c>
      <c r="L3812" t="s">
        <v>414</v>
      </c>
      <c r="M3812" t="s">
        <v>78</v>
      </c>
      <c r="N3812" t="s">
        <v>490</v>
      </c>
    </row>
    <row r="3813" spans="1:14" x14ac:dyDescent="0.35">
      <c r="A3813" t="s">
        <v>36</v>
      </c>
      <c r="B3813" t="s">
        <v>833</v>
      </c>
      <c r="C3813">
        <v>56</v>
      </c>
      <c r="D3813" t="s">
        <v>554</v>
      </c>
      <c r="E3813" t="s">
        <v>980</v>
      </c>
      <c r="F3813" t="s">
        <v>987</v>
      </c>
      <c r="G3813" t="s">
        <v>239</v>
      </c>
      <c r="H3813" t="s">
        <v>723</v>
      </c>
      <c r="I3813" t="s">
        <v>1008</v>
      </c>
      <c r="J3813" t="s">
        <v>78</v>
      </c>
      <c r="K3813" t="s">
        <v>389</v>
      </c>
      <c r="L3813" t="s">
        <v>458</v>
      </c>
      <c r="M3813" t="s">
        <v>78</v>
      </c>
      <c r="N3813" t="s">
        <v>735</v>
      </c>
    </row>
    <row r="3814" spans="1:14" x14ac:dyDescent="0.35">
      <c r="A3814" t="s">
        <v>37</v>
      </c>
      <c r="B3814" t="s">
        <v>831</v>
      </c>
      <c r="C3814">
        <v>34</v>
      </c>
      <c r="D3814" t="s">
        <v>580</v>
      </c>
      <c r="E3814" t="s">
        <v>902</v>
      </c>
      <c r="F3814" t="s">
        <v>782</v>
      </c>
      <c r="G3814" t="s">
        <v>592</v>
      </c>
      <c r="H3814" t="s">
        <v>78</v>
      </c>
      <c r="I3814" t="s">
        <v>1169</v>
      </c>
      <c r="J3814" t="s">
        <v>78</v>
      </c>
      <c r="K3814" t="s">
        <v>918</v>
      </c>
      <c r="L3814" t="s">
        <v>738</v>
      </c>
      <c r="M3814" t="s">
        <v>78</v>
      </c>
      <c r="N3814" t="s">
        <v>622</v>
      </c>
    </row>
    <row r="3815" spans="1:14" x14ac:dyDescent="0.35">
      <c r="A3815" t="s">
        <v>37</v>
      </c>
      <c r="B3815" t="s">
        <v>832</v>
      </c>
      <c r="C3815">
        <v>218</v>
      </c>
      <c r="D3815" t="s">
        <v>1225</v>
      </c>
      <c r="E3815" t="s">
        <v>611</v>
      </c>
      <c r="F3815" t="s">
        <v>914</v>
      </c>
      <c r="G3815" t="s">
        <v>557</v>
      </c>
      <c r="H3815" t="s">
        <v>387</v>
      </c>
      <c r="I3815" t="s">
        <v>783</v>
      </c>
      <c r="J3815" t="s">
        <v>78</v>
      </c>
      <c r="K3815" t="s">
        <v>793</v>
      </c>
      <c r="L3815" t="s">
        <v>679</v>
      </c>
      <c r="M3815" t="s">
        <v>374</v>
      </c>
      <c r="N3815" t="s">
        <v>246</v>
      </c>
    </row>
    <row r="3816" spans="1:14" x14ac:dyDescent="0.35">
      <c r="A3816" t="s">
        <v>37</v>
      </c>
      <c r="B3816" t="s">
        <v>833</v>
      </c>
      <c r="C3816">
        <v>28</v>
      </c>
      <c r="D3816" t="s">
        <v>342</v>
      </c>
      <c r="E3816" t="s">
        <v>270</v>
      </c>
      <c r="F3816" t="s">
        <v>987</v>
      </c>
      <c r="G3816" t="s">
        <v>372</v>
      </c>
      <c r="H3816" t="s">
        <v>78</v>
      </c>
      <c r="I3816" t="s">
        <v>1222</v>
      </c>
      <c r="J3816" t="s">
        <v>580</v>
      </c>
      <c r="K3816" t="s">
        <v>288</v>
      </c>
      <c r="L3816" t="s">
        <v>78</v>
      </c>
      <c r="M3816" t="s">
        <v>78</v>
      </c>
      <c r="N3816" t="s">
        <v>78</v>
      </c>
    </row>
    <row r="3817" spans="1:14" x14ac:dyDescent="0.35">
      <c r="A3817" t="s">
        <v>38</v>
      </c>
      <c r="B3817" t="s">
        <v>831</v>
      </c>
      <c r="C3817">
        <v>88</v>
      </c>
      <c r="D3817" t="s">
        <v>1003</v>
      </c>
      <c r="E3817" t="s">
        <v>1169</v>
      </c>
      <c r="F3817" t="s">
        <v>508</v>
      </c>
      <c r="G3817" t="s">
        <v>184</v>
      </c>
      <c r="H3817" t="s">
        <v>334</v>
      </c>
      <c r="I3817" t="s">
        <v>938</v>
      </c>
      <c r="J3817" t="s">
        <v>78</v>
      </c>
      <c r="K3817" t="s">
        <v>676</v>
      </c>
      <c r="L3817" t="s">
        <v>389</v>
      </c>
      <c r="M3817" t="s">
        <v>78</v>
      </c>
      <c r="N3817" t="s">
        <v>250</v>
      </c>
    </row>
    <row r="3818" spans="1:14" x14ac:dyDescent="0.35">
      <c r="A3818" t="s">
        <v>38</v>
      </c>
      <c r="B3818" t="s">
        <v>832</v>
      </c>
      <c r="C3818">
        <v>162</v>
      </c>
      <c r="D3818" t="s">
        <v>946</v>
      </c>
      <c r="E3818" t="s">
        <v>1222</v>
      </c>
      <c r="F3818" t="s">
        <v>729</v>
      </c>
      <c r="G3818" t="s">
        <v>495</v>
      </c>
      <c r="H3818" t="s">
        <v>623</v>
      </c>
      <c r="I3818" t="s">
        <v>1023</v>
      </c>
      <c r="J3818" t="s">
        <v>78</v>
      </c>
      <c r="K3818" t="s">
        <v>688</v>
      </c>
      <c r="L3818" t="s">
        <v>406</v>
      </c>
      <c r="M3818" t="s">
        <v>374</v>
      </c>
      <c r="N3818" t="s">
        <v>78</v>
      </c>
    </row>
    <row r="3819" spans="1:14" x14ac:dyDescent="0.35">
      <c r="A3819" t="s">
        <v>38</v>
      </c>
      <c r="B3819" t="s">
        <v>833</v>
      </c>
      <c r="C3819">
        <v>86</v>
      </c>
      <c r="D3819" t="s">
        <v>1218</v>
      </c>
      <c r="E3819" t="s">
        <v>936</v>
      </c>
      <c r="F3819" t="s">
        <v>1151</v>
      </c>
      <c r="G3819" t="s">
        <v>331</v>
      </c>
      <c r="H3819" t="s">
        <v>78</v>
      </c>
      <c r="I3819" t="s">
        <v>63</v>
      </c>
      <c r="J3819" t="s">
        <v>78</v>
      </c>
      <c r="K3819" t="s">
        <v>355</v>
      </c>
      <c r="L3819" t="s">
        <v>734</v>
      </c>
      <c r="M3819" t="s">
        <v>78</v>
      </c>
      <c r="N3819" t="s">
        <v>736</v>
      </c>
    </row>
    <row r="3820" spans="1:14" x14ac:dyDescent="0.35">
      <c r="A3820" t="s">
        <v>39</v>
      </c>
      <c r="B3820" t="s">
        <v>831</v>
      </c>
      <c r="C3820">
        <v>44</v>
      </c>
      <c r="D3820" t="s">
        <v>1260</v>
      </c>
      <c r="E3820" t="s">
        <v>299</v>
      </c>
      <c r="F3820" t="s">
        <v>1026</v>
      </c>
      <c r="G3820" t="s">
        <v>650</v>
      </c>
      <c r="H3820" t="s">
        <v>78</v>
      </c>
      <c r="I3820" t="s">
        <v>1030</v>
      </c>
      <c r="J3820" t="s">
        <v>78</v>
      </c>
      <c r="K3820" t="s">
        <v>78</v>
      </c>
      <c r="L3820" t="s">
        <v>78</v>
      </c>
      <c r="M3820" t="s">
        <v>78</v>
      </c>
      <c r="N3820" t="s">
        <v>78</v>
      </c>
    </row>
    <row r="3821" spans="1:14" x14ac:dyDescent="0.35">
      <c r="A3821" t="s">
        <v>39</v>
      </c>
      <c r="B3821" t="s">
        <v>832</v>
      </c>
      <c r="C3821">
        <v>182</v>
      </c>
      <c r="D3821" t="s">
        <v>648</v>
      </c>
      <c r="E3821" t="s">
        <v>1205</v>
      </c>
      <c r="F3821" t="s">
        <v>722</v>
      </c>
      <c r="G3821" t="s">
        <v>540</v>
      </c>
      <c r="H3821" t="s">
        <v>78</v>
      </c>
      <c r="I3821" t="s">
        <v>1091</v>
      </c>
      <c r="J3821" t="s">
        <v>78</v>
      </c>
      <c r="K3821" t="s">
        <v>987</v>
      </c>
      <c r="L3821" t="s">
        <v>383</v>
      </c>
      <c r="M3821" t="s">
        <v>78</v>
      </c>
      <c r="N3821" t="s">
        <v>622</v>
      </c>
    </row>
    <row r="3822" spans="1:14" x14ac:dyDescent="0.35">
      <c r="A3822" t="s">
        <v>39</v>
      </c>
      <c r="B3822" t="s">
        <v>833</v>
      </c>
      <c r="C3822">
        <v>108</v>
      </c>
      <c r="D3822" t="s">
        <v>402</v>
      </c>
      <c r="E3822" t="s">
        <v>798</v>
      </c>
      <c r="F3822" t="s">
        <v>728</v>
      </c>
      <c r="G3822" t="s">
        <v>643</v>
      </c>
      <c r="H3822" t="s">
        <v>78</v>
      </c>
      <c r="I3822" t="s">
        <v>1167</v>
      </c>
      <c r="J3822" t="s">
        <v>78</v>
      </c>
      <c r="K3822" t="s">
        <v>1008</v>
      </c>
      <c r="L3822" t="s">
        <v>458</v>
      </c>
      <c r="M3822" t="s">
        <v>675</v>
      </c>
      <c r="N3822" t="s">
        <v>644</v>
      </c>
    </row>
    <row r="3823" spans="1:14" x14ac:dyDescent="0.35">
      <c r="A3823" t="s">
        <v>40</v>
      </c>
      <c r="B3823" t="s">
        <v>831</v>
      </c>
      <c r="C3823">
        <v>253</v>
      </c>
      <c r="D3823" t="s">
        <v>611</v>
      </c>
      <c r="E3823" t="s">
        <v>996</v>
      </c>
      <c r="F3823" t="s">
        <v>1030</v>
      </c>
      <c r="G3823" t="s">
        <v>1450</v>
      </c>
      <c r="H3823" t="s">
        <v>170</v>
      </c>
      <c r="I3823" t="s">
        <v>1015</v>
      </c>
      <c r="J3823" t="s">
        <v>668</v>
      </c>
      <c r="K3823" t="s">
        <v>868</v>
      </c>
      <c r="L3823" t="s">
        <v>389</v>
      </c>
      <c r="M3823" t="s">
        <v>170</v>
      </c>
      <c r="N3823" t="s">
        <v>644</v>
      </c>
    </row>
    <row r="3824" spans="1:14" x14ac:dyDescent="0.35">
      <c r="A3824" t="s">
        <v>40</v>
      </c>
      <c r="B3824" t="s">
        <v>832</v>
      </c>
      <c r="C3824">
        <v>1009</v>
      </c>
      <c r="D3824" t="s">
        <v>426</v>
      </c>
      <c r="E3824" t="s">
        <v>1130</v>
      </c>
      <c r="F3824" t="s">
        <v>996</v>
      </c>
      <c r="G3824" t="s">
        <v>405</v>
      </c>
      <c r="H3824" t="s">
        <v>377</v>
      </c>
      <c r="I3824" t="s">
        <v>725</v>
      </c>
      <c r="J3824" t="s">
        <v>170</v>
      </c>
      <c r="K3824" t="s">
        <v>825</v>
      </c>
      <c r="L3824" t="s">
        <v>355</v>
      </c>
      <c r="M3824" t="s">
        <v>668</v>
      </c>
      <c r="N3824" t="s">
        <v>414</v>
      </c>
    </row>
    <row r="3825" spans="1:14" x14ac:dyDescent="0.35">
      <c r="A3825" t="s">
        <v>40</v>
      </c>
      <c r="B3825" t="s">
        <v>833</v>
      </c>
      <c r="C3825">
        <v>352</v>
      </c>
      <c r="D3825" t="s">
        <v>923</v>
      </c>
      <c r="E3825" t="s">
        <v>770</v>
      </c>
      <c r="F3825" t="s">
        <v>998</v>
      </c>
      <c r="G3825" t="s">
        <v>570</v>
      </c>
      <c r="H3825" t="s">
        <v>623</v>
      </c>
      <c r="I3825" t="s">
        <v>1118</v>
      </c>
      <c r="J3825" t="s">
        <v>668</v>
      </c>
      <c r="K3825" t="s">
        <v>676</v>
      </c>
      <c r="L3825" t="s">
        <v>622</v>
      </c>
      <c r="M3825" t="s">
        <v>334</v>
      </c>
      <c r="N3825" t="s">
        <v>734</v>
      </c>
    </row>
    <row r="3827" spans="1:14" x14ac:dyDescent="0.35">
      <c r="A3827" t="s">
        <v>1528</v>
      </c>
    </row>
    <row r="3828" spans="1:14" x14ac:dyDescent="0.35">
      <c r="A3828" t="s">
        <v>29</v>
      </c>
      <c r="B3828" t="s">
        <v>1075</v>
      </c>
      <c r="C3828" t="s">
        <v>30</v>
      </c>
      <c r="D3828" t="s">
        <v>1514</v>
      </c>
      <c r="E3828" t="s">
        <v>1515</v>
      </c>
      <c r="F3828" t="s">
        <v>1516</v>
      </c>
      <c r="G3828" t="s">
        <v>1517</v>
      </c>
      <c r="H3828" t="s">
        <v>1518</v>
      </c>
      <c r="I3828" t="s">
        <v>1519</v>
      </c>
      <c r="J3828" t="s">
        <v>1520</v>
      </c>
      <c r="K3828" t="s">
        <v>1521</v>
      </c>
      <c r="L3828" t="s">
        <v>1522</v>
      </c>
      <c r="M3828" t="s">
        <v>74</v>
      </c>
      <c r="N3828" t="s">
        <v>1523</v>
      </c>
    </row>
    <row r="3829" spans="1:14" x14ac:dyDescent="0.35">
      <c r="A3829" t="s">
        <v>35</v>
      </c>
      <c r="B3829" t="s">
        <v>1079</v>
      </c>
      <c r="C3829">
        <v>47</v>
      </c>
      <c r="D3829" t="s">
        <v>420</v>
      </c>
      <c r="E3829" t="s">
        <v>1067</v>
      </c>
      <c r="F3829" t="s">
        <v>1023</v>
      </c>
      <c r="G3829" t="s">
        <v>1450</v>
      </c>
      <c r="H3829" t="s">
        <v>679</v>
      </c>
      <c r="I3829" t="s">
        <v>743</v>
      </c>
      <c r="J3829" t="s">
        <v>78</v>
      </c>
      <c r="K3829" t="s">
        <v>78</v>
      </c>
      <c r="L3829" t="s">
        <v>387</v>
      </c>
      <c r="M3829" t="s">
        <v>78</v>
      </c>
      <c r="N3829" t="s">
        <v>78</v>
      </c>
    </row>
    <row r="3830" spans="1:14" x14ac:dyDescent="0.35">
      <c r="A3830" t="s">
        <v>35</v>
      </c>
      <c r="B3830" t="s">
        <v>1076</v>
      </c>
      <c r="C3830">
        <v>104</v>
      </c>
      <c r="D3830" t="s">
        <v>65</v>
      </c>
      <c r="E3830" t="s">
        <v>798</v>
      </c>
      <c r="F3830" t="s">
        <v>528</v>
      </c>
      <c r="G3830" t="s">
        <v>534</v>
      </c>
      <c r="H3830" t="s">
        <v>679</v>
      </c>
      <c r="I3830" t="s">
        <v>724</v>
      </c>
      <c r="J3830" t="s">
        <v>718</v>
      </c>
      <c r="K3830" t="s">
        <v>377</v>
      </c>
      <c r="L3830" t="s">
        <v>688</v>
      </c>
      <c r="M3830" t="s">
        <v>78</v>
      </c>
      <c r="N3830" t="s">
        <v>78</v>
      </c>
    </row>
    <row r="3831" spans="1:14" x14ac:dyDescent="0.35">
      <c r="A3831" t="s">
        <v>35</v>
      </c>
      <c r="B3831" t="s">
        <v>1078</v>
      </c>
      <c r="C3831">
        <v>116</v>
      </c>
      <c r="D3831" t="s">
        <v>507</v>
      </c>
      <c r="E3831" t="s">
        <v>1115</v>
      </c>
      <c r="F3831" t="s">
        <v>1200</v>
      </c>
      <c r="G3831" t="s">
        <v>593</v>
      </c>
      <c r="H3831" t="s">
        <v>341</v>
      </c>
      <c r="I3831" t="s">
        <v>1008</v>
      </c>
      <c r="J3831" t="s">
        <v>78</v>
      </c>
      <c r="K3831" t="s">
        <v>383</v>
      </c>
      <c r="L3831" t="s">
        <v>341</v>
      </c>
      <c r="M3831" t="s">
        <v>78</v>
      </c>
      <c r="N3831" t="s">
        <v>246</v>
      </c>
    </row>
    <row r="3832" spans="1:14" x14ac:dyDescent="0.35">
      <c r="A3832" t="s">
        <v>36</v>
      </c>
      <c r="B3832" t="s">
        <v>1079</v>
      </c>
      <c r="C3832">
        <v>48</v>
      </c>
      <c r="D3832" t="s">
        <v>121</v>
      </c>
      <c r="E3832" t="s">
        <v>1056</v>
      </c>
      <c r="F3832" t="s">
        <v>789</v>
      </c>
      <c r="G3832" t="s">
        <v>618</v>
      </c>
      <c r="H3832" t="s">
        <v>644</v>
      </c>
      <c r="I3832" t="s">
        <v>1109</v>
      </c>
      <c r="J3832" t="s">
        <v>622</v>
      </c>
      <c r="K3832" t="s">
        <v>383</v>
      </c>
      <c r="L3832" t="s">
        <v>433</v>
      </c>
      <c r="M3832" t="s">
        <v>78</v>
      </c>
      <c r="N3832" t="s">
        <v>288</v>
      </c>
    </row>
    <row r="3833" spans="1:14" x14ac:dyDescent="0.35">
      <c r="A3833" t="s">
        <v>36</v>
      </c>
      <c r="B3833" t="s">
        <v>1076</v>
      </c>
      <c r="C3833">
        <v>116</v>
      </c>
      <c r="D3833" t="s">
        <v>212</v>
      </c>
      <c r="E3833" t="s">
        <v>1151</v>
      </c>
      <c r="F3833" t="s">
        <v>611</v>
      </c>
      <c r="G3833" t="s">
        <v>536</v>
      </c>
      <c r="H3833" t="s">
        <v>78</v>
      </c>
      <c r="I3833" t="s">
        <v>503</v>
      </c>
      <c r="J3833" t="s">
        <v>78</v>
      </c>
      <c r="K3833" t="s">
        <v>728</v>
      </c>
      <c r="L3833" t="s">
        <v>377</v>
      </c>
      <c r="M3833" t="s">
        <v>78</v>
      </c>
      <c r="N3833" t="s">
        <v>85</v>
      </c>
    </row>
    <row r="3834" spans="1:14" x14ac:dyDescent="0.35">
      <c r="A3834" t="s">
        <v>36</v>
      </c>
      <c r="B3834" t="s">
        <v>1078</v>
      </c>
      <c r="C3834">
        <v>233</v>
      </c>
      <c r="D3834" t="s">
        <v>369</v>
      </c>
      <c r="E3834" t="s">
        <v>59</v>
      </c>
      <c r="F3834" t="s">
        <v>270</v>
      </c>
      <c r="G3834" t="s">
        <v>205</v>
      </c>
      <c r="H3834" t="s">
        <v>458</v>
      </c>
      <c r="I3834" t="s">
        <v>1180</v>
      </c>
      <c r="J3834" t="s">
        <v>78</v>
      </c>
      <c r="K3834" t="s">
        <v>633</v>
      </c>
      <c r="L3834" t="s">
        <v>800</v>
      </c>
      <c r="M3834" t="s">
        <v>668</v>
      </c>
      <c r="N3834" t="s">
        <v>688</v>
      </c>
    </row>
    <row r="3835" spans="1:14" x14ac:dyDescent="0.35">
      <c r="A3835" t="s">
        <v>37</v>
      </c>
      <c r="B3835" t="s">
        <v>1079</v>
      </c>
      <c r="C3835">
        <v>43</v>
      </c>
      <c r="D3835" t="s">
        <v>966</v>
      </c>
      <c r="E3835" t="s">
        <v>896</v>
      </c>
      <c r="F3835" t="s">
        <v>250</v>
      </c>
      <c r="G3835" t="s">
        <v>670</v>
      </c>
      <c r="H3835" t="s">
        <v>78</v>
      </c>
      <c r="I3835" t="s">
        <v>654</v>
      </c>
      <c r="J3835" t="s">
        <v>78</v>
      </c>
      <c r="K3835" t="s">
        <v>743</v>
      </c>
      <c r="L3835" t="s">
        <v>78</v>
      </c>
      <c r="M3835" t="s">
        <v>337</v>
      </c>
      <c r="N3835" t="s">
        <v>78</v>
      </c>
    </row>
    <row r="3836" spans="1:14" x14ac:dyDescent="0.35">
      <c r="A3836" t="s">
        <v>37</v>
      </c>
      <c r="B3836" t="s">
        <v>1076</v>
      </c>
      <c r="C3836">
        <v>109</v>
      </c>
      <c r="D3836" t="s">
        <v>1124</v>
      </c>
      <c r="E3836" t="s">
        <v>914</v>
      </c>
      <c r="F3836" t="s">
        <v>1205</v>
      </c>
      <c r="G3836" t="s">
        <v>1305</v>
      </c>
      <c r="H3836" t="s">
        <v>389</v>
      </c>
      <c r="I3836" t="s">
        <v>742</v>
      </c>
      <c r="J3836" t="s">
        <v>387</v>
      </c>
      <c r="K3836" t="s">
        <v>1015</v>
      </c>
      <c r="L3836" t="s">
        <v>668</v>
      </c>
      <c r="M3836" t="s">
        <v>78</v>
      </c>
      <c r="N3836" t="s">
        <v>78</v>
      </c>
    </row>
    <row r="3837" spans="1:14" x14ac:dyDescent="0.35">
      <c r="A3837" t="s">
        <v>37</v>
      </c>
      <c r="B3837" t="s">
        <v>1078</v>
      </c>
      <c r="C3837">
        <v>128</v>
      </c>
      <c r="D3837" t="s">
        <v>635</v>
      </c>
      <c r="E3837" t="s">
        <v>891</v>
      </c>
      <c r="F3837" t="s">
        <v>1214</v>
      </c>
      <c r="G3837" t="s">
        <v>353</v>
      </c>
      <c r="H3837" t="s">
        <v>414</v>
      </c>
      <c r="I3837" t="s">
        <v>740</v>
      </c>
      <c r="J3837" t="s">
        <v>78</v>
      </c>
      <c r="K3837" t="s">
        <v>1011</v>
      </c>
      <c r="L3837" t="s">
        <v>433</v>
      </c>
      <c r="M3837" t="s">
        <v>78</v>
      </c>
      <c r="N3837" t="s">
        <v>355</v>
      </c>
    </row>
    <row r="3838" spans="1:14" x14ac:dyDescent="0.35">
      <c r="A3838" t="s">
        <v>38</v>
      </c>
      <c r="B3838" t="s">
        <v>1079</v>
      </c>
      <c r="C3838">
        <v>56</v>
      </c>
      <c r="D3838" t="s">
        <v>648</v>
      </c>
      <c r="E3838" t="s">
        <v>896</v>
      </c>
      <c r="F3838" t="s">
        <v>958</v>
      </c>
      <c r="G3838" t="s">
        <v>396</v>
      </c>
      <c r="H3838" t="s">
        <v>529</v>
      </c>
      <c r="I3838" t="s">
        <v>260</v>
      </c>
      <c r="J3838" t="s">
        <v>78</v>
      </c>
      <c r="K3838" t="s">
        <v>789</v>
      </c>
      <c r="L3838" t="s">
        <v>78</v>
      </c>
      <c r="M3838" t="s">
        <v>78</v>
      </c>
      <c r="N3838" t="s">
        <v>250</v>
      </c>
    </row>
    <row r="3839" spans="1:14" x14ac:dyDescent="0.35">
      <c r="A3839" t="s">
        <v>38</v>
      </c>
      <c r="B3839" t="s">
        <v>1076</v>
      </c>
      <c r="C3839">
        <v>135</v>
      </c>
      <c r="D3839" t="s">
        <v>698</v>
      </c>
      <c r="E3839" t="s">
        <v>729</v>
      </c>
      <c r="F3839" t="s">
        <v>1205</v>
      </c>
      <c r="G3839" t="s">
        <v>536</v>
      </c>
      <c r="H3839" t="s">
        <v>377</v>
      </c>
      <c r="I3839" t="s">
        <v>722</v>
      </c>
      <c r="J3839" t="s">
        <v>78</v>
      </c>
      <c r="K3839" t="s">
        <v>868</v>
      </c>
      <c r="L3839" t="s">
        <v>807</v>
      </c>
      <c r="M3839" t="s">
        <v>668</v>
      </c>
      <c r="N3839" t="s">
        <v>414</v>
      </c>
    </row>
    <row r="3840" spans="1:14" x14ac:dyDescent="0.35">
      <c r="A3840" t="s">
        <v>38</v>
      </c>
      <c r="B3840" t="s">
        <v>1078</v>
      </c>
      <c r="C3840">
        <v>145</v>
      </c>
      <c r="D3840" t="s">
        <v>602</v>
      </c>
      <c r="E3840" t="s">
        <v>938</v>
      </c>
      <c r="F3840" t="s">
        <v>270</v>
      </c>
      <c r="G3840" t="s">
        <v>347</v>
      </c>
      <c r="H3840" t="s">
        <v>78</v>
      </c>
      <c r="I3840" t="s">
        <v>723</v>
      </c>
      <c r="J3840" t="s">
        <v>78</v>
      </c>
      <c r="K3840" t="s">
        <v>334</v>
      </c>
      <c r="L3840" t="s">
        <v>738</v>
      </c>
      <c r="M3840" t="s">
        <v>246</v>
      </c>
      <c r="N3840" t="s">
        <v>675</v>
      </c>
    </row>
    <row r="3841" spans="1:14" x14ac:dyDescent="0.35">
      <c r="A3841" t="s">
        <v>39</v>
      </c>
      <c r="B3841" t="s">
        <v>1079</v>
      </c>
      <c r="C3841">
        <v>43</v>
      </c>
      <c r="D3841" t="s">
        <v>639</v>
      </c>
      <c r="E3841" t="s">
        <v>451</v>
      </c>
      <c r="F3841" t="s">
        <v>1008</v>
      </c>
      <c r="G3841" t="s">
        <v>235</v>
      </c>
      <c r="H3841" t="s">
        <v>78</v>
      </c>
      <c r="I3841" t="s">
        <v>1140</v>
      </c>
      <c r="J3841" t="s">
        <v>78</v>
      </c>
      <c r="K3841" t="s">
        <v>78</v>
      </c>
      <c r="L3841" t="s">
        <v>800</v>
      </c>
      <c r="M3841" t="s">
        <v>78</v>
      </c>
      <c r="N3841" t="s">
        <v>736</v>
      </c>
    </row>
    <row r="3842" spans="1:14" x14ac:dyDescent="0.35">
      <c r="A3842" t="s">
        <v>39</v>
      </c>
      <c r="B3842" t="s">
        <v>1076</v>
      </c>
      <c r="C3842">
        <v>119</v>
      </c>
      <c r="D3842" t="s">
        <v>840</v>
      </c>
      <c r="E3842" t="s">
        <v>65</v>
      </c>
      <c r="F3842" t="s">
        <v>1121</v>
      </c>
      <c r="G3842" t="s">
        <v>646</v>
      </c>
      <c r="H3842" t="s">
        <v>78</v>
      </c>
      <c r="I3842" t="s">
        <v>1091</v>
      </c>
      <c r="J3842" t="s">
        <v>78</v>
      </c>
      <c r="K3842" t="s">
        <v>719</v>
      </c>
      <c r="L3842" t="s">
        <v>688</v>
      </c>
      <c r="M3842" t="s">
        <v>78</v>
      </c>
      <c r="N3842" t="s">
        <v>623</v>
      </c>
    </row>
    <row r="3843" spans="1:14" x14ac:dyDescent="0.35">
      <c r="A3843" t="s">
        <v>39</v>
      </c>
      <c r="B3843" t="s">
        <v>1078</v>
      </c>
      <c r="C3843">
        <v>172</v>
      </c>
      <c r="D3843" t="s">
        <v>437</v>
      </c>
      <c r="E3843" t="s">
        <v>772</v>
      </c>
      <c r="F3843" t="s">
        <v>998</v>
      </c>
      <c r="G3843" t="s">
        <v>273</v>
      </c>
      <c r="H3843" t="s">
        <v>78</v>
      </c>
      <c r="I3843" t="s">
        <v>1096</v>
      </c>
      <c r="J3843" t="s">
        <v>78</v>
      </c>
      <c r="K3843" t="s">
        <v>738</v>
      </c>
      <c r="L3843" t="s">
        <v>387</v>
      </c>
      <c r="M3843" t="s">
        <v>389</v>
      </c>
      <c r="N3843" t="s">
        <v>738</v>
      </c>
    </row>
    <row r="3844" spans="1:14" x14ac:dyDescent="0.35">
      <c r="A3844" t="s">
        <v>40</v>
      </c>
      <c r="B3844" t="s">
        <v>1079</v>
      </c>
      <c r="C3844">
        <v>237</v>
      </c>
      <c r="D3844" t="s">
        <v>345</v>
      </c>
      <c r="E3844" t="s">
        <v>611</v>
      </c>
      <c r="F3844" t="s">
        <v>1214</v>
      </c>
      <c r="G3844" t="s">
        <v>829</v>
      </c>
      <c r="H3844" t="s">
        <v>675</v>
      </c>
      <c r="I3844" t="s">
        <v>865</v>
      </c>
      <c r="J3844" t="s">
        <v>673</v>
      </c>
      <c r="K3844" t="s">
        <v>736</v>
      </c>
      <c r="L3844" t="s">
        <v>246</v>
      </c>
      <c r="M3844" t="s">
        <v>246</v>
      </c>
      <c r="N3844" t="s">
        <v>807</v>
      </c>
    </row>
    <row r="3845" spans="1:14" x14ac:dyDescent="0.35">
      <c r="A3845" t="s">
        <v>40</v>
      </c>
      <c r="B3845" t="s">
        <v>1076</v>
      </c>
      <c r="C3845">
        <v>583</v>
      </c>
      <c r="D3845" t="s">
        <v>1198</v>
      </c>
      <c r="E3845" t="s">
        <v>958</v>
      </c>
      <c r="F3845" t="s">
        <v>748</v>
      </c>
      <c r="G3845" t="s">
        <v>567</v>
      </c>
      <c r="H3845" t="s">
        <v>673</v>
      </c>
      <c r="I3845" t="s">
        <v>1018</v>
      </c>
      <c r="J3845" t="s">
        <v>246</v>
      </c>
      <c r="K3845" t="s">
        <v>739</v>
      </c>
      <c r="L3845" t="s">
        <v>624</v>
      </c>
      <c r="M3845" t="s">
        <v>679</v>
      </c>
      <c r="N3845" t="s">
        <v>389</v>
      </c>
    </row>
    <row r="3846" spans="1:14" x14ac:dyDescent="0.35">
      <c r="A3846" t="s">
        <v>40</v>
      </c>
      <c r="B3846" t="s">
        <v>1078</v>
      </c>
      <c r="C3846">
        <v>794</v>
      </c>
      <c r="D3846" t="s">
        <v>137</v>
      </c>
      <c r="E3846" t="s">
        <v>1205</v>
      </c>
      <c r="F3846" t="s">
        <v>725</v>
      </c>
      <c r="G3846" t="s">
        <v>502</v>
      </c>
      <c r="H3846" t="s">
        <v>414</v>
      </c>
      <c r="I3846" t="s">
        <v>260</v>
      </c>
      <c r="J3846" t="s">
        <v>78</v>
      </c>
      <c r="K3846" t="s">
        <v>743</v>
      </c>
      <c r="L3846" t="s">
        <v>623</v>
      </c>
      <c r="M3846" t="s">
        <v>673</v>
      </c>
      <c r="N3846" t="s">
        <v>622</v>
      </c>
    </row>
    <row r="3848" spans="1:14" x14ac:dyDescent="0.35">
      <c r="A3848" t="s">
        <v>1529</v>
      </c>
    </row>
    <row r="3849" spans="1:14" x14ac:dyDescent="0.35">
      <c r="A3849" t="s">
        <v>29</v>
      </c>
      <c r="B3849" t="s">
        <v>872</v>
      </c>
      <c r="C3849" t="s">
        <v>30</v>
      </c>
      <c r="D3849" t="s">
        <v>1514</v>
      </c>
      <c r="E3849" t="s">
        <v>1515</v>
      </c>
      <c r="F3849" t="s">
        <v>1516</v>
      </c>
      <c r="G3849" t="s">
        <v>1517</v>
      </c>
      <c r="H3849" t="s">
        <v>1518</v>
      </c>
      <c r="I3849" t="s">
        <v>1519</v>
      </c>
      <c r="J3849" t="s">
        <v>1520</v>
      </c>
      <c r="K3849" t="s">
        <v>1521</v>
      </c>
      <c r="L3849" t="s">
        <v>1522</v>
      </c>
      <c r="M3849" t="s">
        <v>74</v>
      </c>
      <c r="N3849" t="s">
        <v>1523</v>
      </c>
    </row>
    <row r="3850" spans="1:14" x14ac:dyDescent="0.35">
      <c r="A3850" t="s">
        <v>35</v>
      </c>
      <c r="B3850" t="s">
        <v>873</v>
      </c>
      <c r="C3850">
        <v>183</v>
      </c>
      <c r="D3850" t="s">
        <v>533</v>
      </c>
      <c r="E3850" t="s">
        <v>925</v>
      </c>
      <c r="F3850" t="s">
        <v>783</v>
      </c>
      <c r="G3850" t="s">
        <v>99</v>
      </c>
      <c r="H3850" t="s">
        <v>246</v>
      </c>
      <c r="I3850" t="s">
        <v>793</v>
      </c>
      <c r="J3850" t="s">
        <v>78</v>
      </c>
      <c r="K3850" t="s">
        <v>406</v>
      </c>
      <c r="L3850" t="s">
        <v>250</v>
      </c>
      <c r="M3850" t="s">
        <v>78</v>
      </c>
      <c r="N3850" t="s">
        <v>78</v>
      </c>
    </row>
    <row r="3851" spans="1:14" x14ac:dyDescent="0.35">
      <c r="A3851" t="s">
        <v>35</v>
      </c>
      <c r="B3851" t="s">
        <v>874</v>
      </c>
      <c r="C3851">
        <v>66</v>
      </c>
      <c r="D3851" t="s">
        <v>629</v>
      </c>
      <c r="E3851" t="s">
        <v>858</v>
      </c>
      <c r="F3851" t="s">
        <v>936</v>
      </c>
      <c r="G3851" t="s">
        <v>394</v>
      </c>
      <c r="H3851" t="s">
        <v>529</v>
      </c>
      <c r="I3851" t="s">
        <v>675</v>
      </c>
      <c r="J3851" t="s">
        <v>690</v>
      </c>
      <c r="K3851" t="s">
        <v>377</v>
      </c>
      <c r="L3851" t="s">
        <v>377</v>
      </c>
      <c r="M3851" t="s">
        <v>78</v>
      </c>
      <c r="N3851" t="s">
        <v>78</v>
      </c>
    </row>
    <row r="3852" spans="1:14" x14ac:dyDescent="0.35">
      <c r="A3852" t="s">
        <v>35</v>
      </c>
      <c r="B3852" t="s">
        <v>318</v>
      </c>
      <c r="C3852">
        <v>18</v>
      </c>
      <c r="D3852" t="s">
        <v>55</v>
      </c>
      <c r="E3852" t="s">
        <v>1252</v>
      </c>
      <c r="F3852" t="s">
        <v>946</v>
      </c>
      <c r="G3852" t="s">
        <v>753</v>
      </c>
      <c r="H3852" t="s">
        <v>78</v>
      </c>
      <c r="I3852" t="s">
        <v>78</v>
      </c>
      <c r="J3852" t="s">
        <v>78</v>
      </c>
      <c r="K3852" t="s">
        <v>78</v>
      </c>
      <c r="L3852" t="s">
        <v>78</v>
      </c>
      <c r="M3852" t="s">
        <v>78</v>
      </c>
      <c r="N3852" t="s">
        <v>250</v>
      </c>
    </row>
    <row r="3853" spans="1:14" x14ac:dyDescent="0.35">
      <c r="A3853" t="s">
        <v>36</v>
      </c>
      <c r="B3853" t="s">
        <v>873</v>
      </c>
      <c r="C3853">
        <v>226</v>
      </c>
      <c r="D3853" t="s">
        <v>897</v>
      </c>
      <c r="E3853" t="s">
        <v>789</v>
      </c>
      <c r="F3853" t="s">
        <v>1151</v>
      </c>
      <c r="G3853" t="s">
        <v>106</v>
      </c>
      <c r="H3853" t="s">
        <v>622</v>
      </c>
      <c r="I3853" t="s">
        <v>722</v>
      </c>
      <c r="J3853" t="s">
        <v>78</v>
      </c>
      <c r="K3853" t="s">
        <v>633</v>
      </c>
      <c r="L3853" t="s">
        <v>668</v>
      </c>
      <c r="M3853" t="s">
        <v>78</v>
      </c>
      <c r="N3853" t="s">
        <v>737</v>
      </c>
    </row>
    <row r="3854" spans="1:14" x14ac:dyDescent="0.35">
      <c r="A3854" t="s">
        <v>36</v>
      </c>
      <c r="B3854" t="s">
        <v>874</v>
      </c>
      <c r="C3854">
        <v>141</v>
      </c>
      <c r="D3854" t="s">
        <v>127</v>
      </c>
      <c r="E3854" t="s">
        <v>958</v>
      </c>
      <c r="F3854" t="s">
        <v>580</v>
      </c>
      <c r="G3854" t="s">
        <v>568</v>
      </c>
      <c r="H3854" t="s">
        <v>387</v>
      </c>
      <c r="I3854" t="s">
        <v>719</v>
      </c>
      <c r="J3854" t="s">
        <v>433</v>
      </c>
      <c r="K3854" t="s">
        <v>742</v>
      </c>
      <c r="L3854" t="s">
        <v>800</v>
      </c>
      <c r="M3854" t="s">
        <v>78</v>
      </c>
      <c r="N3854" t="s">
        <v>987</v>
      </c>
    </row>
    <row r="3855" spans="1:14" x14ac:dyDescent="0.35">
      <c r="A3855" t="s">
        <v>36</v>
      </c>
      <c r="B3855" t="s">
        <v>318</v>
      </c>
      <c r="C3855">
        <v>30</v>
      </c>
      <c r="D3855" t="s">
        <v>53</v>
      </c>
      <c r="E3855" t="s">
        <v>868</v>
      </c>
      <c r="F3855" t="s">
        <v>299</v>
      </c>
      <c r="G3855" t="s">
        <v>565</v>
      </c>
      <c r="H3855" t="s">
        <v>78</v>
      </c>
      <c r="I3855" t="s">
        <v>341</v>
      </c>
      <c r="J3855" t="s">
        <v>78</v>
      </c>
      <c r="K3855" t="s">
        <v>78</v>
      </c>
      <c r="L3855" t="s">
        <v>993</v>
      </c>
      <c r="M3855" t="s">
        <v>406</v>
      </c>
      <c r="N3855" t="s">
        <v>676</v>
      </c>
    </row>
    <row r="3856" spans="1:14" x14ac:dyDescent="0.35">
      <c r="A3856" t="s">
        <v>37</v>
      </c>
      <c r="B3856" t="s">
        <v>873</v>
      </c>
      <c r="C3856">
        <v>176</v>
      </c>
      <c r="D3856" t="s">
        <v>182</v>
      </c>
      <c r="E3856" t="s">
        <v>748</v>
      </c>
      <c r="F3856" t="s">
        <v>285</v>
      </c>
      <c r="G3856" t="s">
        <v>400</v>
      </c>
      <c r="H3856" t="s">
        <v>675</v>
      </c>
      <c r="I3856" t="s">
        <v>1018</v>
      </c>
      <c r="J3856" t="s">
        <v>433</v>
      </c>
      <c r="K3856" t="s">
        <v>723</v>
      </c>
      <c r="L3856" t="s">
        <v>433</v>
      </c>
      <c r="M3856" t="s">
        <v>377</v>
      </c>
      <c r="N3856" t="s">
        <v>800</v>
      </c>
    </row>
    <row r="3857" spans="1:14" x14ac:dyDescent="0.35">
      <c r="A3857" t="s">
        <v>37</v>
      </c>
      <c r="B3857" t="s">
        <v>874</v>
      </c>
      <c r="C3857">
        <v>85</v>
      </c>
      <c r="D3857" t="s">
        <v>466</v>
      </c>
      <c r="E3857" t="s">
        <v>1138</v>
      </c>
      <c r="F3857" t="s">
        <v>732</v>
      </c>
      <c r="G3857" t="s">
        <v>235</v>
      </c>
      <c r="H3857" t="s">
        <v>78</v>
      </c>
      <c r="I3857" t="s">
        <v>285</v>
      </c>
      <c r="J3857" t="s">
        <v>78</v>
      </c>
      <c r="K3857" t="s">
        <v>746</v>
      </c>
      <c r="L3857" t="s">
        <v>78</v>
      </c>
      <c r="M3857" t="s">
        <v>78</v>
      </c>
      <c r="N3857" t="s">
        <v>78</v>
      </c>
    </row>
    <row r="3858" spans="1:14" x14ac:dyDescent="0.35">
      <c r="A3858" t="s">
        <v>37</v>
      </c>
      <c r="B3858" t="s">
        <v>318</v>
      </c>
      <c r="C3858">
        <v>19</v>
      </c>
      <c r="D3858" t="s">
        <v>376</v>
      </c>
      <c r="E3858" t="s">
        <v>624</v>
      </c>
      <c r="F3858" t="s">
        <v>1171</v>
      </c>
      <c r="G3858" t="s">
        <v>587</v>
      </c>
      <c r="H3858" t="s">
        <v>78</v>
      </c>
      <c r="I3858" t="s">
        <v>528</v>
      </c>
      <c r="J3858" t="s">
        <v>78</v>
      </c>
      <c r="K3858" t="s">
        <v>902</v>
      </c>
      <c r="L3858" t="s">
        <v>78</v>
      </c>
      <c r="M3858" t="s">
        <v>78</v>
      </c>
      <c r="N3858" t="s">
        <v>78</v>
      </c>
    </row>
    <row r="3859" spans="1:14" x14ac:dyDescent="0.35">
      <c r="A3859" t="s">
        <v>38</v>
      </c>
      <c r="B3859" t="s">
        <v>873</v>
      </c>
      <c r="C3859">
        <v>224</v>
      </c>
      <c r="D3859" t="s">
        <v>810</v>
      </c>
      <c r="E3859" t="s">
        <v>69</v>
      </c>
      <c r="F3859" t="s">
        <v>61</v>
      </c>
      <c r="G3859" t="s">
        <v>413</v>
      </c>
      <c r="H3859" t="s">
        <v>170</v>
      </c>
      <c r="I3859" t="s">
        <v>1015</v>
      </c>
      <c r="J3859" t="s">
        <v>78</v>
      </c>
      <c r="K3859" t="s">
        <v>721</v>
      </c>
      <c r="L3859" t="s">
        <v>406</v>
      </c>
      <c r="M3859" t="s">
        <v>246</v>
      </c>
      <c r="N3859" t="s">
        <v>355</v>
      </c>
    </row>
    <row r="3860" spans="1:14" x14ac:dyDescent="0.35">
      <c r="A3860" t="s">
        <v>38</v>
      </c>
      <c r="B3860" t="s">
        <v>874</v>
      </c>
      <c r="C3860">
        <v>88</v>
      </c>
      <c r="D3860" t="s">
        <v>649</v>
      </c>
      <c r="E3860" t="s">
        <v>782</v>
      </c>
      <c r="F3860" t="s">
        <v>1030</v>
      </c>
      <c r="G3860" t="s">
        <v>348</v>
      </c>
      <c r="H3860" t="s">
        <v>624</v>
      </c>
      <c r="I3860" t="s">
        <v>737</v>
      </c>
      <c r="J3860" t="s">
        <v>78</v>
      </c>
      <c r="K3860" t="s">
        <v>458</v>
      </c>
      <c r="L3860" t="s">
        <v>458</v>
      </c>
      <c r="M3860" t="s">
        <v>78</v>
      </c>
      <c r="N3860" t="s">
        <v>374</v>
      </c>
    </row>
    <row r="3861" spans="1:14" x14ac:dyDescent="0.35">
      <c r="A3861" t="s">
        <v>38</v>
      </c>
      <c r="B3861" t="s">
        <v>318</v>
      </c>
      <c r="C3861">
        <v>24</v>
      </c>
      <c r="D3861" t="s">
        <v>1115</v>
      </c>
      <c r="E3861" t="s">
        <v>729</v>
      </c>
      <c r="F3861" t="s">
        <v>374</v>
      </c>
      <c r="G3861" t="s">
        <v>205</v>
      </c>
      <c r="H3861" t="s">
        <v>78</v>
      </c>
      <c r="I3861" t="s">
        <v>781</v>
      </c>
      <c r="J3861" t="s">
        <v>78</v>
      </c>
      <c r="K3861" t="s">
        <v>78</v>
      </c>
      <c r="L3861" t="s">
        <v>78</v>
      </c>
      <c r="M3861" t="s">
        <v>78</v>
      </c>
      <c r="N3861" t="s">
        <v>260</v>
      </c>
    </row>
    <row r="3862" spans="1:14" x14ac:dyDescent="0.35">
      <c r="A3862" t="s">
        <v>39</v>
      </c>
      <c r="B3862" t="s">
        <v>873</v>
      </c>
      <c r="C3862">
        <v>207</v>
      </c>
      <c r="D3862" t="s">
        <v>435</v>
      </c>
      <c r="E3862" t="s">
        <v>432</v>
      </c>
      <c r="F3862" t="s">
        <v>788</v>
      </c>
      <c r="G3862" t="s">
        <v>235</v>
      </c>
      <c r="H3862" t="s">
        <v>78</v>
      </c>
      <c r="I3862" t="s">
        <v>1214</v>
      </c>
      <c r="J3862" t="s">
        <v>78</v>
      </c>
      <c r="K3862" t="s">
        <v>529</v>
      </c>
      <c r="L3862" t="s">
        <v>341</v>
      </c>
      <c r="M3862" t="s">
        <v>78</v>
      </c>
      <c r="N3862" t="s">
        <v>406</v>
      </c>
    </row>
    <row r="3863" spans="1:14" x14ac:dyDescent="0.35">
      <c r="A3863" t="s">
        <v>39</v>
      </c>
      <c r="B3863" t="s">
        <v>874</v>
      </c>
      <c r="C3863">
        <v>93</v>
      </c>
      <c r="D3863" t="s">
        <v>90</v>
      </c>
      <c r="E3863" t="s">
        <v>307</v>
      </c>
      <c r="F3863" t="s">
        <v>1026</v>
      </c>
      <c r="G3863" t="s">
        <v>103</v>
      </c>
      <c r="H3863" t="s">
        <v>78</v>
      </c>
      <c r="I3863" t="s">
        <v>696</v>
      </c>
      <c r="J3863" t="s">
        <v>78</v>
      </c>
      <c r="K3863" t="s">
        <v>676</v>
      </c>
      <c r="L3863" t="s">
        <v>800</v>
      </c>
      <c r="M3863" t="s">
        <v>490</v>
      </c>
      <c r="N3863" t="s">
        <v>807</v>
      </c>
    </row>
    <row r="3864" spans="1:14" x14ac:dyDescent="0.35">
      <c r="A3864" t="s">
        <v>39</v>
      </c>
      <c r="B3864" t="s">
        <v>318</v>
      </c>
      <c r="C3864">
        <v>34</v>
      </c>
      <c r="D3864" t="s">
        <v>351</v>
      </c>
      <c r="E3864" t="s">
        <v>1115</v>
      </c>
      <c r="F3864" t="s">
        <v>1008</v>
      </c>
      <c r="G3864" t="s">
        <v>390</v>
      </c>
      <c r="H3864" t="s">
        <v>78</v>
      </c>
      <c r="I3864" t="s">
        <v>722</v>
      </c>
      <c r="J3864" t="s">
        <v>78</v>
      </c>
      <c r="K3864" t="s">
        <v>78</v>
      </c>
      <c r="L3864" t="s">
        <v>406</v>
      </c>
      <c r="M3864" t="s">
        <v>78</v>
      </c>
      <c r="N3864" t="s">
        <v>78</v>
      </c>
    </row>
    <row r="3865" spans="1:14" x14ac:dyDescent="0.35">
      <c r="A3865" t="s">
        <v>40</v>
      </c>
      <c r="B3865" t="s">
        <v>873</v>
      </c>
      <c r="C3865">
        <v>1016</v>
      </c>
      <c r="D3865" t="s">
        <v>664</v>
      </c>
      <c r="E3865" t="s">
        <v>729</v>
      </c>
      <c r="F3865" t="s">
        <v>902</v>
      </c>
      <c r="G3865" t="s">
        <v>133</v>
      </c>
      <c r="H3865" t="s">
        <v>377</v>
      </c>
      <c r="I3865" t="s">
        <v>1109</v>
      </c>
      <c r="J3865" t="s">
        <v>679</v>
      </c>
      <c r="K3865" t="s">
        <v>250</v>
      </c>
      <c r="L3865" t="s">
        <v>490</v>
      </c>
      <c r="M3865" t="s">
        <v>668</v>
      </c>
      <c r="N3865" t="s">
        <v>738</v>
      </c>
    </row>
    <row r="3866" spans="1:14" x14ac:dyDescent="0.35">
      <c r="A3866" t="s">
        <v>40</v>
      </c>
      <c r="B3866" t="s">
        <v>874</v>
      </c>
      <c r="C3866">
        <v>473</v>
      </c>
      <c r="D3866" t="s">
        <v>1530</v>
      </c>
      <c r="E3866" t="s">
        <v>1205</v>
      </c>
      <c r="F3866" t="s">
        <v>731</v>
      </c>
      <c r="G3866" t="s">
        <v>558</v>
      </c>
      <c r="H3866" t="s">
        <v>800</v>
      </c>
      <c r="I3866" t="s">
        <v>580</v>
      </c>
      <c r="J3866" t="s">
        <v>433</v>
      </c>
      <c r="K3866" t="s">
        <v>730</v>
      </c>
      <c r="L3866" t="s">
        <v>800</v>
      </c>
      <c r="M3866" t="s">
        <v>673</v>
      </c>
      <c r="N3866" t="s">
        <v>675</v>
      </c>
    </row>
    <row r="3867" spans="1:14" x14ac:dyDescent="0.35">
      <c r="A3867" t="s">
        <v>40</v>
      </c>
      <c r="B3867" t="s">
        <v>318</v>
      </c>
      <c r="C3867">
        <v>125</v>
      </c>
      <c r="D3867" t="s">
        <v>1428</v>
      </c>
      <c r="E3867" t="s">
        <v>755</v>
      </c>
      <c r="F3867" t="s">
        <v>905</v>
      </c>
      <c r="G3867" t="s">
        <v>80</v>
      </c>
      <c r="H3867" t="s">
        <v>78</v>
      </c>
      <c r="I3867" t="s">
        <v>1018</v>
      </c>
      <c r="J3867" t="s">
        <v>78</v>
      </c>
      <c r="K3867" t="s">
        <v>675</v>
      </c>
      <c r="L3867" t="s">
        <v>738</v>
      </c>
      <c r="M3867" t="s">
        <v>334</v>
      </c>
      <c r="N3867" t="s">
        <v>383</v>
      </c>
    </row>
    <row r="3869" spans="1:14" x14ac:dyDescent="0.35">
      <c r="A3869" t="s">
        <v>1531</v>
      </c>
    </row>
    <row r="3870" spans="1:14" x14ac:dyDescent="0.35">
      <c r="A3870" t="s">
        <v>29</v>
      </c>
      <c r="B3870" t="s">
        <v>30</v>
      </c>
      <c r="C3870" t="s">
        <v>1532</v>
      </c>
      <c r="D3870" t="s">
        <v>1533</v>
      </c>
      <c r="E3870" t="s">
        <v>1534</v>
      </c>
      <c r="F3870" t="s">
        <v>1535</v>
      </c>
      <c r="G3870" t="s">
        <v>1536</v>
      </c>
      <c r="H3870" t="s">
        <v>1425</v>
      </c>
    </row>
    <row r="3871" spans="1:14" x14ac:dyDescent="0.35">
      <c r="A3871" t="s">
        <v>35</v>
      </c>
      <c r="B3871">
        <v>617</v>
      </c>
      <c r="C3871" t="s">
        <v>679</v>
      </c>
      <c r="D3871" t="s">
        <v>68</v>
      </c>
      <c r="E3871" t="s">
        <v>668</v>
      </c>
      <c r="F3871" t="s">
        <v>1023</v>
      </c>
      <c r="G3871" t="s">
        <v>676</v>
      </c>
      <c r="H3871" t="s">
        <v>170</v>
      </c>
    </row>
    <row r="3872" spans="1:14" x14ac:dyDescent="0.35">
      <c r="A3872" t="s">
        <v>36</v>
      </c>
      <c r="B3872">
        <v>1634</v>
      </c>
      <c r="C3872" t="s">
        <v>679</v>
      </c>
      <c r="D3872" t="s">
        <v>824</v>
      </c>
      <c r="E3872" t="s">
        <v>170</v>
      </c>
      <c r="F3872" t="s">
        <v>633</v>
      </c>
      <c r="G3872" t="s">
        <v>800</v>
      </c>
      <c r="H3872" t="s">
        <v>170</v>
      </c>
    </row>
    <row r="3873" spans="1:9" x14ac:dyDescent="0.35">
      <c r="A3873" t="s">
        <v>37</v>
      </c>
      <c r="B3873">
        <v>827</v>
      </c>
      <c r="C3873" t="s">
        <v>433</v>
      </c>
      <c r="D3873" t="s">
        <v>1537</v>
      </c>
      <c r="E3873" t="s">
        <v>334</v>
      </c>
      <c r="F3873" t="s">
        <v>739</v>
      </c>
      <c r="G3873" t="s">
        <v>800</v>
      </c>
      <c r="H3873" t="s">
        <v>78</v>
      </c>
    </row>
    <row r="3874" spans="1:9" x14ac:dyDescent="0.35">
      <c r="A3874" t="s">
        <v>38</v>
      </c>
      <c r="B3874">
        <v>823</v>
      </c>
      <c r="C3874" t="s">
        <v>170</v>
      </c>
      <c r="D3874" t="s">
        <v>950</v>
      </c>
      <c r="E3874" t="s">
        <v>85</v>
      </c>
      <c r="F3874" t="s">
        <v>788</v>
      </c>
      <c r="G3874" t="s">
        <v>633</v>
      </c>
      <c r="H3874" t="s">
        <v>668</v>
      </c>
    </row>
    <row r="3875" spans="1:9" x14ac:dyDescent="0.35">
      <c r="A3875" t="s">
        <v>39</v>
      </c>
      <c r="B3875">
        <v>1029</v>
      </c>
      <c r="C3875" t="s">
        <v>334</v>
      </c>
      <c r="D3875" t="s">
        <v>1232</v>
      </c>
      <c r="E3875" t="s">
        <v>170</v>
      </c>
      <c r="F3875" t="s">
        <v>724</v>
      </c>
      <c r="G3875" t="s">
        <v>738</v>
      </c>
      <c r="H3875" t="s">
        <v>78</v>
      </c>
    </row>
    <row r="3876" spans="1:9" x14ac:dyDescent="0.35">
      <c r="A3876" t="s">
        <v>40</v>
      </c>
      <c r="B3876">
        <v>4930</v>
      </c>
      <c r="C3876" t="s">
        <v>668</v>
      </c>
      <c r="D3876" t="s">
        <v>890</v>
      </c>
      <c r="E3876" t="s">
        <v>334</v>
      </c>
      <c r="F3876" t="s">
        <v>739</v>
      </c>
      <c r="G3876" t="s">
        <v>738</v>
      </c>
      <c r="H3876" t="s">
        <v>679</v>
      </c>
    </row>
    <row r="3878" spans="1:9" x14ac:dyDescent="0.35">
      <c r="A3878" t="s">
        <v>1538</v>
      </c>
    </row>
    <row r="3879" spans="1:9" x14ac:dyDescent="0.35">
      <c r="A3879" t="s">
        <v>29</v>
      </c>
      <c r="B3879" t="s">
        <v>887</v>
      </c>
      <c r="C3879" t="s">
        <v>30</v>
      </c>
      <c r="D3879" t="s">
        <v>1532</v>
      </c>
      <c r="E3879" t="s">
        <v>1533</v>
      </c>
      <c r="F3879" t="s">
        <v>1534</v>
      </c>
      <c r="G3879" t="s">
        <v>1535</v>
      </c>
      <c r="H3879" t="s">
        <v>1536</v>
      </c>
      <c r="I3879" t="s">
        <v>1425</v>
      </c>
    </row>
    <row r="3880" spans="1:9" x14ac:dyDescent="0.35">
      <c r="A3880" t="s">
        <v>35</v>
      </c>
      <c r="B3880" t="s">
        <v>888</v>
      </c>
      <c r="C3880">
        <v>291</v>
      </c>
      <c r="D3880" t="s">
        <v>170</v>
      </c>
      <c r="E3880" t="s">
        <v>920</v>
      </c>
      <c r="F3880" t="s">
        <v>679</v>
      </c>
      <c r="G3880" t="s">
        <v>1140</v>
      </c>
      <c r="H3880" t="s">
        <v>718</v>
      </c>
      <c r="I3880" t="s">
        <v>78</v>
      </c>
    </row>
    <row r="3881" spans="1:9" x14ac:dyDescent="0.35">
      <c r="A3881" t="s">
        <v>35</v>
      </c>
      <c r="B3881" t="s">
        <v>889</v>
      </c>
      <c r="C3881">
        <v>326</v>
      </c>
      <c r="D3881" t="s">
        <v>679</v>
      </c>
      <c r="E3881" t="s">
        <v>906</v>
      </c>
      <c r="F3881" t="s">
        <v>334</v>
      </c>
      <c r="G3881" t="s">
        <v>741</v>
      </c>
      <c r="H3881" t="s">
        <v>676</v>
      </c>
      <c r="I3881" t="s">
        <v>668</v>
      </c>
    </row>
    <row r="3882" spans="1:9" x14ac:dyDescent="0.35">
      <c r="A3882" t="s">
        <v>36</v>
      </c>
      <c r="B3882" t="s">
        <v>888</v>
      </c>
      <c r="C3882">
        <v>732</v>
      </c>
      <c r="D3882" t="s">
        <v>170</v>
      </c>
      <c r="E3882" t="s">
        <v>287</v>
      </c>
      <c r="F3882" t="s">
        <v>170</v>
      </c>
      <c r="G3882" t="s">
        <v>529</v>
      </c>
      <c r="H3882" t="s">
        <v>800</v>
      </c>
      <c r="I3882" t="s">
        <v>78</v>
      </c>
    </row>
    <row r="3883" spans="1:9" x14ac:dyDescent="0.35">
      <c r="A3883" t="s">
        <v>36</v>
      </c>
      <c r="B3883" t="s">
        <v>889</v>
      </c>
      <c r="C3883">
        <v>902</v>
      </c>
      <c r="D3883" t="s">
        <v>78</v>
      </c>
      <c r="E3883" t="s">
        <v>990</v>
      </c>
      <c r="F3883" t="s">
        <v>170</v>
      </c>
      <c r="G3883" t="s">
        <v>688</v>
      </c>
      <c r="H3883" t="s">
        <v>675</v>
      </c>
      <c r="I3883" t="s">
        <v>668</v>
      </c>
    </row>
    <row r="3884" spans="1:9" x14ac:dyDescent="0.35">
      <c r="A3884" t="s">
        <v>37</v>
      </c>
      <c r="B3884" t="s">
        <v>888</v>
      </c>
      <c r="C3884">
        <v>372</v>
      </c>
      <c r="D3884" t="s">
        <v>389</v>
      </c>
      <c r="E3884" t="s">
        <v>920</v>
      </c>
      <c r="F3884" t="s">
        <v>433</v>
      </c>
      <c r="G3884" t="s">
        <v>1091</v>
      </c>
      <c r="H3884" t="s">
        <v>987</v>
      </c>
      <c r="I3884" t="s">
        <v>78</v>
      </c>
    </row>
    <row r="3885" spans="1:9" x14ac:dyDescent="0.35">
      <c r="A3885" t="s">
        <v>37</v>
      </c>
      <c r="B3885" t="s">
        <v>889</v>
      </c>
      <c r="C3885">
        <v>455</v>
      </c>
      <c r="D3885" t="s">
        <v>334</v>
      </c>
      <c r="E3885" t="s">
        <v>975</v>
      </c>
      <c r="F3885" t="s">
        <v>170</v>
      </c>
      <c r="G3885" t="s">
        <v>250</v>
      </c>
      <c r="H3885" t="s">
        <v>374</v>
      </c>
      <c r="I3885" t="s">
        <v>78</v>
      </c>
    </row>
    <row r="3886" spans="1:9" x14ac:dyDescent="0.35">
      <c r="A3886" t="s">
        <v>38</v>
      </c>
      <c r="B3886" t="s">
        <v>888</v>
      </c>
      <c r="C3886">
        <v>157</v>
      </c>
      <c r="D3886" t="s">
        <v>679</v>
      </c>
      <c r="E3886" t="s">
        <v>950</v>
      </c>
      <c r="F3886" t="s">
        <v>718</v>
      </c>
      <c r="G3886" t="s">
        <v>717</v>
      </c>
      <c r="H3886" t="s">
        <v>721</v>
      </c>
      <c r="I3886" t="s">
        <v>78</v>
      </c>
    </row>
    <row r="3887" spans="1:9" x14ac:dyDescent="0.35">
      <c r="A3887" t="s">
        <v>38</v>
      </c>
      <c r="B3887" t="s">
        <v>889</v>
      </c>
      <c r="C3887">
        <v>666</v>
      </c>
      <c r="D3887" t="s">
        <v>170</v>
      </c>
      <c r="E3887" t="s">
        <v>950</v>
      </c>
      <c r="F3887" t="s">
        <v>800</v>
      </c>
      <c r="G3887" t="s">
        <v>938</v>
      </c>
      <c r="H3887" t="s">
        <v>633</v>
      </c>
      <c r="I3887" t="s">
        <v>673</v>
      </c>
    </row>
    <row r="3888" spans="1:9" x14ac:dyDescent="0.35">
      <c r="A3888" t="s">
        <v>39</v>
      </c>
      <c r="B3888" t="s">
        <v>888</v>
      </c>
      <c r="C3888">
        <v>294</v>
      </c>
      <c r="D3888" t="s">
        <v>170</v>
      </c>
      <c r="E3888" t="s">
        <v>1537</v>
      </c>
      <c r="F3888" t="s">
        <v>170</v>
      </c>
      <c r="G3888" t="s">
        <v>728</v>
      </c>
      <c r="H3888" t="s">
        <v>807</v>
      </c>
      <c r="I3888" t="s">
        <v>78</v>
      </c>
    </row>
    <row r="3889" spans="1:9" x14ac:dyDescent="0.35">
      <c r="A3889" t="s">
        <v>39</v>
      </c>
      <c r="B3889" t="s">
        <v>889</v>
      </c>
      <c r="C3889">
        <v>735</v>
      </c>
      <c r="D3889" t="s">
        <v>334</v>
      </c>
      <c r="E3889" t="s">
        <v>1232</v>
      </c>
      <c r="F3889" t="s">
        <v>170</v>
      </c>
      <c r="G3889" t="s">
        <v>742</v>
      </c>
      <c r="H3889" t="s">
        <v>490</v>
      </c>
      <c r="I3889" t="s">
        <v>78</v>
      </c>
    </row>
    <row r="3890" spans="1:9" x14ac:dyDescent="0.35">
      <c r="A3890" t="s">
        <v>40</v>
      </c>
      <c r="B3890" t="s">
        <v>888</v>
      </c>
      <c r="C3890">
        <v>1846</v>
      </c>
      <c r="D3890" t="s">
        <v>673</v>
      </c>
      <c r="E3890" t="s">
        <v>259</v>
      </c>
      <c r="F3890" t="s">
        <v>334</v>
      </c>
      <c r="G3890" t="s">
        <v>742</v>
      </c>
      <c r="H3890" t="s">
        <v>738</v>
      </c>
      <c r="I3890" t="s">
        <v>78</v>
      </c>
    </row>
    <row r="3891" spans="1:9" x14ac:dyDescent="0.35">
      <c r="A3891" t="s">
        <v>40</v>
      </c>
      <c r="B3891" t="s">
        <v>889</v>
      </c>
      <c r="C3891">
        <v>3084</v>
      </c>
      <c r="D3891" t="s">
        <v>668</v>
      </c>
      <c r="E3891" t="s">
        <v>937</v>
      </c>
      <c r="F3891" t="s">
        <v>334</v>
      </c>
      <c r="G3891" t="s">
        <v>993</v>
      </c>
      <c r="H3891" t="s">
        <v>738</v>
      </c>
      <c r="I3891" t="s">
        <v>170</v>
      </c>
    </row>
    <row r="3893" spans="1:9" x14ac:dyDescent="0.35">
      <c r="A3893" t="s">
        <v>1539</v>
      </c>
    </row>
    <row r="3894" spans="1:9" x14ac:dyDescent="0.35">
      <c r="A3894" t="s">
        <v>29</v>
      </c>
      <c r="B3894" t="s">
        <v>847</v>
      </c>
      <c r="C3894" t="s">
        <v>30</v>
      </c>
      <c r="D3894" t="s">
        <v>1532</v>
      </c>
      <c r="E3894" t="s">
        <v>1533</v>
      </c>
      <c r="F3894" t="s">
        <v>1534</v>
      </c>
      <c r="G3894" t="s">
        <v>1535</v>
      </c>
      <c r="H3894" t="s">
        <v>1536</v>
      </c>
      <c r="I3894" t="s">
        <v>1425</v>
      </c>
    </row>
    <row r="3895" spans="1:9" x14ac:dyDescent="0.35">
      <c r="A3895" t="s">
        <v>35</v>
      </c>
      <c r="B3895" t="s">
        <v>827</v>
      </c>
      <c r="C3895">
        <v>286</v>
      </c>
      <c r="D3895" t="s">
        <v>170</v>
      </c>
      <c r="E3895" t="s">
        <v>1077</v>
      </c>
      <c r="F3895" t="s">
        <v>246</v>
      </c>
      <c r="G3895" t="s">
        <v>337</v>
      </c>
      <c r="H3895" t="s">
        <v>633</v>
      </c>
      <c r="I3895" t="s">
        <v>334</v>
      </c>
    </row>
    <row r="3896" spans="1:9" x14ac:dyDescent="0.35">
      <c r="A3896" t="s">
        <v>35</v>
      </c>
      <c r="B3896" t="s">
        <v>828</v>
      </c>
      <c r="C3896">
        <v>318</v>
      </c>
      <c r="D3896" t="s">
        <v>78</v>
      </c>
      <c r="E3896" t="s">
        <v>790</v>
      </c>
      <c r="F3896" t="s">
        <v>679</v>
      </c>
      <c r="G3896" t="s">
        <v>59</v>
      </c>
      <c r="H3896" t="s">
        <v>736</v>
      </c>
      <c r="I3896" t="s">
        <v>78</v>
      </c>
    </row>
    <row r="3897" spans="1:9" x14ac:dyDescent="0.35">
      <c r="A3897" t="s">
        <v>35</v>
      </c>
      <c r="B3897" t="s">
        <v>318</v>
      </c>
      <c r="C3897">
        <v>13</v>
      </c>
      <c r="D3897" t="s">
        <v>78</v>
      </c>
      <c r="E3897" t="s">
        <v>306</v>
      </c>
      <c r="F3897" t="s">
        <v>78</v>
      </c>
      <c r="G3897" t="s">
        <v>307</v>
      </c>
      <c r="H3897" t="s">
        <v>78</v>
      </c>
      <c r="I3897" t="s">
        <v>78</v>
      </c>
    </row>
    <row r="3898" spans="1:9" x14ac:dyDescent="0.35">
      <c r="A3898" t="s">
        <v>36</v>
      </c>
      <c r="B3898" t="s">
        <v>827</v>
      </c>
      <c r="C3898">
        <v>671</v>
      </c>
      <c r="D3898" t="s">
        <v>170</v>
      </c>
      <c r="E3898" t="s">
        <v>1007</v>
      </c>
      <c r="F3898" t="s">
        <v>170</v>
      </c>
      <c r="G3898" t="s">
        <v>743</v>
      </c>
      <c r="H3898" t="s">
        <v>623</v>
      </c>
      <c r="I3898" t="s">
        <v>668</v>
      </c>
    </row>
    <row r="3899" spans="1:9" x14ac:dyDescent="0.35">
      <c r="A3899" t="s">
        <v>36</v>
      </c>
      <c r="B3899" t="s">
        <v>828</v>
      </c>
      <c r="C3899">
        <v>896</v>
      </c>
      <c r="D3899" t="s">
        <v>679</v>
      </c>
      <c r="E3899" t="s">
        <v>819</v>
      </c>
      <c r="F3899" t="s">
        <v>170</v>
      </c>
      <c r="G3899" t="s">
        <v>737</v>
      </c>
      <c r="H3899" t="s">
        <v>800</v>
      </c>
      <c r="I3899" t="s">
        <v>679</v>
      </c>
    </row>
    <row r="3900" spans="1:9" x14ac:dyDescent="0.35">
      <c r="A3900" t="s">
        <v>36</v>
      </c>
      <c r="B3900" t="s">
        <v>318</v>
      </c>
      <c r="C3900">
        <v>67</v>
      </c>
      <c r="D3900" t="s">
        <v>78</v>
      </c>
      <c r="E3900" t="s">
        <v>1020</v>
      </c>
      <c r="F3900" t="s">
        <v>78</v>
      </c>
      <c r="G3900" t="s">
        <v>433</v>
      </c>
      <c r="H3900" t="s">
        <v>414</v>
      </c>
      <c r="I3900" t="s">
        <v>78</v>
      </c>
    </row>
    <row r="3901" spans="1:9" x14ac:dyDescent="0.35">
      <c r="A3901" t="s">
        <v>37</v>
      </c>
      <c r="B3901" t="s">
        <v>827</v>
      </c>
      <c r="C3901">
        <v>344</v>
      </c>
      <c r="D3901" t="s">
        <v>85</v>
      </c>
      <c r="E3901" t="s">
        <v>935</v>
      </c>
      <c r="F3901" t="s">
        <v>374</v>
      </c>
      <c r="G3901" t="s">
        <v>1096</v>
      </c>
      <c r="H3901" t="s">
        <v>458</v>
      </c>
      <c r="I3901" t="s">
        <v>78</v>
      </c>
    </row>
    <row r="3902" spans="1:9" x14ac:dyDescent="0.35">
      <c r="A3902" t="s">
        <v>37</v>
      </c>
      <c r="B3902" t="s">
        <v>828</v>
      </c>
      <c r="C3902">
        <v>441</v>
      </c>
      <c r="D3902" t="s">
        <v>679</v>
      </c>
      <c r="E3902" t="s">
        <v>1021</v>
      </c>
      <c r="F3902" t="s">
        <v>668</v>
      </c>
      <c r="G3902" t="s">
        <v>676</v>
      </c>
      <c r="H3902" t="s">
        <v>433</v>
      </c>
      <c r="I3902" t="s">
        <v>78</v>
      </c>
    </row>
    <row r="3903" spans="1:9" x14ac:dyDescent="0.35">
      <c r="A3903" t="s">
        <v>37</v>
      </c>
      <c r="B3903" t="s">
        <v>318</v>
      </c>
      <c r="C3903">
        <v>42</v>
      </c>
      <c r="D3903" t="s">
        <v>78</v>
      </c>
      <c r="E3903" t="s">
        <v>60</v>
      </c>
      <c r="F3903" t="s">
        <v>78</v>
      </c>
      <c r="G3903" t="s">
        <v>59</v>
      </c>
      <c r="H3903" t="s">
        <v>78</v>
      </c>
      <c r="I3903" t="s">
        <v>78</v>
      </c>
    </row>
    <row r="3904" spans="1:9" x14ac:dyDescent="0.35">
      <c r="A3904" t="s">
        <v>38</v>
      </c>
      <c r="B3904" t="s">
        <v>827</v>
      </c>
      <c r="C3904">
        <v>357</v>
      </c>
      <c r="D3904" t="s">
        <v>673</v>
      </c>
      <c r="E3904" t="s">
        <v>1201</v>
      </c>
      <c r="F3904" t="s">
        <v>825</v>
      </c>
      <c r="G3904" t="s">
        <v>902</v>
      </c>
      <c r="H3904" t="s">
        <v>730</v>
      </c>
      <c r="I3904" t="s">
        <v>246</v>
      </c>
    </row>
    <row r="3905" spans="1:9" x14ac:dyDescent="0.35">
      <c r="A3905" t="s">
        <v>38</v>
      </c>
      <c r="B3905" t="s">
        <v>828</v>
      </c>
      <c r="C3905">
        <v>425</v>
      </c>
      <c r="D3905" t="s">
        <v>78</v>
      </c>
      <c r="E3905" t="s">
        <v>903</v>
      </c>
      <c r="F3905" t="s">
        <v>679</v>
      </c>
      <c r="G3905" t="s">
        <v>725</v>
      </c>
      <c r="H3905" t="s">
        <v>743</v>
      </c>
      <c r="I3905" t="s">
        <v>679</v>
      </c>
    </row>
    <row r="3906" spans="1:9" x14ac:dyDescent="0.35">
      <c r="A3906" t="s">
        <v>38</v>
      </c>
      <c r="B3906" t="s">
        <v>318</v>
      </c>
      <c r="C3906">
        <v>41</v>
      </c>
      <c r="D3906" t="s">
        <v>78</v>
      </c>
      <c r="E3906" t="s">
        <v>1122</v>
      </c>
      <c r="F3906" t="s">
        <v>78</v>
      </c>
      <c r="G3906" t="s">
        <v>1118</v>
      </c>
      <c r="H3906" t="s">
        <v>993</v>
      </c>
      <c r="I3906" t="s">
        <v>78</v>
      </c>
    </row>
    <row r="3907" spans="1:9" x14ac:dyDescent="0.35">
      <c r="A3907" t="s">
        <v>39</v>
      </c>
      <c r="B3907" t="s">
        <v>827</v>
      </c>
      <c r="C3907">
        <v>427</v>
      </c>
      <c r="D3907" t="s">
        <v>170</v>
      </c>
      <c r="E3907" t="s">
        <v>1154</v>
      </c>
      <c r="F3907" t="s">
        <v>334</v>
      </c>
      <c r="G3907" t="s">
        <v>868</v>
      </c>
      <c r="H3907" t="s">
        <v>734</v>
      </c>
      <c r="I3907" t="s">
        <v>78</v>
      </c>
    </row>
    <row r="3908" spans="1:9" x14ac:dyDescent="0.35">
      <c r="A3908" t="s">
        <v>39</v>
      </c>
      <c r="B3908" t="s">
        <v>828</v>
      </c>
      <c r="C3908">
        <v>561</v>
      </c>
      <c r="D3908" t="s">
        <v>433</v>
      </c>
      <c r="E3908" t="s">
        <v>817</v>
      </c>
      <c r="F3908" t="s">
        <v>679</v>
      </c>
      <c r="G3908" t="s">
        <v>337</v>
      </c>
      <c r="H3908" t="s">
        <v>387</v>
      </c>
      <c r="I3908" t="s">
        <v>78</v>
      </c>
    </row>
    <row r="3909" spans="1:9" x14ac:dyDescent="0.35">
      <c r="A3909" t="s">
        <v>39</v>
      </c>
      <c r="B3909" t="s">
        <v>318</v>
      </c>
      <c r="C3909">
        <v>41</v>
      </c>
      <c r="D3909" t="s">
        <v>78</v>
      </c>
      <c r="E3909" t="s">
        <v>1160</v>
      </c>
      <c r="F3909" t="s">
        <v>78</v>
      </c>
      <c r="G3909" t="s">
        <v>918</v>
      </c>
      <c r="H3909" t="s">
        <v>383</v>
      </c>
      <c r="I3909" t="s">
        <v>78</v>
      </c>
    </row>
    <row r="3910" spans="1:9" x14ac:dyDescent="0.35">
      <c r="A3910" t="s">
        <v>40</v>
      </c>
      <c r="B3910" t="s">
        <v>827</v>
      </c>
      <c r="C3910">
        <v>2085</v>
      </c>
      <c r="D3910" t="s">
        <v>334</v>
      </c>
      <c r="E3910" t="s">
        <v>1224</v>
      </c>
      <c r="F3910" t="s">
        <v>389</v>
      </c>
      <c r="G3910" t="s">
        <v>949</v>
      </c>
      <c r="H3910" t="s">
        <v>807</v>
      </c>
      <c r="I3910" t="s">
        <v>668</v>
      </c>
    </row>
    <row r="3911" spans="1:9" x14ac:dyDescent="0.35">
      <c r="A3911" t="s">
        <v>40</v>
      </c>
      <c r="B3911" t="s">
        <v>828</v>
      </c>
      <c r="C3911">
        <v>2641</v>
      </c>
      <c r="D3911" t="s">
        <v>170</v>
      </c>
      <c r="E3911" t="s">
        <v>1182</v>
      </c>
      <c r="F3911" t="s">
        <v>170</v>
      </c>
      <c r="G3911" t="s">
        <v>742</v>
      </c>
      <c r="H3911" t="s">
        <v>85</v>
      </c>
      <c r="I3911" t="s">
        <v>78</v>
      </c>
    </row>
    <row r="3912" spans="1:9" x14ac:dyDescent="0.35">
      <c r="A3912" t="s">
        <v>40</v>
      </c>
      <c r="B3912" t="s">
        <v>318</v>
      </c>
      <c r="C3912">
        <v>204</v>
      </c>
      <c r="D3912" t="s">
        <v>78</v>
      </c>
      <c r="E3912" t="s">
        <v>1234</v>
      </c>
      <c r="F3912" t="s">
        <v>78</v>
      </c>
      <c r="G3912" t="s">
        <v>1091</v>
      </c>
      <c r="H3912" t="s">
        <v>738</v>
      </c>
      <c r="I3912" t="s">
        <v>78</v>
      </c>
    </row>
    <row r="3914" spans="1:9" x14ac:dyDescent="0.35">
      <c r="A3914" t="s">
        <v>1540</v>
      </c>
    </row>
    <row r="3915" spans="1:9" x14ac:dyDescent="0.35">
      <c r="A3915" t="s">
        <v>29</v>
      </c>
      <c r="B3915" t="s">
        <v>864</v>
      </c>
      <c r="C3915" t="s">
        <v>30</v>
      </c>
      <c r="D3915" t="s">
        <v>1532</v>
      </c>
      <c r="E3915" t="s">
        <v>1533</v>
      </c>
      <c r="F3915" t="s">
        <v>1535</v>
      </c>
      <c r="G3915" t="s">
        <v>1536</v>
      </c>
      <c r="H3915" t="s">
        <v>1534</v>
      </c>
      <c r="I3915" t="s">
        <v>1425</v>
      </c>
    </row>
    <row r="3916" spans="1:9" x14ac:dyDescent="0.35">
      <c r="A3916" t="s">
        <v>35</v>
      </c>
      <c r="B3916" t="s">
        <v>831</v>
      </c>
      <c r="C3916">
        <v>116</v>
      </c>
      <c r="D3916" t="s">
        <v>170</v>
      </c>
      <c r="E3916" t="s">
        <v>965</v>
      </c>
      <c r="F3916" t="s">
        <v>980</v>
      </c>
      <c r="G3916" t="s">
        <v>624</v>
      </c>
      <c r="H3916" t="s">
        <v>668</v>
      </c>
      <c r="I3916" t="s">
        <v>78</v>
      </c>
    </row>
    <row r="3917" spans="1:9" x14ac:dyDescent="0.35">
      <c r="A3917" t="s">
        <v>35</v>
      </c>
      <c r="B3917" t="s">
        <v>832</v>
      </c>
      <c r="C3917">
        <v>347</v>
      </c>
      <c r="D3917" t="s">
        <v>679</v>
      </c>
      <c r="E3917" t="s">
        <v>1170</v>
      </c>
      <c r="F3917" t="s">
        <v>998</v>
      </c>
      <c r="G3917" t="s">
        <v>718</v>
      </c>
      <c r="H3917" t="s">
        <v>679</v>
      </c>
      <c r="I3917" t="s">
        <v>78</v>
      </c>
    </row>
    <row r="3918" spans="1:9" x14ac:dyDescent="0.35">
      <c r="A3918" t="s">
        <v>35</v>
      </c>
      <c r="B3918" t="s">
        <v>833</v>
      </c>
      <c r="C3918">
        <v>154</v>
      </c>
      <c r="D3918" t="s">
        <v>679</v>
      </c>
      <c r="E3918" t="s">
        <v>1002</v>
      </c>
      <c r="F3918" t="s">
        <v>949</v>
      </c>
      <c r="G3918" t="s">
        <v>508</v>
      </c>
      <c r="H3918" t="s">
        <v>414</v>
      </c>
      <c r="I3918" t="s">
        <v>414</v>
      </c>
    </row>
    <row r="3919" spans="1:9" x14ac:dyDescent="0.35">
      <c r="A3919" t="s">
        <v>36</v>
      </c>
      <c r="B3919" t="s">
        <v>831</v>
      </c>
      <c r="C3919">
        <v>142</v>
      </c>
      <c r="D3919" t="s">
        <v>78</v>
      </c>
      <c r="E3919" t="s">
        <v>259</v>
      </c>
      <c r="F3919" t="s">
        <v>737</v>
      </c>
      <c r="G3919" t="s">
        <v>688</v>
      </c>
      <c r="H3919" t="s">
        <v>78</v>
      </c>
      <c r="I3919" t="s">
        <v>78</v>
      </c>
    </row>
    <row r="3920" spans="1:9" x14ac:dyDescent="0.35">
      <c r="A3920" t="s">
        <v>36</v>
      </c>
      <c r="B3920" t="s">
        <v>832</v>
      </c>
      <c r="C3920">
        <v>1308</v>
      </c>
      <c r="D3920" t="s">
        <v>170</v>
      </c>
      <c r="E3920" t="s">
        <v>975</v>
      </c>
      <c r="F3920" t="s">
        <v>633</v>
      </c>
      <c r="G3920" t="s">
        <v>387</v>
      </c>
      <c r="H3920" t="s">
        <v>170</v>
      </c>
      <c r="I3920" t="s">
        <v>679</v>
      </c>
    </row>
    <row r="3921" spans="1:9" x14ac:dyDescent="0.35">
      <c r="A3921" t="s">
        <v>36</v>
      </c>
      <c r="B3921" t="s">
        <v>833</v>
      </c>
      <c r="C3921">
        <v>184</v>
      </c>
      <c r="D3921" t="s">
        <v>78</v>
      </c>
      <c r="E3921" t="s">
        <v>992</v>
      </c>
      <c r="F3921" t="s">
        <v>676</v>
      </c>
      <c r="G3921" t="s">
        <v>170</v>
      </c>
      <c r="H3921" t="s">
        <v>679</v>
      </c>
      <c r="I3921" t="s">
        <v>414</v>
      </c>
    </row>
    <row r="3922" spans="1:9" x14ac:dyDescent="0.35">
      <c r="A3922" t="s">
        <v>37</v>
      </c>
      <c r="B3922" t="s">
        <v>831</v>
      </c>
      <c r="C3922">
        <v>109</v>
      </c>
      <c r="D3922" t="s">
        <v>414</v>
      </c>
      <c r="E3922" t="s">
        <v>749</v>
      </c>
      <c r="F3922" t="s">
        <v>63</v>
      </c>
      <c r="G3922" t="s">
        <v>624</v>
      </c>
      <c r="H3922" t="s">
        <v>78</v>
      </c>
      <c r="I3922" t="s">
        <v>78</v>
      </c>
    </row>
    <row r="3923" spans="1:9" x14ac:dyDescent="0.35">
      <c r="A3923" t="s">
        <v>37</v>
      </c>
      <c r="B3923" t="s">
        <v>832</v>
      </c>
      <c r="C3923">
        <v>648</v>
      </c>
      <c r="D3923" t="s">
        <v>433</v>
      </c>
      <c r="E3923" t="s">
        <v>816</v>
      </c>
      <c r="F3923" t="s">
        <v>730</v>
      </c>
      <c r="G3923" t="s">
        <v>387</v>
      </c>
      <c r="H3923" t="s">
        <v>246</v>
      </c>
      <c r="I3923" t="s">
        <v>78</v>
      </c>
    </row>
    <row r="3924" spans="1:9" x14ac:dyDescent="0.35">
      <c r="A3924" t="s">
        <v>37</v>
      </c>
      <c r="B3924" t="s">
        <v>833</v>
      </c>
      <c r="C3924">
        <v>70</v>
      </c>
      <c r="D3924" t="s">
        <v>78</v>
      </c>
      <c r="E3924" t="s">
        <v>919</v>
      </c>
      <c r="F3924" t="s">
        <v>1064</v>
      </c>
      <c r="G3924" t="s">
        <v>673</v>
      </c>
      <c r="H3924" t="s">
        <v>78</v>
      </c>
      <c r="I3924" t="s">
        <v>78</v>
      </c>
    </row>
    <row r="3925" spans="1:9" x14ac:dyDescent="0.35">
      <c r="A3925" t="s">
        <v>38</v>
      </c>
      <c r="B3925" t="s">
        <v>831</v>
      </c>
      <c r="C3925">
        <v>198</v>
      </c>
      <c r="D3925" t="s">
        <v>78</v>
      </c>
      <c r="E3925" t="s">
        <v>882</v>
      </c>
      <c r="F3925" t="s">
        <v>865</v>
      </c>
      <c r="G3925" t="s">
        <v>623</v>
      </c>
      <c r="H3925" t="s">
        <v>633</v>
      </c>
      <c r="I3925" t="s">
        <v>389</v>
      </c>
    </row>
    <row r="3926" spans="1:9" x14ac:dyDescent="0.35">
      <c r="A3926" t="s">
        <v>38</v>
      </c>
      <c r="B3926" t="s">
        <v>832</v>
      </c>
      <c r="C3926">
        <v>412</v>
      </c>
      <c r="D3926" t="s">
        <v>668</v>
      </c>
      <c r="E3926" t="s">
        <v>1057</v>
      </c>
      <c r="F3926" t="s">
        <v>789</v>
      </c>
      <c r="G3926" t="s">
        <v>736</v>
      </c>
      <c r="H3926" t="s">
        <v>387</v>
      </c>
      <c r="I3926" t="s">
        <v>78</v>
      </c>
    </row>
    <row r="3927" spans="1:9" x14ac:dyDescent="0.35">
      <c r="A3927" t="s">
        <v>38</v>
      </c>
      <c r="B3927" t="s">
        <v>833</v>
      </c>
      <c r="C3927">
        <v>213</v>
      </c>
      <c r="D3927" t="s">
        <v>679</v>
      </c>
      <c r="E3927" t="s">
        <v>884</v>
      </c>
      <c r="F3927" t="s">
        <v>1151</v>
      </c>
      <c r="G3927" t="s">
        <v>1140</v>
      </c>
      <c r="H3927" t="s">
        <v>78</v>
      </c>
      <c r="I3927" t="s">
        <v>170</v>
      </c>
    </row>
    <row r="3928" spans="1:9" x14ac:dyDescent="0.35">
      <c r="A3928" t="s">
        <v>39</v>
      </c>
      <c r="B3928" t="s">
        <v>831</v>
      </c>
      <c r="C3928">
        <v>129</v>
      </c>
      <c r="D3928" t="s">
        <v>414</v>
      </c>
      <c r="E3928" t="s">
        <v>1057</v>
      </c>
      <c r="F3928" t="s">
        <v>1118</v>
      </c>
      <c r="G3928" t="s">
        <v>414</v>
      </c>
      <c r="H3928" t="s">
        <v>389</v>
      </c>
      <c r="I3928" t="s">
        <v>78</v>
      </c>
    </row>
    <row r="3929" spans="1:9" x14ac:dyDescent="0.35">
      <c r="A3929" t="s">
        <v>39</v>
      </c>
      <c r="B3929" t="s">
        <v>832</v>
      </c>
      <c r="C3929">
        <v>595</v>
      </c>
      <c r="D3929" t="s">
        <v>246</v>
      </c>
      <c r="E3929" t="s">
        <v>1537</v>
      </c>
      <c r="F3929" t="s">
        <v>742</v>
      </c>
      <c r="G3929" t="s">
        <v>622</v>
      </c>
      <c r="H3929" t="s">
        <v>78</v>
      </c>
      <c r="I3929" t="s">
        <v>78</v>
      </c>
    </row>
    <row r="3930" spans="1:9" x14ac:dyDescent="0.35">
      <c r="A3930" t="s">
        <v>39</v>
      </c>
      <c r="B3930" t="s">
        <v>833</v>
      </c>
      <c r="C3930">
        <v>305</v>
      </c>
      <c r="D3930" t="s">
        <v>78</v>
      </c>
      <c r="E3930" t="s">
        <v>975</v>
      </c>
      <c r="F3930" t="s">
        <v>807</v>
      </c>
      <c r="G3930" t="s">
        <v>458</v>
      </c>
      <c r="H3930" t="s">
        <v>170</v>
      </c>
      <c r="I3930" t="s">
        <v>78</v>
      </c>
    </row>
    <row r="3931" spans="1:9" x14ac:dyDescent="0.35">
      <c r="A3931" t="s">
        <v>40</v>
      </c>
      <c r="B3931" t="s">
        <v>831</v>
      </c>
      <c r="C3931">
        <v>694</v>
      </c>
      <c r="D3931" t="s">
        <v>673</v>
      </c>
      <c r="E3931" t="s">
        <v>983</v>
      </c>
      <c r="F3931" t="s">
        <v>788</v>
      </c>
      <c r="G3931" t="s">
        <v>738</v>
      </c>
      <c r="H3931" t="s">
        <v>675</v>
      </c>
      <c r="I3931" t="s">
        <v>668</v>
      </c>
    </row>
    <row r="3932" spans="1:9" x14ac:dyDescent="0.35">
      <c r="A3932" t="s">
        <v>40</v>
      </c>
      <c r="B3932" t="s">
        <v>832</v>
      </c>
      <c r="C3932">
        <v>3310</v>
      </c>
      <c r="D3932" t="s">
        <v>673</v>
      </c>
      <c r="E3932" t="s">
        <v>1017</v>
      </c>
      <c r="F3932" t="s">
        <v>868</v>
      </c>
      <c r="G3932" t="s">
        <v>490</v>
      </c>
      <c r="H3932" t="s">
        <v>673</v>
      </c>
      <c r="I3932" t="s">
        <v>78</v>
      </c>
    </row>
    <row r="3933" spans="1:9" x14ac:dyDescent="0.35">
      <c r="A3933" t="s">
        <v>40</v>
      </c>
      <c r="B3933" t="s">
        <v>833</v>
      </c>
      <c r="C3933">
        <v>926</v>
      </c>
      <c r="D3933" t="s">
        <v>78</v>
      </c>
      <c r="E3933" t="s">
        <v>937</v>
      </c>
      <c r="F3933" t="s">
        <v>868</v>
      </c>
      <c r="G3933" t="s">
        <v>718</v>
      </c>
      <c r="H3933" t="s">
        <v>170</v>
      </c>
      <c r="I3933" t="s">
        <v>673</v>
      </c>
    </row>
    <row r="3935" spans="1:9" x14ac:dyDescent="0.35">
      <c r="A3935" t="s">
        <v>1541</v>
      </c>
    </row>
    <row r="3936" spans="1:9" x14ac:dyDescent="0.35">
      <c r="A3936" t="s">
        <v>29</v>
      </c>
      <c r="B3936" t="s">
        <v>1075</v>
      </c>
      <c r="C3936" t="s">
        <v>30</v>
      </c>
      <c r="D3936" t="s">
        <v>1533</v>
      </c>
      <c r="E3936" t="s">
        <v>1534</v>
      </c>
      <c r="F3936" t="s">
        <v>1535</v>
      </c>
      <c r="G3936" t="s">
        <v>1532</v>
      </c>
      <c r="H3936" t="s">
        <v>1536</v>
      </c>
      <c r="I3936" t="s">
        <v>1425</v>
      </c>
    </row>
    <row r="3937" spans="1:9" x14ac:dyDescent="0.35">
      <c r="A3937" t="s">
        <v>35</v>
      </c>
      <c r="B3937" t="s">
        <v>1079</v>
      </c>
      <c r="C3937">
        <v>89</v>
      </c>
      <c r="D3937" t="s">
        <v>973</v>
      </c>
      <c r="E3937" t="s">
        <v>78</v>
      </c>
      <c r="F3937" t="s">
        <v>748</v>
      </c>
      <c r="G3937" t="s">
        <v>78</v>
      </c>
      <c r="H3937" t="s">
        <v>624</v>
      </c>
      <c r="I3937" t="s">
        <v>78</v>
      </c>
    </row>
    <row r="3938" spans="1:9" x14ac:dyDescent="0.35">
      <c r="A3938" t="s">
        <v>35</v>
      </c>
      <c r="B3938" t="s">
        <v>1076</v>
      </c>
      <c r="C3938">
        <v>251</v>
      </c>
      <c r="D3938" t="s">
        <v>60</v>
      </c>
      <c r="E3938" t="s">
        <v>374</v>
      </c>
      <c r="F3938" t="s">
        <v>721</v>
      </c>
      <c r="G3938" t="s">
        <v>170</v>
      </c>
      <c r="H3938" t="s">
        <v>676</v>
      </c>
      <c r="I3938" t="s">
        <v>78</v>
      </c>
    </row>
    <row r="3939" spans="1:9" x14ac:dyDescent="0.35">
      <c r="A3939" t="s">
        <v>35</v>
      </c>
      <c r="B3939" t="s">
        <v>1078</v>
      </c>
      <c r="C3939">
        <v>277</v>
      </c>
      <c r="D3939" t="s">
        <v>752</v>
      </c>
      <c r="E3939" t="s">
        <v>679</v>
      </c>
      <c r="F3939" t="s">
        <v>696</v>
      </c>
      <c r="G3939" t="s">
        <v>78</v>
      </c>
      <c r="H3939" t="s">
        <v>732</v>
      </c>
      <c r="I3939" t="s">
        <v>673</v>
      </c>
    </row>
    <row r="3940" spans="1:9" x14ac:dyDescent="0.35">
      <c r="A3940" t="s">
        <v>36</v>
      </c>
      <c r="B3940" t="s">
        <v>1079</v>
      </c>
      <c r="C3940">
        <v>210</v>
      </c>
      <c r="D3940" t="s">
        <v>1051</v>
      </c>
      <c r="E3940" t="s">
        <v>78</v>
      </c>
      <c r="F3940" t="s">
        <v>718</v>
      </c>
      <c r="G3940" t="s">
        <v>78</v>
      </c>
      <c r="H3940" t="s">
        <v>389</v>
      </c>
      <c r="I3940" t="s">
        <v>78</v>
      </c>
    </row>
    <row r="3941" spans="1:9" x14ac:dyDescent="0.35">
      <c r="A3941" t="s">
        <v>36</v>
      </c>
      <c r="B3941" t="s">
        <v>1076</v>
      </c>
      <c r="C3941">
        <v>497</v>
      </c>
      <c r="D3941" t="s">
        <v>1034</v>
      </c>
      <c r="E3941" t="s">
        <v>679</v>
      </c>
      <c r="F3941" t="s">
        <v>624</v>
      </c>
      <c r="G3941" t="s">
        <v>673</v>
      </c>
      <c r="H3941" t="s">
        <v>800</v>
      </c>
      <c r="I3941" t="s">
        <v>679</v>
      </c>
    </row>
    <row r="3942" spans="1:9" x14ac:dyDescent="0.35">
      <c r="A3942" t="s">
        <v>36</v>
      </c>
      <c r="B3942" t="s">
        <v>1078</v>
      </c>
      <c r="C3942">
        <v>927</v>
      </c>
      <c r="D3942" t="s">
        <v>1031</v>
      </c>
      <c r="E3942" t="s">
        <v>668</v>
      </c>
      <c r="F3942" t="s">
        <v>730</v>
      </c>
      <c r="G3942" t="s">
        <v>78</v>
      </c>
      <c r="H3942" t="s">
        <v>675</v>
      </c>
      <c r="I3942" t="s">
        <v>170</v>
      </c>
    </row>
    <row r="3943" spans="1:9" x14ac:dyDescent="0.35">
      <c r="A3943" t="s">
        <v>37</v>
      </c>
      <c r="B3943" t="s">
        <v>1079</v>
      </c>
      <c r="C3943">
        <v>139</v>
      </c>
      <c r="D3943" t="s">
        <v>824</v>
      </c>
      <c r="E3943" t="s">
        <v>377</v>
      </c>
      <c r="F3943" t="s">
        <v>508</v>
      </c>
      <c r="G3943" t="s">
        <v>78</v>
      </c>
      <c r="H3943" t="s">
        <v>78</v>
      </c>
      <c r="I3943" t="s">
        <v>78</v>
      </c>
    </row>
    <row r="3944" spans="1:9" x14ac:dyDescent="0.35">
      <c r="A3944" t="s">
        <v>37</v>
      </c>
      <c r="B3944" t="s">
        <v>1076</v>
      </c>
      <c r="C3944">
        <v>314</v>
      </c>
      <c r="D3944" t="s">
        <v>1152</v>
      </c>
      <c r="E3944" t="s">
        <v>334</v>
      </c>
      <c r="F3944" t="s">
        <v>728</v>
      </c>
      <c r="G3944" t="s">
        <v>623</v>
      </c>
      <c r="H3944" t="s">
        <v>624</v>
      </c>
      <c r="I3944" t="s">
        <v>78</v>
      </c>
    </row>
    <row r="3945" spans="1:9" x14ac:dyDescent="0.35">
      <c r="A3945" t="s">
        <v>37</v>
      </c>
      <c r="B3945" t="s">
        <v>1078</v>
      </c>
      <c r="C3945">
        <v>374</v>
      </c>
      <c r="D3945" t="s">
        <v>787</v>
      </c>
      <c r="E3945" t="s">
        <v>668</v>
      </c>
      <c r="F3945" t="s">
        <v>741</v>
      </c>
      <c r="G3945" t="s">
        <v>668</v>
      </c>
      <c r="H3945" t="s">
        <v>377</v>
      </c>
      <c r="I3945" t="s">
        <v>78</v>
      </c>
    </row>
    <row r="3946" spans="1:9" x14ac:dyDescent="0.35">
      <c r="A3946" t="s">
        <v>38</v>
      </c>
      <c r="B3946" t="s">
        <v>1079</v>
      </c>
      <c r="C3946">
        <v>135</v>
      </c>
      <c r="D3946" t="s">
        <v>917</v>
      </c>
      <c r="E3946" t="s">
        <v>78</v>
      </c>
      <c r="F3946" t="s">
        <v>783</v>
      </c>
      <c r="G3946" t="s">
        <v>78</v>
      </c>
      <c r="H3946" t="s">
        <v>743</v>
      </c>
      <c r="I3946" t="s">
        <v>78</v>
      </c>
    </row>
    <row r="3947" spans="1:9" x14ac:dyDescent="0.35">
      <c r="A3947" t="s">
        <v>38</v>
      </c>
      <c r="B3947" t="s">
        <v>1076</v>
      </c>
      <c r="C3947">
        <v>326</v>
      </c>
      <c r="D3947" t="s">
        <v>697</v>
      </c>
      <c r="E3947" t="s">
        <v>334</v>
      </c>
      <c r="F3947" t="s">
        <v>1011</v>
      </c>
      <c r="G3947" t="s">
        <v>334</v>
      </c>
      <c r="H3947" t="s">
        <v>1008</v>
      </c>
      <c r="I3947" t="s">
        <v>374</v>
      </c>
    </row>
    <row r="3948" spans="1:9" x14ac:dyDescent="0.35">
      <c r="A3948" t="s">
        <v>38</v>
      </c>
      <c r="B3948" t="s">
        <v>1078</v>
      </c>
      <c r="C3948">
        <v>362</v>
      </c>
      <c r="D3948" t="s">
        <v>1160</v>
      </c>
      <c r="E3948" t="s">
        <v>743</v>
      </c>
      <c r="F3948" t="s">
        <v>783</v>
      </c>
      <c r="G3948" t="s">
        <v>78</v>
      </c>
      <c r="H3948" t="s">
        <v>622</v>
      </c>
      <c r="I3948" t="s">
        <v>78</v>
      </c>
    </row>
    <row r="3949" spans="1:9" x14ac:dyDescent="0.35">
      <c r="A3949" t="s">
        <v>39</v>
      </c>
      <c r="B3949" t="s">
        <v>1079</v>
      </c>
      <c r="C3949">
        <v>152</v>
      </c>
      <c r="D3949" t="s">
        <v>1010</v>
      </c>
      <c r="E3949" t="s">
        <v>433</v>
      </c>
      <c r="F3949" t="s">
        <v>676</v>
      </c>
      <c r="G3949" t="s">
        <v>414</v>
      </c>
      <c r="H3949" t="s">
        <v>622</v>
      </c>
      <c r="I3949" t="s">
        <v>78</v>
      </c>
    </row>
    <row r="3950" spans="1:9" x14ac:dyDescent="0.35">
      <c r="A3950" t="s">
        <v>39</v>
      </c>
      <c r="B3950" t="s">
        <v>1076</v>
      </c>
      <c r="C3950">
        <v>354</v>
      </c>
      <c r="D3950" t="s">
        <v>1146</v>
      </c>
      <c r="E3950" t="s">
        <v>170</v>
      </c>
      <c r="F3950" t="s">
        <v>739</v>
      </c>
      <c r="G3950" t="s">
        <v>78</v>
      </c>
      <c r="H3950" t="s">
        <v>341</v>
      </c>
      <c r="I3950" t="s">
        <v>78</v>
      </c>
    </row>
    <row r="3951" spans="1:9" x14ac:dyDescent="0.35">
      <c r="A3951" t="s">
        <v>39</v>
      </c>
      <c r="B3951" t="s">
        <v>1078</v>
      </c>
      <c r="C3951">
        <v>523</v>
      </c>
      <c r="D3951" t="s">
        <v>1232</v>
      </c>
      <c r="E3951" t="s">
        <v>679</v>
      </c>
      <c r="F3951" t="s">
        <v>745</v>
      </c>
      <c r="G3951" t="s">
        <v>246</v>
      </c>
      <c r="H3951" t="s">
        <v>490</v>
      </c>
      <c r="I3951" t="s">
        <v>78</v>
      </c>
    </row>
    <row r="3952" spans="1:9" x14ac:dyDescent="0.35">
      <c r="A3952" t="s">
        <v>40</v>
      </c>
      <c r="B3952" t="s">
        <v>1079</v>
      </c>
      <c r="C3952">
        <v>725</v>
      </c>
      <c r="D3952" t="s">
        <v>787</v>
      </c>
      <c r="E3952" t="s">
        <v>668</v>
      </c>
      <c r="F3952" t="s">
        <v>949</v>
      </c>
      <c r="G3952" t="s">
        <v>668</v>
      </c>
      <c r="H3952" t="s">
        <v>85</v>
      </c>
      <c r="I3952" t="s">
        <v>78</v>
      </c>
    </row>
    <row r="3953" spans="1:17" x14ac:dyDescent="0.35">
      <c r="A3953" t="s">
        <v>40</v>
      </c>
      <c r="B3953" t="s">
        <v>1076</v>
      </c>
      <c r="C3953">
        <v>1742</v>
      </c>
      <c r="D3953" t="s">
        <v>890</v>
      </c>
      <c r="E3953" t="s">
        <v>673</v>
      </c>
      <c r="F3953" t="s">
        <v>337</v>
      </c>
      <c r="G3953" t="s">
        <v>334</v>
      </c>
      <c r="H3953" t="s">
        <v>743</v>
      </c>
      <c r="I3953" t="s">
        <v>170</v>
      </c>
    </row>
    <row r="3954" spans="1:17" x14ac:dyDescent="0.35">
      <c r="A3954" t="s">
        <v>40</v>
      </c>
      <c r="B3954" t="s">
        <v>1078</v>
      </c>
      <c r="C3954">
        <v>2463</v>
      </c>
      <c r="D3954" t="s">
        <v>937</v>
      </c>
      <c r="E3954" t="s">
        <v>433</v>
      </c>
      <c r="F3954" t="s">
        <v>998</v>
      </c>
      <c r="G3954" t="s">
        <v>170</v>
      </c>
      <c r="H3954" t="s">
        <v>490</v>
      </c>
      <c r="I3954" t="s">
        <v>679</v>
      </c>
    </row>
    <row r="3956" spans="1:17" x14ac:dyDescent="0.35">
      <c r="A3956" t="s">
        <v>1542</v>
      </c>
    </row>
    <row r="3957" spans="1:17" x14ac:dyDescent="0.35">
      <c r="A3957" t="s">
        <v>29</v>
      </c>
      <c r="B3957" t="s">
        <v>30</v>
      </c>
      <c r="C3957" t="s">
        <v>1543</v>
      </c>
      <c r="D3957" t="s">
        <v>1544</v>
      </c>
      <c r="E3957" t="s">
        <v>1545</v>
      </c>
      <c r="F3957" t="s">
        <v>1546</v>
      </c>
      <c r="G3957" t="s">
        <v>1547</v>
      </c>
      <c r="H3957" t="s">
        <v>1548</v>
      </c>
      <c r="I3957" t="s">
        <v>1549</v>
      </c>
      <c r="J3957" t="s">
        <v>1550</v>
      </c>
      <c r="K3957" t="s">
        <v>1551</v>
      </c>
      <c r="L3957" t="s">
        <v>1552</v>
      </c>
      <c r="M3957" t="s">
        <v>1553</v>
      </c>
      <c r="N3957" t="s">
        <v>1554</v>
      </c>
      <c r="O3957" t="s">
        <v>1555</v>
      </c>
      <c r="P3957" t="s">
        <v>707</v>
      </c>
    </row>
    <row r="3958" spans="1:17" x14ac:dyDescent="0.35">
      <c r="A3958" t="s">
        <v>35</v>
      </c>
      <c r="B3958">
        <v>616</v>
      </c>
      <c r="C3958" t="s">
        <v>81</v>
      </c>
      <c r="D3958" t="s">
        <v>644</v>
      </c>
      <c r="E3958" t="s">
        <v>242</v>
      </c>
      <c r="F3958" t="s">
        <v>78</v>
      </c>
      <c r="G3958" t="s">
        <v>78</v>
      </c>
      <c r="H3958" t="s">
        <v>78</v>
      </c>
      <c r="I3958" t="s">
        <v>978</v>
      </c>
      <c r="J3958" t="s">
        <v>738</v>
      </c>
      <c r="K3958" t="s">
        <v>355</v>
      </c>
      <c r="L3958" t="s">
        <v>78</v>
      </c>
      <c r="M3958" t="s">
        <v>668</v>
      </c>
      <c r="N3958" t="s">
        <v>78</v>
      </c>
      <c r="O3958" t="s">
        <v>679</v>
      </c>
      <c r="P3958" t="s">
        <v>78</v>
      </c>
    </row>
    <row r="3959" spans="1:17" x14ac:dyDescent="0.35">
      <c r="A3959" t="s">
        <v>36</v>
      </c>
      <c r="B3959">
        <v>1634</v>
      </c>
      <c r="C3959" t="s">
        <v>161</v>
      </c>
      <c r="D3959" t="s">
        <v>1121</v>
      </c>
      <c r="E3959" t="s">
        <v>182</v>
      </c>
      <c r="F3959" t="s">
        <v>679</v>
      </c>
      <c r="G3959" t="s">
        <v>78</v>
      </c>
      <c r="H3959" t="s">
        <v>679</v>
      </c>
      <c r="I3959" t="s">
        <v>932</v>
      </c>
      <c r="J3959" t="s">
        <v>387</v>
      </c>
      <c r="K3959" t="s">
        <v>718</v>
      </c>
      <c r="L3959" t="s">
        <v>78</v>
      </c>
      <c r="M3959" t="s">
        <v>433</v>
      </c>
      <c r="N3959" t="s">
        <v>78</v>
      </c>
      <c r="O3959" t="s">
        <v>78</v>
      </c>
      <c r="P3959" t="s">
        <v>78</v>
      </c>
    </row>
    <row r="3960" spans="1:17" x14ac:dyDescent="0.35">
      <c r="A3960" t="s">
        <v>37</v>
      </c>
      <c r="B3960">
        <v>827</v>
      </c>
      <c r="C3960" t="s">
        <v>1102</v>
      </c>
      <c r="D3960" t="s">
        <v>728</v>
      </c>
      <c r="E3960" t="s">
        <v>911</v>
      </c>
      <c r="F3960" t="s">
        <v>668</v>
      </c>
      <c r="G3960" t="s">
        <v>679</v>
      </c>
      <c r="H3960" t="s">
        <v>679</v>
      </c>
      <c r="I3960" t="s">
        <v>257</v>
      </c>
      <c r="J3960" t="s">
        <v>85</v>
      </c>
      <c r="K3960" t="s">
        <v>341</v>
      </c>
      <c r="L3960" t="s">
        <v>78</v>
      </c>
      <c r="M3960" t="s">
        <v>246</v>
      </c>
      <c r="N3960" t="s">
        <v>78</v>
      </c>
      <c r="O3960" t="s">
        <v>170</v>
      </c>
      <c r="P3960" t="s">
        <v>170</v>
      </c>
    </row>
    <row r="3961" spans="1:17" x14ac:dyDescent="0.35">
      <c r="A3961" t="s">
        <v>38</v>
      </c>
      <c r="B3961">
        <v>823</v>
      </c>
      <c r="C3961" t="s">
        <v>500</v>
      </c>
      <c r="D3961" t="s">
        <v>825</v>
      </c>
      <c r="E3961" t="s">
        <v>772</v>
      </c>
      <c r="F3961" t="s">
        <v>246</v>
      </c>
      <c r="G3961" t="s">
        <v>78</v>
      </c>
      <c r="H3961" t="s">
        <v>679</v>
      </c>
      <c r="I3961" t="s">
        <v>1090</v>
      </c>
      <c r="J3961" t="s">
        <v>355</v>
      </c>
      <c r="K3961" t="s">
        <v>406</v>
      </c>
      <c r="L3961" t="s">
        <v>78</v>
      </c>
      <c r="M3961" t="s">
        <v>246</v>
      </c>
      <c r="N3961" t="s">
        <v>78</v>
      </c>
      <c r="O3961" t="s">
        <v>78</v>
      </c>
      <c r="P3961" t="s">
        <v>679</v>
      </c>
    </row>
    <row r="3962" spans="1:17" x14ac:dyDescent="0.35">
      <c r="A3962" t="s">
        <v>39</v>
      </c>
      <c r="B3962">
        <v>1029</v>
      </c>
      <c r="C3962" t="s">
        <v>462</v>
      </c>
      <c r="D3962" t="s">
        <v>730</v>
      </c>
      <c r="E3962" t="s">
        <v>1220</v>
      </c>
      <c r="F3962" t="s">
        <v>679</v>
      </c>
      <c r="G3962" t="s">
        <v>78</v>
      </c>
      <c r="H3962" t="s">
        <v>334</v>
      </c>
      <c r="I3962" t="s">
        <v>242</v>
      </c>
      <c r="J3962" t="s">
        <v>387</v>
      </c>
      <c r="K3962" t="s">
        <v>622</v>
      </c>
      <c r="L3962" t="s">
        <v>78</v>
      </c>
      <c r="M3962" t="s">
        <v>374</v>
      </c>
      <c r="N3962" t="s">
        <v>679</v>
      </c>
      <c r="O3962" t="s">
        <v>78</v>
      </c>
      <c r="P3962" t="s">
        <v>78</v>
      </c>
    </row>
    <row r="3963" spans="1:17" x14ac:dyDescent="0.35">
      <c r="A3963" t="s">
        <v>40</v>
      </c>
      <c r="B3963">
        <v>4929</v>
      </c>
      <c r="C3963" t="s">
        <v>421</v>
      </c>
      <c r="D3963" t="s">
        <v>1140</v>
      </c>
      <c r="E3963" t="s">
        <v>152</v>
      </c>
      <c r="F3963" t="s">
        <v>170</v>
      </c>
      <c r="G3963" t="s">
        <v>78</v>
      </c>
      <c r="H3963" t="s">
        <v>170</v>
      </c>
      <c r="I3963" t="s">
        <v>1310</v>
      </c>
      <c r="J3963" t="s">
        <v>623</v>
      </c>
      <c r="K3963" t="s">
        <v>341</v>
      </c>
      <c r="L3963" t="s">
        <v>78</v>
      </c>
      <c r="M3963" t="s">
        <v>433</v>
      </c>
      <c r="N3963" t="s">
        <v>78</v>
      </c>
      <c r="O3963" t="s">
        <v>78</v>
      </c>
      <c r="P3963" t="s">
        <v>679</v>
      </c>
    </row>
    <row r="3965" spans="1:17" x14ac:dyDescent="0.35">
      <c r="A3965" t="s">
        <v>1556</v>
      </c>
    </row>
    <row r="3966" spans="1:17" x14ac:dyDescent="0.35">
      <c r="A3966" t="s">
        <v>29</v>
      </c>
      <c r="B3966" t="s">
        <v>887</v>
      </c>
      <c r="C3966" t="s">
        <v>30</v>
      </c>
      <c r="D3966" t="s">
        <v>1543</v>
      </c>
      <c r="E3966" t="s">
        <v>1544</v>
      </c>
      <c r="F3966" t="s">
        <v>1545</v>
      </c>
      <c r="G3966" t="s">
        <v>1546</v>
      </c>
      <c r="H3966" t="s">
        <v>1547</v>
      </c>
      <c r="I3966" t="s">
        <v>1548</v>
      </c>
      <c r="J3966" t="s">
        <v>1549</v>
      </c>
      <c r="K3966" t="s">
        <v>1550</v>
      </c>
      <c r="L3966" t="s">
        <v>1551</v>
      </c>
      <c r="M3966" t="s">
        <v>1552</v>
      </c>
      <c r="N3966" t="s">
        <v>1553</v>
      </c>
      <c r="O3966" t="s">
        <v>1554</v>
      </c>
      <c r="P3966" t="s">
        <v>1555</v>
      </c>
      <c r="Q3966" t="s">
        <v>707</v>
      </c>
    </row>
    <row r="3967" spans="1:17" x14ac:dyDescent="0.35">
      <c r="A3967" t="s">
        <v>35</v>
      </c>
      <c r="B3967" t="s">
        <v>888</v>
      </c>
      <c r="C3967">
        <v>290</v>
      </c>
      <c r="D3967" t="s">
        <v>582</v>
      </c>
      <c r="E3967" t="s">
        <v>508</v>
      </c>
      <c r="F3967" t="s">
        <v>726</v>
      </c>
      <c r="G3967" t="s">
        <v>78</v>
      </c>
      <c r="H3967" t="s">
        <v>78</v>
      </c>
      <c r="I3967" t="s">
        <v>78</v>
      </c>
      <c r="J3967" t="s">
        <v>155</v>
      </c>
      <c r="K3967" t="s">
        <v>529</v>
      </c>
      <c r="L3967" t="s">
        <v>676</v>
      </c>
      <c r="M3967" t="s">
        <v>78</v>
      </c>
      <c r="N3967" t="s">
        <v>668</v>
      </c>
      <c r="O3967" t="s">
        <v>78</v>
      </c>
      <c r="P3967" t="s">
        <v>78</v>
      </c>
      <c r="Q3967" t="s">
        <v>78</v>
      </c>
    </row>
    <row r="3968" spans="1:17" x14ac:dyDescent="0.35">
      <c r="A3968" t="s">
        <v>35</v>
      </c>
      <c r="B3968" t="s">
        <v>889</v>
      </c>
      <c r="C3968">
        <v>326</v>
      </c>
      <c r="D3968" t="s">
        <v>517</v>
      </c>
      <c r="E3968" t="s">
        <v>85</v>
      </c>
      <c r="F3968" t="s">
        <v>698</v>
      </c>
      <c r="G3968" t="s">
        <v>78</v>
      </c>
      <c r="H3968" t="s">
        <v>78</v>
      </c>
      <c r="I3968" t="s">
        <v>78</v>
      </c>
      <c r="J3968" t="s">
        <v>934</v>
      </c>
      <c r="K3968" t="s">
        <v>800</v>
      </c>
      <c r="L3968" t="s">
        <v>374</v>
      </c>
      <c r="M3968" t="s">
        <v>78</v>
      </c>
      <c r="N3968" t="s">
        <v>673</v>
      </c>
      <c r="O3968" t="s">
        <v>78</v>
      </c>
      <c r="P3968" t="s">
        <v>679</v>
      </c>
      <c r="Q3968" t="s">
        <v>78</v>
      </c>
    </row>
    <row r="3969" spans="1:17" x14ac:dyDescent="0.35">
      <c r="A3969" t="s">
        <v>36</v>
      </c>
      <c r="B3969" t="s">
        <v>888</v>
      </c>
      <c r="C3969">
        <v>732</v>
      </c>
      <c r="D3969" t="s">
        <v>798</v>
      </c>
      <c r="E3969" t="s">
        <v>861</v>
      </c>
      <c r="F3969" t="s">
        <v>692</v>
      </c>
      <c r="G3969" t="s">
        <v>170</v>
      </c>
      <c r="H3969" t="s">
        <v>679</v>
      </c>
      <c r="I3969" t="s">
        <v>170</v>
      </c>
      <c r="J3969" t="s">
        <v>501</v>
      </c>
      <c r="K3969" t="s">
        <v>622</v>
      </c>
      <c r="L3969" t="s">
        <v>631</v>
      </c>
      <c r="M3969" t="s">
        <v>78</v>
      </c>
      <c r="N3969" t="s">
        <v>800</v>
      </c>
      <c r="O3969" t="s">
        <v>78</v>
      </c>
      <c r="P3969" t="s">
        <v>78</v>
      </c>
      <c r="Q3969" t="s">
        <v>679</v>
      </c>
    </row>
    <row r="3970" spans="1:17" x14ac:dyDescent="0.35">
      <c r="A3970" t="s">
        <v>36</v>
      </c>
      <c r="B3970" t="s">
        <v>889</v>
      </c>
      <c r="C3970">
        <v>902</v>
      </c>
      <c r="D3970" t="s">
        <v>1348</v>
      </c>
      <c r="E3970" t="s">
        <v>1222</v>
      </c>
      <c r="F3970" t="s">
        <v>938</v>
      </c>
      <c r="G3970" t="s">
        <v>679</v>
      </c>
      <c r="H3970" t="s">
        <v>78</v>
      </c>
      <c r="I3970" t="s">
        <v>78</v>
      </c>
      <c r="J3970" t="s">
        <v>746</v>
      </c>
      <c r="K3970" t="s">
        <v>673</v>
      </c>
      <c r="L3970" t="s">
        <v>675</v>
      </c>
      <c r="M3970" t="s">
        <v>78</v>
      </c>
      <c r="N3970" t="s">
        <v>170</v>
      </c>
      <c r="O3970" t="s">
        <v>78</v>
      </c>
      <c r="P3970" t="s">
        <v>78</v>
      </c>
      <c r="Q3970" t="s">
        <v>78</v>
      </c>
    </row>
    <row r="3971" spans="1:17" x14ac:dyDescent="0.35">
      <c r="A3971" t="s">
        <v>37</v>
      </c>
      <c r="B3971" t="s">
        <v>888</v>
      </c>
      <c r="C3971">
        <v>372</v>
      </c>
      <c r="D3971" t="s">
        <v>810</v>
      </c>
      <c r="E3971" t="s">
        <v>719</v>
      </c>
      <c r="F3971" t="s">
        <v>571</v>
      </c>
      <c r="G3971" t="s">
        <v>334</v>
      </c>
      <c r="H3971" t="s">
        <v>170</v>
      </c>
      <c r="I3971" t="s">
        <v>78</v>
      </c>
      <c r="J3971" t="s">
        <v>106</v>
      </c>
      <c r="K3971" t="s">
        <v>406</v>
      </c>
      <c r="L3971" t="s">
        <v>730</v>
      </c>
      <c r="M3971" t="s">
        <v>78</v>
      </c>
      <c r="N3971" t="s">
        <v>377</v>
      </c>
      <c r="O3971" t="s">
        <v>78</v>
      </c>
      <c r="P3971" t="s">
        <v>170</v>
      </c>
      <c r="Q3971" t="s">
        <v>78</v>
      </c>
    </row>
    <row r="3972" spans="1:17" x14ac:dyDescent="0.35">
      <c r="A3972" t="s">
        <v>37</v>
      </c>
      <c r="B3972" t="s">
        <v>889</v>
      </c>
      <c r="C3972">
        <v>455</v>
      </c>
      <c r="D3972" t="s">
        <v>409</v>
      </c>
      <c r="E3972" t="s">
        <v>732</v>
      </c>
      <c r="F3972" t="s">
        <v>1466</v>
      </c>
      <c r="G3972" t="s">
        <v>170</v>
      </c>
      <c r="H3972" t="s">
        <v>78</v>
      </c>
      <c r="I3972" t="s">
        <v>170</v>
      </c>
      <c r="J3972" t="s">
        <v>1112</v>
      </c>
      <c r="K3972" t="s">
        <v>800</v>
      </c>
      <c r="L3972" t="s">
        <v>377</v>
      </c>
      <c r="M3972" t="s">
        <v>78</v>
      </c>
      <c r="N3972" t="s">
        <v>673</v>
      </c>
      <c r="O3972" t="s">
        <v>78</v>
      </c>
      <c r="P3972" t="s">
        <v>170</v>
      </c>
      <c r="Q3972" t="s">
        <v>673</v>
      </c>
    </row>
    <row r="3973" spans="1:17" x14ac:dyDescent="0.35">
      <c r="A3973" t="s">
        <v>38</v>
      </c>
      <c r="B3973" t="s">
        <v>888</v>
      </c>
      <c r="C3973">
        <v>157</v>
      </c>
      <c r="D3973" t="s">
        <v>838</v>
      </c>
      <c r="E3973" t="s">
        <v>1169</v>
      </c>
      <c r="F3973" t="s">
        <v>571</v>
      </c>
      <c r="G3973" t="s">
        <v>374</v>
      </c>
      <c r="H3973" t="s">
        <v>78</v>
      </c>
      <c r="I3973" t="s">
        <v>78</v>
      </c>
      <c r="J3973" t="s">
        <v>252</v>
      </c>
      <c r="K3973" t="s">
        <v>745</v>
      </c>
      <c r="L3973" t="s">
        <v>644</v>
      </c>
      <c r="M3973" t="s">
        <v>78</v>
      </c>
      <c r="N3973" t="s">
        <v>389</v>
      </c>
      <c r="O3973" t="s">
        <v>78</v>
      </c>
      <c r="P3973" t="s">
        <v>78</v>
      </c>
      <c r="Q3973" t="s">
        <v>78</v>
      </c>
    </row>
    <row r="3974" spans="1:17" x14ac:dyDescent="0.35">
      <c r="A3974" t="s">
        <v>38</v>
      </c>
      <c r="B3974" t="s">
        <v>889</v>
      </c>
      <c r="C3974">
        <v>666</v>
      </c>
      <c r="D3974" t="s">
        <v>429</v>
      </c>
      <c r="E3974" t="s">
        <v>341</v>
      </c>
      <c r="F3974" t="s">
        <v>891</v>
      </c>
      <c r="G3974" t="s">
        <v>334</v>
      </c>
      <c r="H3974" t="s">
        <v>78</v>
      </c>
      <c r="I3974" t="s">
        <v>679</v>
      </c>
      <c r="J3974" t="s">
        <v>1220</v>
      </c>
      <c r="K3974" t="s">
        <v>414</v>
      </c>
      <c r="L3974" t="s">
        <v>987</v>
      </c>
      <c r="M3974" t="s">
        <v>78</v>
      </c>
      <c r="N3974" t="s">
        <v>334</v>
      </c>
      <c r="O3974" t="s">
        <v>78</v>
      </c>
      <c r="P3974" t="s">
        <v>78</v>
      </c>
      <c r="Q3974" t="s">
        <v>679</v>
      </c>
    </row>
    <row r="3975" spans="1:17" x14ac:dyDescent="0.35">
      <c r="A3975" t="s">
        <v>39</v>
      </c>
      <c r="B3975" t="s">
        <v>888</v>
      </c>
      <c r="C3975">
        <v>294</v>
      </c>
      <c r="D3975" t="s">
        <v>376</v>
      </c>
      <c r="E3975" t="s">
        <v>781</v>
      </c>
      <c r="F3975" t="s">
        <v>431</v>
      </c>
      <c r="G3975" t="s">
        <v>668</v>
      </c>
      <c r="H3975" t="s">
        <v>78</v>
      </c>
      <c r="I3975" t="s">
        <v>679</v>
      </c>
      <c r="J3975" t="s">
        <v>149</v>
      </c>
      <c r="K3975" t="s">
        <v>718</v>
      </c>
      <c r="L3975" t="s">
        <v>737</v>
      </c>
      <c r="M3975" t="s">
        <v>78</v>
      </c>
      <c r="N3975" t="s">
        <v>406</v>
      </c>
      <c r="O3975" t="s">
        <v>78</v>
      </c>
      <c r="P3975" t="s">
        <v>78</v>
      </c>
      <c r="Q3975" t="s">
        <v>78</v>
      </c>
    </row>
    <row r="3976" spans="1:17" x14ac:dyDescent="0.35">
      <c r="A3976" t="s">
        <v>39</v>
      </c>
      <c r="B3976" t="s">
        <v>889</v>
      </c>
      <c r="C3976">
        <v>735</v>
      </c>
      <c r="D3976" t="s">
        <v>1297</v>
      </c>
      <c r="E3976" t="s">
        <v>383</v>
      </c>
      <c r="F3976" t="s">
        <v>61</v>
      </c>
      <c r="G3976" t="s">
        <v>78</v>
      </c>
      <c r="H3976" t="s">
        <v>78</v>
      </c>
      <c r="I3976" t="s">
        <v>246</v>
      </c>
      <c r="J3976" t="s">
        <v>936</v>
      </c>
      <c r="K3976" t="s">
        <v>334</v>
      </c>
      <c r="L3976" t="s">
        <v>623</v>
      </c>
      <c r="M3976" t="s">
        <v>78</v>
      </c>
      <c r="N3976" t="s">
        <v>668</v>
      </c>
      <c r="O3976" t="s">
        <v>679</v>
      </c>
      <c r="P3976" t="s">
        <v>78</v>
      </c>
      <c r="Q3976" t="s">
        <v>78</v>
      </c>
    </row>
    <row r="3977" spans="1:17" x14ac:dyDescent="0.35">
      <c r="A3977" t="s">
        <v>40</v>
      </c>
      <c r="B3977" t="s">
        <v>888</v>
      </c>
      <c r="C3977">
        <v>1845</v>
      </c>
      <c r="D3977" t="s">
        <v>835</v>
      </c>
      <c r="E3977" t="s">
        <v>1205</v>
      </c>
      <c r="F3977" t="s">
        <v>1428</v>
      </c>
      <c r="G3977" t="s">
        <v>668</v>
      </c>
      <c r="H3977" t="s">
        <v>679</v>
      </c>
      <c r="I3977" t="s">
        <v>679</v>
      </c>
      <c r="J3977" t="s">
        <v>263</v>
      </c>
      <c r="K3977" t="s">
        <v>644</v>
      </c>
      <c r="L3977" t="s">
        <v>730</v>
      </c>
      <c r="M3977" t="s">
        <v>78</v>
      </c>
      <c r="N3977" t="s">
        <v>387</v>
      </c>
      <c r="O3977" t="s">
        <v>78</v>
      </c>
      <c r="P3977" t="s">
        <v>78</v>
      </c>
      <c r="Q3977" t="s">
        <v>78</v>
      </c>
    </row>
    <row r="3978" spans="1:17" x14ac:dyDescent="0.35">
      <c r="A3978" t="s">
        <v>40</v>
      </c>
      <c r="B3978" t="s">
        <v>889</v>
      </c>
      <c r="C3978">
        <v>3084</v>
      </c>
      <c r="D3978" t="s">
        <v>1257</v>
      </c>
      <c r="E3978" t="s">
        <v>508</v>
      </c>
      <c r="F3978" t="s">
        <v>1138</v>
      </c>
      <c r="G3978" t="s">
        <v>170</v>
      </c>
      <c r="H3978" t="s">
        <v>78</v>
      </c>
      <c r="I3978" t="s">
        <v>170</v>
      </c>
      <c r="J3978" t="s">
        <v>451</v>
      </c>
      <c r="K3978" t="s">
        <v>374</v>
      </c>
      <c r="L3978" t="s">
        <v>675</v>
      </c>
      <c r="M3978" t="s">
        <v>78</v>
      </c>
      <c r="N3978" t="s">
        <v>673</v>
      </c>
      <c r="O3978" t="s">
        <v>78</v>
      </c>
      <c r="P3978" t="s">
        <v>78</v>
      </c>
      <c r="Q3978" t="s">
        <v>679</v>
      </c>
    </row>
    <row r="3980" spans="1:17" x14ac:dyDescent="0.35">
      <c r="A3980" t="s">
        <v>1557</v>
      </c>
    </row>
    <row r="3981" spans="1:17" x14ac:dyDescent="0.35">
      <c r="A3981" t="s">
        <v>29</v>
      </c>
      <c r="B3981" t="s">
        <v>847</v>
      </c>
      <c r="C3981" t="s">
        <v>30</v>
      </c>
      <c r="D3981" t="s">
        <v>1543</v>
      </c>
      <c r="E3981" t="s">
        <v>1544</v>
      </c>
      <c r="F3981" t="s">
        <v>1545</v>
      </c>
      <c r="G3981" t="s">
        <v>1546</v>
      </c>
      <c r="H3981" t="s">
        <v>1547</v>
      </c>
      <c r="I3981" t="s">
        <v>1548</v>
      </c>
      <c r="J3981" t="s">
        <v>1549</v>
      </c>
      <c r="K3981" t="s">
        <v>1550</v>
      </c>
      <c r="L3981" t="s">
        <v>1551</v>
      </c>
      <c r="M3981" t="s">
        <v>1552</v>
      </c>
      <c r="N3981" t="s">
        <v>1553</v>
      </c>
      <c r="O3981" t="s">
        <v>1554</v>
      </c>
      <c r="P3981" t="s">
        <v>1555</v>
      </c>
      <c r="Q3981" t="s">
        <v>707</v>
      </c>
    </row>
    <row r="3982" spans="1:17" x14ac:dyDescent="0.35">
      <c r="A3982" t="s">
        <v>35</v>
      </c>
      <c r="B3982" t="s">
        <v>827</v>
      </c>
      <c r="C3982">
        <v>286</v>
      </c>
      <c r="D3982" t="s">
        <v>352</v>
      </c>
      <c r="E3982" t="s">
        <v>987</v>
      </c>
      <c r="F3982" t="s">
        <v>108</v>
      </c>
      <c r="G3982" t="s">
        <v>78</v>
      </c>
      <c r="H3982" t="s">
        <v>78</v>
      </c>
      <c r="I3982" t="s">
        <v>78</v>
      </c>
      <c r="J3982" t="s">
        <v>111</v>
      </c>
      <c r="K3982" t="s">
        <v>383</v>
      </c>
      <c r="L3982" t="s">
        <v>458</v>
      </c>
      <c r="M3982" t="s">
        <v>78</v>
      </c>
      <c r="N3982" t="s">
        <v>334</v>
      </c>
      <c r="O3982" t="s">
        <v>78</v>
      </c>
      <c r="P3982" t="s">
        <v>679</v>
      </c>
      <c r="Q3982" t="s">
        <v>78</v>
      </c>
    </row>
    <row r="3983" spans="1:17" x14ac:dyDescent="0.35">
      <c r="A3983" t="s">
        <v>35</v>
      </c>
      <c r="B3983" t="s">
        <v>828</v>
      </c>
      <c r="C3983">
        <v>317</v>
      </c>
      <c r="D3983" t="s">
        <v>1308</v>
      </c>
      <c r="E3983" t="s">
        <v>633</v>
      </c>
      <c r="F3983" t="s">
        <v>152</v>
      </c>
      <c r="G3983" t="s">
        <v>78</v>
      </c>
      <c r="H3983" t="s">
        <v>78</v>
      </c>
      <c r="I3983" t="s">
        <v>78</v>
      </c>
      <c r="J3983" t="s">
        <v>605</v>
      </c>
      <c r="K3983" t="s">
        <v>490</v>
      </c>
      <c r="L3983" t="s">
        <v>387</v>
      </c>
      <c r="M3983" t="s">
        <v>78</v>
      </c>
      <c r="N3983" t="s">
        <v>170</v>
      </c>
      <c r="O3983" t="s">
        <v>78</v>
      </c>
      <c r="P3983" t="s">
        <v>78</v>
      </c>
      <c r="Q3983" t="s">
        <v>78</v>
      </c>
    </row>
    <row r="3984" spans="1:17" x14ac:dyDescent="0.35">
      <c r="A3984" t="s">
        <v>35</v>
      </c>
      <c r="B3984" t="s">
        <v>318</v>
      </c>
      <c r="C3984">
        <v>13</v>
      </c>
      <c r="D3984" t="s">
        <v>695</v>
      </c>
      <c r="E3984" t="s">
        <v>78</v>
      </c>
      <c r="F3984" t="s">
        <v>288</v>
      </c>
      <c r="G3984" t="s">
        <v>78</v>
      </c>
      <c r="H3984" t="s">
        <v>78</v>
      </c>
      <c r="I3984" t="s">
        <v>78</v>
      </c>
      <c r="J3984" t="s">
        <v>631</v>
      </c>
      <c r="K3984" t="s">
        <v>78</v>
      </c>
      <c r="L3984" t="s">
        <v>78</v>
      </c>
      <c r="M3984" t="s">
        <v>78</v>
      </c>
      <c r="N3984" t="s">
        <v>78</v>
      </c>
      <c r="O3984" t="s">
        <v>78</v>
      </c>
      <c r="P3984" t="s">
        <v>78</v>
      </c>
      <c r="Q3984" t="s">
        <v>78</v>
      </c>
    </row>
    <row r="3985" spans="1:17" x14ac:dyDescent="0.35">
      <c r="A3985" t="s">
        <v>36</v>
      </c>
      <c r="B3985" t="s">
        <v>827</v>
      </c>
      <c r="C3985">
        <v>671</v>
      </c>
      <c r="D3985" t="s">
        <v>394</v>
      </c>
      <c r="E3985" t="s">
        <v>958</v>
      </c>
      <c r="F3985" t="s">
        <v>839</v>
      </c>
      <c r="G3985" t="s">
        <v>668</v>
      </c>
      <c r="H3985" t="s">
        <v>679</v>
      </c>
      <c r="I3985" t="s">
        <v>668</v>
      </c>
      <c r="J3985" t="s">
        <v>1126</v>
      </c>
      <c r="K3985" t="s">
        <v>387</v>
      </c>
      <c r="L3985" t="s">
        <v>732</v>
      </c>
      <c r="M3985" t="s">
        <v>78</v>
      </c>
      <c r="N3985" t="s">
        <v>800</v>
      </c>
      <c r="O3985" t="s">
        <v>78</v>
      </c>
      <c r="P3985" t="s">
        <v>78</v>
      </c>
      <c r="Q3985" t="s">
        <v>78</v>
      </c>
    </row>
    <row r="3986" spans="1:17" x14ac:dyDescent="0.35">
      <c r="A3986" t="s">
        <v>36</v>
      </c>
      <c r="B3986" t="s">
        <v>828</v>
      </c>
      <c r="C3986">
        <v>896</v>
      </c>
      <c r="D3986" t="s">
        <v>646</v>
      </c>
      <c r="E3986" t="s">
        <v>852</v>
      </c>
      <c r="F3986" t="s">
        <v>615</v>
      </c>
      <c r="G3986" t="s">
        <v>78</v>
      </c>
      <c r="H3986" t="s">
        <v>78</v>
      </c>
      <c r="I3986" t="s">
        <v>78</v>
      </c>
      <c r="J3986" t="s">
        <v>720</v>
      </c>
      <c r="K3986" t="s">
        <v>800</v>
      </c>
      <c r="L3986" t="s">
        <v>807</v>
      </c>
      <c r="M3986" t="s">
        <v>78</v>
      </c>
      <c r="N3986" t="s">
        <v>673</v>
      </c>
      <c r="O3986" t="s">
        <v>78</v>
      </c>
      <c r="P3986" t="s">
        <v>78</v>
      </c>
      <c r="Q3986" t="s">
        <v>679</v>
      </c>
    </row>
    <row r="3987" spans="1:17" x14ac:dyDescent="0.35">
      <c r="A3987" t="s">
        <v>36</v>
      </c>
      <c r="B3987" t="s">
        <v>318</v>
      </c>
      <c r="C3987">
        <v>67</v>
      </c>
      <c r="D3987" t="s">
        <v>516</v>
      </c>
      <c r="E3987" t="s">
        <v>1087</v>
      </c>
      <c r="F3987" t="s">
        <v>1310</v>
      </c>
      <c r="G3987" t="s">
        <v>78</v>
      </c>
      <c r="H3987" t="s">
        <v>78</v>
      </c>
      <c r="I3987" t="s">
        <v>78</v>
      </c>
      <c r="J3987" t="s">
        <v>1123</v>
      </c>
      <c r="K3987" t="s">
        <v>387</v>
      </c>
      <c r="L3987" t="s">
        <v>529</v>
      </c>
      <c r="M3987" t="s">
        <v>78</v>
      </c>
      <c r="N3987" t="s">
        <v>78</v>
      </c>
      <c r="O3987" t="s">
        <v>78</v>
      </c>
      <c r="P3987" t="s">
        <v>78</v>
      </c>
      <c r="Q3987" t="s">
        <v>78</v>
      </c>
    </row>
    <row r="3988" spans="1:17" x14ac:dyDescent="0.35">
      <c r="A3988" t="s">
        <v>37</v>
      </c>
      <c r="B3988" t="s">
        <v>827</v>
      </c>
      <c r="C3988">
        <v>344</v>
      </c>
      <c r="D3988" t="s">
        <v>1314</v>
      </c>
      <c r="E3988" t="s">
        <v>734</v>
      </c>
      <c r="F3988" t="s">
        <v>589</v>
      </c>
      <c r="G3988" t="s">
        <v>334</v>
      </c>
      <c r="H3988" t="s">
        <v>170</v>
      </c>
      <c r="I3988" t="s">
        <v>78</v>
      </c>
      <c r="J3988" t="s">
        <v>408</v>
      </c>
      <c r="K3988" t="s">
        <v>718</v>
      </c>
      <c r="L3988" t="s">
        <v>736</v>
      </c>
      <c r="M3988" t="s">
        <v>78</v>
      </c>
      <c r="N3988" t="s">
        <v>414</v>
      </c>
      <c r="O3988" t="s">
        <v>78</v>
      </c>
      <c r="P3988" t="s">
        <v>334</v>
      </c>
      <c r="Q3988" t="s">
        <v>78</v>
      </c>
    </row>
    <row r="3989" spans="1:17" x14ac:dyDescent="0.35">
      <c r="A3989" t="s">
        <v>37</v>
      </c>
      <c r="B3989" t="s">
        <v>828</v>
      </c>
      <c r="C3989">
        <v>441</v>
      </c>
      <c r="D3989" t="s">
        <v>410</v>
      </c>
      <c r="E3989" t="s">
        <v>270</v>
      </c>
      <c r="F3989" t="s">
        <v>879</v>
      </c>
      <c r="G3989" t="s">
        <v>170</v>
      </c>
      <c r="H3989" t="s">
        <v>78</v>
      </c>
      <c r="I3989" t="s">
        <v>170</v>
      </c>
      <c r="J3989" t="s">
        <v>531</v>
      </c>
      <c r="K3989" t="s">
        <v>246</v>
      </c>
      <c r="L3989" t="s">
        <v>624</v>
      </c>
      <c r="M3989" t="s">
        <v>78</v>
      </c>
      <c r="N3989" t="s">
        <v>668</v>
      </c>
      <c r="O3989" t="s">
        <v>78</v>
      </c>
      <c r="P3989" t="s">
        <v>78</v>
      </c>
      <c r="Q3989" t="s">
        <v>673</v>
      </c>
    </row>
    <row r="3990" spans="1:17" x14ac:dyDescent="0.35">
      <c r="A3990" t="s">
        <v>37</v>
      </c>
      <c r="B3990" t="s">
        <v>318</v>
      </c>
      <c r="C3990">
        <v>42</v>
      </c>
      <c r="D3990" t="s">
        <v>233</v>
      </c>
      <c r="E3990" t="s">
        <v>78</v>
      </c>
      <c r="F3990" t="s">
        <v>649</v>
      </c>
      <c r="G3990" t="s">
        <v>78</v>
      </c>
      <c r="H3990" t="s">
        <v>78</v>
      </c>
      <c r="I3990" t="s">
        <v>78</v>
      </c>
      <c r="J3990" t="s">
        <v>594</v>
      </c>
      <c r="K3990" t="s">
        <v>78</v>
      </c>
      <c r="L3990" t="s">
        <v>78</v>
      </c>
      <c r="M3990" t="s">
        <v>78</v>
      </c>
      <c r="N3990" t="s">
        <v>78</v>
      </c>
      <c r="O3990" t="s">
        <v>78</v>
      </c>
      <c r="P3990" t="s">
        <v>78</v>
      </c>
      <c r="Q3990" t="s">
        <v>78</v>
      </c>
    </row>
    <row r="3991" spans="1:17" x14ac:dyDescent="0.35">
      <c r="A3991" t="s">
        <v>38</v>
      </c>
      <c r="B3991" t="s">
        <v>827</v>
      </c>
      <c r="C3991">
        <v>357</v>
      </c>
      <c r="D3991" t="s">
        <v>173</v>
      </c>
      <c r="E3991" t="s">
        <v>734</v>
      </c>
      <c r="F3991" t="s">
        <v>319</v>
      </c>
      <c r="G3991" t="s">
        <v>377</v>
      </c>
      <c r="H3991" t="s">
        <v>78</v>
      </c>
      <c r="I3991" t="s">
        <v>170</v>
      </c>
      <c r="J3991" t="s">
        <v>978</v>
      </c>
      <c r="K3991" t="s">
        <v>623</v>
      </c>
      <c r="L3991" t="s">
        <v>743</v>
      </c>
      <c r="M3991" t="s">
        <v>78</v>
      </c>
      <c r="N3991" t="s">
        <v>623</v>
      </c>
      <c r="O3991" t="s">
        <v>78</v>
      </c>
      <c r="P3991" t="s">
        <v>78</v>
      </c>
      <c r="Q3991" t="s">
        <v>78</v>
      </c>
    </row>
    <row r="3992" spans="1:17" x14ac:dyDescent="0.35">
      <c r="A3992" t="s">
        <v>38</v>
      </c>
      <c r="B3992" t="s">
        <v>828</v>
      </c>
      <c r="C3992">
        <v>425</v>
      </c>
      <c r="D3992" t="s">
        <v>128</v>
      </c>
      <c r="E3992" t="s">
        <v>688</v>
      </c>
      <c r="F3992" t="s">
        <v>856</v>
      </c>
      <c r="G3992" t="s">
        <v>668</v>
      </c>
      <c r="H3992" t="s">
        <v>78</v>
      </c>
      <c r="I3992" t="s">
        <v>78</v>
      </c>
      <c r="J3992" t="s">
        <v>699</v>
      </c>
      <c r="K3992" t="s">
        <v>355</v>
      </c>
      <c r="L3992" t="s">
        <v>85</v>
      </c>
      <c r="M3992" t="s">
        <v>78</v>
      </c>
      <c r="N3992" t="s">
        <v>78</v>
      </c>
      <c r="O3992" t="s">
        <v>78</v>
      </c>
      <c r="P3992" t="s">
        <v>78</v>
      </c>
      <c r="Q3992" t="s">
        <v>170</v>
      </c>
    </row>
    <row r="3993" spans="1:17" x14ac:dyDescent="0.35">
      <c r="A3993" t="s">
        <v>38</v>
      </c>
      <c r="B3993" t="s">
        <v>318</v>
      </c>
      <c r="C3993">
        <v>41</v>
      </c>
      <c r="D3993" t="s">
        <v>209</v>
      </c>
      <c r="E3993" t="s">
        <v>998</v>
      </c>
      <c r="F3993" t="s">
        <v>282</v>
      </c>
      <c r="G3993" t="s">
        <v>78</v>
      </c>
      <c r="H3993" t="s">
        <v>78</v>
      </c>
      <c r="I3993" t="s">
        <v>78</v>
      </c>
      <c r="J3993" t="s">
        <v>65</v>
      </c>
      <c r="K3993" t="s">
        <v>337</v>
      </c>
      <c r="L3993" t="s">
        <v>78</v>
      </c>
      <c r="M3993" t="s">
        <v>78</v>
      </c>
      <c r="N3993" t="s">
        <v>78</v>
      </c>
      <c r="O3993" t="s">
        <v>78</v>
      </c>
      <c r="P3993" t="s">
        <v>78</v>
      </c>
      <c r="Q3993" t="s">
        <v>78</v>
      </c>
    </row>
    <row r="3994" spans="1:17" x14ac:dyDescent="0.35">
      <c r="A3994" t="s">
        <v>39</v>
      </c>
      <c r="B3994" t="s">
        <v>827</v>
      </c>
      <c r="C3994">
        <v>427</v>
      </c>
      <c r="D3994" t="s">
        <v>562</v>
      </c>
      <c r="E3994" t="s">
        <v>337</v>
      </c>
      <c r="F3994" t="s">
        <v>854</v>
      </c>
      <c r="G3994" t="s">
        <v>78</v>
      </c>
      <c r="H3994" t="s">
        <v>78</v>
      </c>
      <c r="I3994" t="s">
        <v>414</v>
      </c>
      <c r="J3994" t="s">
        <v>249</v>
      </c>
      <c r="K3994" t="s">
        <v>389</v>
      </c>
      <c r="L3994" t="s">
        <v>721</v>
      </c>
      <c r="M3994" t="s">
        <v>78</v>
      </c>
      <c r="N3994" t="s">
        <v>490</v>
      </c>
      <c r="O3994" t="s">
        <v>78</v>
      </c>
      <c r="P3994" t="s">
        <v>78</v>
      </c>
      <c r="Q3994" t="s">
        <v>78</v>
      </c>
    </row>
    <row r="3995" spans="1:17" x14ac:dyDescent="0.35">
      <c r="A3995" t="s">
        <v>39</v>
      </c>
      <c r="B3995" t="s">
        <v>828</v>
      </c>
      <c r="C3995">
        <v>561</v>
      </c>
      <c r="D3995" t="s">
        <v>429</v>
      </c>
      <c r="E3995" t="s">
        <v>508</v>
      </c>
      <c r="F3995" t="s">
        <v>432</v>
      </c>
      <c r="G3995" t="s">
        <v>170</v>
      </c>
      <c r="H3995" t="s">
        <v>78</v>
      </c>
      <c r="I3995" t="s">
        <v>679</v>
      </c>
      <c r="J3995" t="s">
        <v>813</v>
      </c>
      <c r="K3995" t="s">
        <v>800</v>
      </c>
      <c r="L3995" t="s">
        <v>389</v>
      </c>
      <c r="M3995" t="s">
        <v>78</v>
      </c>
      <c r="N3995" t="s">
        <v>679</v>
      </c>
      <c r="O3995" t="s">
        <v>679</v>
      </c>
      <c r="P3995" t="s">
        <v>78</v>
      </c>
      <c r="Q3995" t="s">
        <v>78</v>
      </c>
    </row>
    <row r="3996" spans="1:17" x14ac:dyDescent="0.35">
      <c r="A3996" t="s">
        <v>39</v>
      </c>
      <c r="B3996" t="s">
        <v>318</v>
      </c>
      <c r="C3996">
        <v>41</v>
      </c>
      <c r="D3996" t="s">
        <v>1558</v>
      </c>
      <c r="E3996" t="s">
        <v>78</v>
      </c>
      <c r="F3996" t="s">
        <v>905</v>
      </c>
      <c r="G3996" t="s">
        <v>78</v>
      </c>
      <c r="H3996" t="s">
        <v>78</v>
      </c>
      <c r="I3996" t="s">
        <v>78</v>
      </c>
      <c r="J3996" t="s">
        <v>285</v>
      </c>
      <c r="K3996" t="s">
        <v>624</v>
      </c>
      <c r="L3996" t="s">
        <v>377</v>
      </c>
      <c r="M3996" t="s">
        <v>78</v>
      </c>
      <c r="N3996" t="s">
        <v>78</v>
      </c>
      <c r="O3996" t="s">
        <v>78</v>
      </c>
      <c r="P3996" t="s">
        <v>78</v>
      </c>
      <c r="Q3996" t="s">
        <v>78</v>
      </c>
    </row>
    <row r="3997" spans="1:17" x14ac:dyDescent="0.35">
      <c r="A3997" t="s">
        <v>40</v>
      </c>
      <c r="B3997" t="s">
        <v>827</v>
      </c>
      <c r="C3997">
        <v>2085</v>
      </c>
      <c r="D3997" t="s">
        <v>217</v>
      </c>
      <c r="E3997" t="s">
        <v>270</v>
      </c>
      <c r="F3997" t="s">
        <v>801</v>
      </c>
      <c r="G3997" t="s">
        <v>673</v>
      </c>
      <c r="H3997" t="s">
        <v>679</v>
      </c>
      <c r="I3997" t="s">
        <v>673</v>
      </c>
      <c r="J3997" t="s">
        <v>478</v>
      </c>
      <c r="K3997" t="s">
        <v>355</v>
      </c>
      <c r="L3997" t="s">
        <v>734</v>
      </c>
      <c r="M3997" t="s">
        <v>78</v>
      </c>
      <c r="N3997" t="s">
        <v>800</v>
      </c>
      <c r="O3997" t="s">
        <v>78</v>
      </c>
      <c r="P3997" t="s">
        <v>679</v>
      </c>
      <c r="Q3997" t="s">
        <v>78</v>
      </c>
    </row>
    <row r="3998" spans="1:17" x14ac:dyDescent="0.35">
      <c r="A3998" t="s">
        <v>40</v>
      </c>
      <c r="B3998" t="s">
        <v>828</v>
      </c>
      <c r="C3998">
        <v>2640</v>
      </c>
      <c r="D3998" t="s">
        <v>482</v>
      </c>
      <c r="E3998" t="s">
        <v>938</v>
      </c>
      <c r="F3998" t="s">
        <v>1159</v>
      </c>
      <c r="G3998" t="s">
        <v>170</v>
      </c>
      <c r="H3998" t="s">
        <v>78</v>
      </c>
      <c r="I3998" t="s">
        <v>679</v>
      </c>
      <c r="J3998" t="s">
        <v>582</v>
      </c>
      <c r="K3998" t="s">
        <v>800</v>
      </c>
      <c r="L3998" t="s">
        <v>987</v>
      </c>
      <c r="M3998" t="s">
        <v>78</v>
      </c>
      <c r="N3998" t="s">
        <v>170</v>
      </c>
      <c r="O3998" t="s">
        <v>78</v>
      </c>
      <c r="P3998" t="s">
        <v>78</v>
      </c>
      <c r="Q3998" t="s">
        <v>679</v>
      </c>
    </row>
    <row r="3999" spans="1:17" x14ac:dyDescent="0.35">
      <c r="A3999" t="s">
        <v>40</v>
      </c>
      <c r="B3999" t="s">
        <v>318</v>
      </c>
      <c r="C3999">
        <v>204</v>
      </c>
      <c r="D3999" t="s">
        <v>536</v>
      </c>
      <c r="E3999" t="s">
        <v>998</v>
      </c>
      <c r="F3999" t="s">
        <v>526</v>
      </c>
      <c r="G3999" t="s">
        <v>78</v>
      </c>
      <c r="H3999" t="s">
        <v>78</v>
      </c>
      <c r="I3999" t="s">
        <v>78</v>
      </c>
      <c r="J3999" t="s">
        <v>720</v>
      </c>
      <c r="K3999" t="s">
        <v>490</v>
      </c>
      <c r="L3999" t="s">
        <v>387</v>
      </c>
      <c r="M3999" t="s">
        <v>78</v>
      </c>
      <c r="N3999" t="s">
        <v>78</v>
      </c>
      <c r="O3999" t="s">
        <v>78</v>
      </c>
      <c r="P3999" t="s">
        <v>78</v>
      </c>
      <c r="Q3999" t="s">
        <v>78</v>
      </c>
    </row>
    <row r="4001" spans="1:17" x14ac:dyDescent="0.35">
      <c r="A4001" t="s">
        <v>1559</v>
      </c>
    </row>
    <row r="4002" spans="1:17" x14ac:dyDescent="0.35">
      <c r="A4002" t="s">
        <v>29</v>
      </c>
      <c r="B4002" t="s">
        <v>864</v>
      </c>
      <c r="C4002" t="s">
        <v>30</v>
      </c>
      <c r="D4002" t="s">
        <v>1543</v>
      </c>
      <c r="E4002" t="s">
        <v>1544</v>
      </c>
      <c r="F4002" t="s">
        <v>1545</v>
      </c>
      <c r="G4002" t="s">
        <v>1546</v>
      </c>
      <c r="H4002" t="s">
        <v>1547</v>
      </c>
      <c r="I4002" t="s">
        <v>1548</v>
      </c>
      <c r="J4002" t="s">
        <v>1549</v>
      </c>
      <c r="K4002" t="s">
        <v>1550</v>
      </c>
      <c r="L4002" t="s">
        <v>1551</v>
      </c>
      <c r="M4002" t="s">
        <v>1552</v>
      </c>
      <c r="N4002" t="s">
        <v>1553</v>
      </c>
      <c r="O4002" t="s">
        <v>1554</v>
      </c>
      <c r="P4002" t="s">
        <v>1555</v>
      </c>
      <c r="Q4002" t="s">
        <v>707</v>
      </c>
    </row>
    <row r="4003" spans="1:17" x14ac:dyDescent="0.35">
      <c r="A4003" t="s">
        <v>35</v>
      </c>
      <c r="B4003" t="s">
        <v>831</v>
      </c>
      <c r="C4003">
        <v>116</v>
      </c>
      <c r="D4003" t="s">
        <v>521</v>
      </c>
      <c r="E4003" t="s">
        <v>734</v>
      </c>
      <c r="F4003" t="s">
        <v>65</v>
      </c>
      <c r="G4003" t="s">
        <v>78</v>
      </c>
      <c r="H4003" t="s">
        <v>78</v>
      </c>
      <c r="I4003" t="s">
        <v>78</v>
      </c>
      <c r="J4003" t="s">
        <v>740</v>
      </c>
      <c r="K4003" t="s">
        <v>825</v>
      </c>
      <c r="L4003" t="s">
        <v>387</v>
      </c>
      <c r="M4003" t="s">
        <v>78</v>
      </c>
      <c r="N4003" t="s">
        <v>433</v>
      </c>
      <c r="O4003" t="s">
        <v>78</v>
      </c>
      <c r="P4003" t="s">
        <v>668</v>
      </c>
      <c r="Q4003" t="s">
        <v>78</v>
      </c>
    </row>
    <row r="4004" spans="1:17" x14ac:dyDescent="0.35">
      <c r="A4004" t="s">
        <v>35</v>
      </c>
      <c r="B4004" t="s">
        <v>832</v>
      </c>
      <c r="C4004">
        <v>347</v>
      </c>
      <c r="D4004" t="s">
        <v>678</v>
      </c>
      <c r="E4004" t="s">
        <v>736</v>
      </c>
      <c r="F4004" t="s">
        <v>1326</v>
      </c>
      <c r="G4004" t="s">
        <v>78</v>
      </c>
      <c r="H4004" t="s">
        <v>78</v>
      </c>
      <c r="I4004" t="s">
        <v>78</v>
      </c>
      <c r="J4004" t="s">
        <v>127</v>
      </c>
      <c r="K4004" t="s">
        <v>622</v>
      </c>
      <c r="L4004" t="s">
        <v>987</v>
      </c>
      <c r="M4004" t="s">
        <v>78</v>
      </c>
      <c r="N4004" t="s">
        <v>668</v>
      </c>
      <c r="O4004" t="s">
        <v>78</v>
      </c>
      <c r="P4004" t="s">
        <v>78</v>
      </c>
      <c r="Q4004" t="s">
        <v>78</v>
      </c>
    </row>
    <row r="4005" spans="1:17" x14ac:dyDescent="0.35">
      <c r="A4005" t="s">
        <v>35</v>
      </c>
      <c r="B4005" t="s">
        <v>833</v>
      </c>
      <c r="C4005">
        <v>153</v>
      </c>
      <c r="D4005" t="s">
        <v>638</v>
      </c>
      <c r="E4005" t="s">
        <v>387</v>
      </c>
      <c r="F4005" t="s">
        <v>969</v>
      </c>
      <c r="G4005" t="s">
        <v>78</v>
      </c>
      <c r="H4005" t="s">
        <v>78</v>
      </c>
      <c r="I4005" t="s">
        <v>78</v>
      </c>
      <c r="J4005" t="s">
        <v>897</v>
      </c>
      <c r="K4005" t="s">
        <v>668</v>
      </c>
      <c r="L4005" t="s">
        <v>675</v>
      </c>
      <c r="M4005" t="s">
        <v>78</v>
      </c>
      <c r="N4005" t="s">
        <v>78</v>
      </c>
      <c r="O4005" t="s">
        <v>78</v>
      </c>
      <c r="P4005" t="s">
        <v>78</v>
      </c>
      <c r="Q4005" t="s">
        <v>78</v>
      </c>
    </row>
    <row r="4006" spans="1:17" x14ac:dyDescent="0.35">
      <c r="A4006" t="s">
        <v>36</v>
      </c>
      <c r="B4006" t="s">
        <v>831</v>
      </c>
      <c r="C4006">
        <v>142</v>
      </c>
      <c r="D4006" t="s">
        <v>244</v>
      </c>
      <c r="E4006" t="s">
        <v>250</v>
      </c>
      <c r="F4006" t="s">
        <v>1118</v>
      </c>
      <c r="G4006" t="s">
        <v>78</v>
      </c>
      <c r="H4006" t="s">
        <v>78</v>
      </c>
      <c r="I4006" t="s">
        <v>414</v>
      </c>
      <c r="J4006" t="s">
        <v>838</v>
      </c>
      <c r="K4006" t="s">
        <v>377</v>
      </c>
      <c r="L4006" t="s">
        <v>246</v>
      </c>
      <c r="M4006" t="s">
        <v>78</v>
      </c>
      <c r="N4006" t="s">
        <v>673</v>
      </c>
      <c r="O4006" t="s">
        <v>78</v>
      </c>
      <c r="P4006" t="s">
        <v>78</v>
      </c>
      <c r="Q4006" t="s">
        <v>78</v>
      </c>
    </row>
    <row r="4007" spans="1:17" x14ac:dyDescent="0.35">
      <c r="A4007" t="s">
        <v>36</v>
      </c>
      <c r="B4007" t="s">
        <v>832</v>
      </c>
      <c r="C4007">
        <v>1308</v>
      </c>
      <c r="D4007" t="s">
        <v>100</v>
      </c>
      <c r="E4007" t="s">
        <v>813</v>
      </c>
      <c r="F4007" t="s">
        <v>768</v>
      </c>
      <c r="G4007" t="s">
        <v>679</v>
      </c>
      <c r="H4007" t="s">
        <v>679</v>
      </c>
      <c r="I4007" t="s">
        <v>78</v>
      </c>
      <c r="J4007" t="s">
        <v>487</v>
      </c>
      <c r="K4007" t="s">
        <v>623</v>
      </c>
      <c r="L4007" t="s">
        <v>250</v>
      </c>
      <c r="M4007" t="s">
        <v>78</v>
      </c>
      <c r="N4007" t="s">
        <v>374</v>
      </c>
      <c r="O4007" t="s">
        <v>78</v>
      </c>
      <c r="P4007" t="s">
        <v>78</v>
      </c>
      <c r="Q4007" t="s">
        <v>78</v>
      </c>
    </row>
    <row r="4008" spans="1:17" x14ac:dyDescent="0.35">
      <c r="A4008" t="s">
        <v>36</v>
      </c>
      <c r="B4008" t="s">
        <v>833</v>
      </c>
      <c r="C4008">
        <v>184</v>
      </c>
      <c r="D4008" t="s">
        <v>1208</v>
      </c>
      <c r="E4008" t="s">
        <v>883</v>
      </c>
      <c r="F4008" t="s">
        <v>61</v>
      </c>
      <c r="G4008" t="s">
        <v>374</v>
      </c>
      <c r="H4008" t="s">
        <v>78</v>
      </c>
      <c r="I4008" t="s">
        <v>78</v>
      </c>
      <c r="J4008" t="s">
        <v>838</v>
      </c>
      <c r="K4008" t="s">
        <v>78</v>
      </c>
      <c r="L4008" t="s">
        <v>246</v>
      </c>
      <c r="M4008" t="s">
        <v>78</v>
      </c>
      <c r="N4008" t="s">
        <v>673</v>
      </c>
      <c r="O4008" t="s">
        <v>78</v>
      </c>
      <c r="P4008" t="s">
        <v>78</v>
      </c>
      <c r="Q4008" t="s">
        <v>78</v>
      </c>
    </row>
    <row r="4009" spans="1:17" x14ac:dyDescent="0.35">
      <c r="A4009" t="s">
        <v>37</v>
      </c>
      <c r="B4009" t="s">
        <v>831</v>
      </c>
      <c r="C4009">
        <v>109</v>
      </c>
      <c r="D4009" t="s">
        <v>405</v>
      </c>
      <c r="E4009" t="s">
        <v>85</v>
      </c>
      <c r="F4009" t="s">
        <v>319</v>
      </c>
      <c r="G4009" t="s">
        <v>78</v>
      </c>
      <c r="H4009" t="s">
        <v>78</v>
      </c>
      <c r="I4009" t="s">
        <v>377</v>
      </c>
      <c r="J4009" t="s">
        <v>518</v>
      </c>
      <c r="K4009" t="s">
        <v>728</v>
      </c>
      <c r="L4009" t="s">
        <v>78</v>
      </c>
      <c r="M4009" t="s">
        <v>78</v>
      </c>
      <c r="N4009" t="s">
        <v>490</v>
      </c>
      <c r="O4009" t="s">
        <v>78</v>
      </c>
      <c r="P4009" t="s">
        <v>78</v>
      </c>
      <c r="Q4009" t="s">
        <v>675</v>
      </c>
    </row>
    <row r="4010" spans="1:17" x14ac:dyDescent="0.35">
      <c r="A4010" t="s">
        <v>37</v>
      </c>
      <c r="B4010" t="s">
        <v>832</v>
      </c>
      <c r="C4010">
        <v>648</v>
      </c>
      <c r="D4010" t="s">
        <v>169</v>
      </c>
      <c r="E4010" t="s">
        <v>288</v>
      </c>
      <c r="F4010" t="s">
        <v>369</v>
      </c>
      <c r="G4010" t="s">
        <v>673</v>
      </c>
      <c r="H4010" t="s">
        <v>679</v>
      </c>
      <c r="I4010" t="s">
        <v>78</v>
      </c>
      <c r="J4010" t="s">
        <v>1102</v>
      </c>
      <c r="K4010" t="s">
        <v>374</v>
      </c>
      <c r="L4010" t="s">
        <v>736</v>
      </c>
      <c r="M4010" t="s">
        <v>78</v>
      </c>
      <c r="N4010" t="s">
        <v>334</v>
      </c>
      <c r="O4010" t="s">
        <v>78</v>
      </c>
      <c r="P4010" t="s">
        <v>668</v>
      </c>
      <c r="Q4010" t="s">
        <v>78</v>
      </c>
    </row>
    <row r="4011" spans="1:17" x14ac:dyDescent="0.35">
      <c r="A4011" t="s">
        <v>37</v>
      </c>
      <c r="B4011" t="s">
        <v>833</v>
      </c>
      <c r="C4011">
        <v>70</v>
      </c>
      <c r="D4011" t="s">
        <v>620</v>
      </c>
      <c r="E4011" t="s">
        <v>724</v>
      </c>
      <c r="F4011" t="s">
        <v>1264</v>
      </c>
      <c r="G4011" t="s">
        <v>78</v>
      </c>
      <c r="H4011" t="s">
        <v>78</v>
      </c>
      <c r="I4011" t="s">
        <v>78</v>
      </c>
      <c r="J4011" t="s">
        <v>861</v>
      </c>
      <c r="K4011" t="s">
        <v>508</v>
      </c>
      <c r="L4011" t="s">
        <v>718</v>
      </c>
      <c r="M4011" t="s">
        <v>78</v>
      </c>
      <c r="N4011" t="s">
        <v>78</v>
      </c>
      <c r="O4011" t="s">
        <v>78</v>
      </c>
      <c r="P4011" t="s">
        <v>78</v>
      </c>
      <c r="Q4011" t="s">
        <v>78</v>
      </c>
    </row>
    <row r="4012" spans="1:17" x14ac:dyDescent="0.35">
      <c r="A4012" t="s">
        <v>38</v>
      </c>
      <c r="B4012" t="s">
        <v>831</v>
      </c>
      <c r="C4012">
        <v>198</v>
      </c>
      <c r="D4012" t="s">
        <v>521</v>
      </c>
      <c r="E4012" t="s">
        <v>433</v>
      </c>
      <c r="F4012" t="s">
        <v>865</v>
      </c>
      <c r="G4012" t="s">
        <v>623</v>
      </c>
      <c r="H4012" t="s">
        <v>78</v>
      </c>
      <c r="I4012" t="s">
        <v>78</v>
      </c>
      <c r="J4012" t="s">
        <v>1159</v>
      </c>
      <c r="K4012" t="s">
        <v>622</v>
      </c>
      <c r="L4012" t="s">
        <v>800</v>
      </c>
      <c r="M4012" t="s">
        <v>78</v>
      </c>
      <c r="N4012" t="s">
        <v>668</v>
      </c>
      <c r="O4012" t="s">
        <v>78</v>
      </c>
      <c r="P4012" t="s">
        <v>78</v>
      </c>
      <c r="Q4012" t="s">
        <v>668</v>
      </c>
    </row>
    <row r="4013" spans="1:17" x14ac:dyDescent="0.35">
      <c r="A4013" t="s">
        <v>38</v>
      </c>
      <c r="B4013" t="s">
        <v>832</v>
      </c>
      <c r="C4013">
        <v>412</v>
      </c>
      <c r="D4013" t="s">
        <v>646</v>
      </c>
      <c r="E4013" t="s">
        <v>508</v>
      </c>
      <c r="F4013" t="s">
        <v>1090</v>
      </c>
      <c r="G4013" t="s">
        <v>170</v>
      </c>
      <c r="H4013" t="s">
        <v>78</v>
      </c>
      <c r="I4013" t="s">
        <v>78</v>
      </c>
      <c r="J4013" t="s">
        <v>1260</v>
      </c>
      <c r="K4013" t="s">
        <v>623</v>
      </c>
      <c r="L4013" t="s">
        <v>406</v>
      </c>
      <c r="M4013" t="s">
        <v>78</v>
      </c>
      <c r="N4013" t="s">
        <v>374</v>
      </c>
      <c r="O4013" t="s">
        <v>78</v>
      </c>
      <c r="P4013" t="s">
        <v>78</v>
      </c>
      <c r="Q4013" t="s">
        <v>78</v>
      </c>
    </row>
    <row r="4014" spans="1:17" x14ac:dyDescent="0.35">
      <c r="A4014" t="s">
        <v>38</v>
      </c>
      <c r="B4014" t="s">
        <v>833</v>
      </c>
      <c r="C4014">
        <v>213</v>
      </c>
      <c r="D4014" t="s">
        <v>407</v>
      </c>
      <c r="E4014" t="s">
        <v>993</v>
      </c>
      <c r="F4014" t="s">
        <v>835</v>
      </c>
      <c r="G4014" t="s">
        <v>170</v>
      </c>
      <c r="H4014" t="s">
        <v>78</v>
      </c>
      <c r="I4014" t="s">
        <v>668</v>
      </c>
      <c r="J4014" t="s">
        <v>276</v>
      </c>
      <c r="K4014" t="s">
        <v>355</v>
      </c>
      <c r="L4014" t="s">
        <v>743</v>
      </c>
      <c r="M4014" t="s">
        <v>78</v>
      </c>
      <c r="N4014" t="s">
        <v>334</v>
      </c>
      <c r="O4014" t="s">
        <v>78</v>
      </c>
      <c r="P4014" t="s">
        <v>78</v>
      </c>
      <c r="Q4014" t="s">
        <v>78</v>
      </c>
    </row>
    <row r="4015" spans="1:17" x14ac:dyDescent="0.35">
      <c r="A4015" t="s">
        <v>39</v>
      </c>
      <c r="B4015" t="s">
        <v>831</v>
      </c>
      <c r="C4015">
        <v>129</v>
      </c>
      <c r="D4015" t="s">
        <v>691</v>
      </c>
      <c r="E4015" t="s">
        <v>456</v>
      </c>
      <c r="F4015" t="s">
        <v>791</v>
      </c>
      <c r="G4015" t="s">
        <v>78</v>
      </c>
      <c r="H4015" t="s">
        <v>78</v>
      </c>
      <c r="I4015" t="s">
        <v>458</v>
      </c>
      <c r="J4015" t="s">
        <v>996</v>
      </c>
      <c r="K4015" t="s">
        <v>334</v>
      </c>
      <c r="L4015" t="s">
        <v>377</v>
      </c>
      <c r="M4015" t="s">
        <v>78</v>
      </c>
      <c r="N4015" t="s">
        <v>433</v>
      </c>
      <c r="O4015" t="s">
        <v>78</v>
      </c>
      <c r="P4015" t="s">
        <v>78</v>
      </c>
      <c r="Q4015" t="s">
        <v>78</v>
      </c>
    </row>
    <row r="4016" spans="1:17" x14ac:dyDescent="0.35">
      <c r="A4016" t="s">
        <v>39</v>
      </c>
      <c r="B4016" t="s">
        <v>832</v>
      </c>
      <c r="C4016">
        <v>595</v>
      </c>
      <c r="D4016" t="s">
        <v>405</v>
      </c>
      <c r="E4016" t="s">
        <v>737</v>
      </c>
      <c r="F4016" t="s">
        <v>835</v>
      </c>
      <c r="G4016" t="s">
        <v>679</v>
      </c>
      <c r="H4016" t="s">
        <v>78</v>
      </c>
      <c r="I4016" t="s">
        <v>679</v>
      </c>
      <c r="J4016" t="s">
        <v>430</v>
      </c>
      <c r="K4016" t="s">
        <v>675</v>
      </c>
      <c r="L4016" t="s">
        <v>807</v>
      </c>
      <c r="M4016" t="s">
        <v>78</v>
      </c>
      <c r="N4016" t="s">
        <v>377</v>
      </c>
      <c r="O4016" t="s">
        <v>679</v>
      </c>
      <c r="P4016" t="s">
        <v>78</v>
      </c>
      <c r="Q4016" t="s">
        <v>78</v>
      </c>
    </row>
    <row r="4017" spans="1:17" x14ac:dyDescent="0.35">
      <c r="A4017" t="s">
        <v>39</v>
      </c>
      <c r="B4017" t="s">
        <v>833</v>
      </c>
      <c r="C4017">
        <v>305</v>
      </c>
      <c r="D4017" t="s">
        <v>419</v>
      </c>
      <c r="E4017" t="s">
        <v>337</v>
      </c>
      <c r="F4017" t="s">
        <v>528</v>
      </c>
      <c r="G4017" t="s">
        <v>679</v>
      </c>
      <c r="H4017" t="s">
        <v>78</v>
      </c>
      <c r="I4017" t="s">
        <v>679</v>
      </c>
      <c r="J4017" t="s">
        <v>1140</v>
      </c>
      <c r="K4017" t="s">
        <v>387</v>
      </c>
      <c r="L4017" t="s">
        <v>987</v>
      </c>
      <c r="M4017" t="s">
        <v>78</v>
      </c>
      <c r="N4017" t="s">
        <v>246</v>
      </c>
      <c r="O4017" t="s">
        <v>78</v>
      </c>
      <c r="P4017" t="s">
        <v>78</v>
      </c>
      <c r="Q4017" t="s">
        <v>78</v>
      </c>
    </row>
    <row r="4018" spans="1:17" x14ac:dyDescent="0.35">
      <c r="A4018" t="s">
        <v>40</v>
      </c>
      <c r="B4018" t="s">
        <v>831</v>
      </c>
      <c r="C4018">
        <v>694</v>
      </c>
      <c r="D4018" t="s">
        <v>493</v>
      </c>
      <c r="E4018" t="s">
        <v>341</v>
      </c>
      <c r="F4018" t="s">
        <v>67</v>
      </c>
      <c r="G4018" t="s">
        <v>334</v>
      </c>
      <c r="H4018" t="s">
        <v>78</v>
      </c>
      <c r="I4018" t="s">
        <v>377</v>
      </c>
      <c r="J4018" t="s">
        <v>182</v>
      </c>
      <c r="K4018" t="s">
        <v>738</v>
      </c>
      <c r="L4018" t="s">
        <v>377</v>
      </c>
      <c r="M4018" t="s">
        <v>78</v>
      </c>
      <c r="N4018" t="s">
        <v>433</v>
      </c>
      <c r="O4018" t="s">
        <v>78</v>
      </c>
      <c r="P4018" t="s">
        <v>78</v>
      </c>
      <c r="Q4018" t="s">
        <v>668</v>
      </c>
    </row>
    <row r="4019" spans="1:17" x14ac:dyDescent="0.35">
      <c r="A4019" t="s">
        <v>40</v>
      </c>
      <c r="B4019" t="s">
        <v>832</v>
      </c>
      <c r="C4019">
        <v>3310</v>
      </c>
      <c r="D4019" t="s">
        <v>667</v>
      </c>
      <c r="E4019" t="s">
        <v>791</v>
      </c>
      <c r="F4019" t="s">
        <v>464</v>
      </c>
      <c r="G4019" t="s">
        <v>170</v>
      </c>
      <c r="H4019" t="s">
        <v>78</v>
      </c>
      <c r="I4019" t="s">
        <v>78</v>
      </c>
      <c r="J4019" t="s">
        <v>444</v>
      </c>
      <c r="K4019" t="s">
        <v>675</v>
      </c>
      <c r="L4019" t="s">
        <v>736</v>
      </c>
      <c r="M4019" t="s">
        <v>78</v>
      </c>
      <c r="N4019" t="s">
        <v>433</v>
      </c>
      <c r="O4019" t="s">
        <v>78</v>
      </c>
      <c r="P4019" t="s">
        <v>679</v>
      </c>
      <c r="Q4019" t="s">
        <v>78</v>
      </c>
    </row>
    <row r="4020" spans="1:17" x14ac:dyDescent="0.35">
      <c r="A4020" t="s">
        <v>40</v>
      </c>
      <c r="B4020" t="s">
        <v>833</v>
      </c>
      <c r="C4020">
        <v>925</v>
      </c>
      <c r="D4020" t="s">
        <v>1210</v>
      </c>
      <c r="E4020" t="s">
        <v>793</v>
      </c>
      <c r="F4020" t="s">
        <v>1087</v>
      </c>
      <c r="G4020" t="s">
        <v>668</v>
      </c>
      <c r="H4020" t="s">
        <v>78</v>
      </c>
      <c r="I4020" t="s">
        <v>679</v>
      </c>
      <c r="J4020" t="s">
        <v>432</v>
      </c>
      <c r="K4020" t="s">
        <v>387</v>
      </c>
      <c r="L4020" t="s">
        <v>987</v>
      </c>
      <c r="M4020" t="s">
        <v>78</v>
      </c>
      <c r="N4020" t="s">
        <v>673</v>
      </c>
      <c r="O4020" t="s">
        <v>78</v>
      </c>
      <c r="P4020" t="s">
        <v>78</v>
      </c>
      <c r="Q4020" t="s">
        <v>78</v>
      </c>
    </row>
    <row r="4022" spans="1:17" x14ac:dyDescent="0.35">
      <c r="A4022" t="s">
        <v>1560</v>
      </c>
    </row>
    <row r="4023" spans="1:17" x14ac:dyDescent="0.35">
      <c r="A4023" t="s">
        <v>29</v>
      </c>
      <c r="B4023" t="s">
        <v>1075</v>
      </c>
      <c r="C4023" t="s">
        <v>30</v>
      </c>
      <c r="D4023" t="s">
        <v>1543</v>
      </c>
      <c r="E4023" t="s">
        <v>1544</v>
      </c>
      <c r="F4023" t="s">
        <v>1545</v>
      </c>
      <c r="G4023" t="s">
        <v>1546</v>
      </c>
      <c r="H4023" t="s">
        <v>1547</v>
      </c>
      <c r="I4023" t="s">
        <v>1548</v>
      </c>
      <c r="J4023" t="s">
        <v>1549</v>
      </c>
      <c r="K4023" t="s">
        <v>1550</v>
      </c>
      <c r="L4023" t="s">
        <v>1551</v>
      </c>
      <c r="M4023" t="s">
        <v>1552</v>
      </c>
      <c r="N4023" t="s">
        <v>1553</v>
      </c>
      <c r="O4023" t="s">
        <v>1554</v>
      </c>
      <c r="P4023" t="s">
        <v>1555</v>
      </c>
      <c r="Q4023" t="s">
        <v>707</v>
      </c>
    </row>
    <row r="4024" spans="1:17" x14ac:dyDescent="0.35">
      <c r="A4024" t="s">
        <v>35</v>
      </c>
      <c r="B4024" t="s">
        <v>1079</v>
      </c>
      <c r="C4024">
        <v>89</v>
      </c>
      <c r="D4024" t="s">
        <v>555</v>
      </c>
      <c r="E4024" t="s">
        <v>334</v>
      </c>
      <c r="F4024" t="s">
        <v>1056</v>
      </c>
      <c r="G4024" t="s">
        <v>78</v>
      </c>
      <c r="H4024" t="s">
        <v>78</v>
      </c>
      <c r="I4024" t="s">
        <v>78</v>
      </c>
      <c r="J4024" t="s">
        <v>968</v>
      </c>
      <c r="K4024" t="s">
        <v>78</v>
      </c>
      <c r="L4024" t="s">
        <v>337</v>
      </c>
      <c r="M4024" t="s">
        <v>78</v>
      </c>
      <c r="N4024" t="s">
        <v>78</v>
      </c>
      <c r="O4024" t="s">
        <v>78</v>
      </c>
      <c r="P4024" t="s">
        <v>78</v>
      </c>
      <c r="Q4024" t="s">
        <v>78</v>
      </c>
    </row>
    <row r="4025" spans="1:17" x14ac:dyDescent="0.35">
      <c r="A4025" t="s">
        <v>35</v>
      </c>
      <c r="B4025" t="s">
        <v>1076</v>
      </c>
      <c r="C4025">
        <v>250</v>
      </c>
      <c r="D4025" t="s">
        <v>424</v>
      </c>
      <c r="E4025" t="s">
        <v>736</v>
      </c>
      <c r="F4025" t="s">
        <v>320</v>
      </c>
      <c r="G4025" t="s">
        <v>78</v>
      </c>
      <c r="H4025" t="s">
        <v>78</v>
      </c>
      <c r="I4025" t="s">
        <v>78</v>
      </c>
      <c r="J4025" t="s">
        <v>314</v>
      </c>
      <c r="K4025" t="s">
        <v>433</v>
      </c>
      <c r="L4025" t="s">
        <v>800</v>
      </c>
      <c r="M4025" t="s">
        <v>78</v>
      </c>
      <c r="N4025" t="s">
        <v>377</v>
      </c>
      <c r="O4025" t="s">
        <v>78</v>
      </c>
      <c r="P4025" t="s">
        <v>170</v>
      </c>
      <c r="Q4025" t="s">
        <v>78</v>
      </c>
    </row>
    <row r="4026" spans="1:17" x14ac:dyDescent="0.35">
      <c r="A4026" t="s">
        <v>35</v>
      </c>
      <c r="B4026" t="s">
        <v>1078</v>
      </c>
      <c r="C4026">
        <v>277</v>
      </c>
      <c r="D4026" t="s">
        <v>1450</v>
      </c>
      <c r="E4026" t="s">
        <v>718</v>
      </c>
      <c r="F4026" t="s">
        <v>1225</v>
      </c>
      <c r="G4026" t="s">
        <v>78</v>
      </c>
      <c r="H4026" t="s">
        <v>78</v>
      </c>
      <c r="I4026" t="s">
        <v>78</v>
      </c>
      <c r="J4026" t="s">
        <v>1213</v>
      </c>
      <c r="K4026" t="s">
        <v>250</v>
      </c>
      <c r="L4026" t="s">
        <v>389</v>
      </c>
      <c r="M4026" t="s">
        <v>78</v>
      </c>
      <c r="N4026" t="s">
        <v>78</v>
      </c>
      <c r="O4026" t="s">
        <v>78</v>
      </c>
      <c r="P4026" t="s">
        <v>78</v>
      </c>
      <c r="Q4026" t="s">
        <v>78</v>
      </c>
    </row>
    <row r="4027" spans="1:17" x14ac:dyDescent="0.35">
      <c r="A4027" t="s">
        <v>36</v>
      </c>
      <c r="B4027" t="s">
        <v>1079</v>
      </c>
      <c r="C4027">
        <v>210</v>
      </c>
      <c r="D4027" t="s">
        <v>407</v>
      </c>
      <c r="E4027" t="s">
        <v>934</v>
      </c>
      <c r="F4027" t="s">
        <v>1220</v>
      </c>
      <c r="G4027" t="s">
        <v>78</v>
      </c>
      <c r="H4027" t="s">
        <v>78</v>
      </c>
      <c r="I4027" t="s">
        <v>374</v>
      </c>
      <c r="J4027" t="s">
        <v>694</v>
      </c>
      <c r="K4027" t="s">
        <v>341</v>
      </c>
      <c r="L4027" t="s">
        <v>623</v>
      </c>
      <c r="M4027" t="s">
        <v>78</v>
      </c>
      <c r="N4027" t="s">
        <v>78</v>
      </c>
      <c r="O4027" t="s">
        <v>78</v>
      </c>
      <c r="P4027" t="s">
        <v>78</v>
      </c>
      <c r="Q4027" t="s">
        <v>78</v>
      </c>
    </row>
    <row r="4028" spans="1:17" x14ac:dyDescent="0.35">
      <c r="A4028" t="s">
        <v>36</v>
      </c>
      <c r="B4028" t="s">
        <v>1076</v>
      </c>
      <c r="C4028">
        <v>497</v>
      </c>
      <c r="D4028" t="s">
        <v>103</v>
      </c>
      <c r="E4028" t="s">
        <v>61</v>
      </c>
      <c r="F4028" t="s">
        <v>1138</v>
      </c>
      <c r="G4028" t="s">
        <v>668</v>
      </c>
      <c r="H4028" t="s">
        <v>78</v>
      </c>
      <c r="I4028" t="s">
        <v>679</v>
      </c>
      <c r="J4028" t="s">
        <v>398</v>
      </c>
      <c r="K4028" t="s">
        <v>355</v>
      </c>
      <c r="L4028" t="s">
        <v>508</v>
      </c>
      <c r="M4028" t="s">
        <v>78</v>
      </c>
      <c r="N4028" t="s">
        <v>377</v>
      </c>
      <c r="O4028" t="s">
        <v>78</v>
      </c>
      <c r="P4028" t="s">
        <v>78</v>
      </c>
      <c r="Q4028" t="s">
        <v>679</v>
      </c>
    </row>
    <row r="4029" spans="1:17" x14ac:dyDescent="0.35">
      <c r="A4029" t="s">
        <v>36</v>
      </c>
      <c r="B4029" t="s">
        <v>1078</v>
      </c>
      <c r="C4029">
        <v>927</v>
      </c>
      <c r="D4029" t="s">
        <v>485</v>
      </c>
      <c r="E4029" t="s">
        <v>758</v>
      </c>
      <c r="F4029" t="s">
        <v>1159</v>
      </c>
      <c r="G4029" t="s">
        <v>679</v>
      </c>
      <c r="H4029" t="s">
        <v>679</v>
      </c>
      <c r="I4029" t="s">
        <v>78</v>
      </c>
      <c r="J4029" t="s">
        <v>518</v>
      </c>
      <c r="K4029" t="s">
        <v>433</v>
      </c>
      <c r="L4029" t="s">
        <v>644</v>
      </c>
      <c r="M4029" t="s">
        <v>78</v>
      </c>
      <c r="N4029" t="s">
        <v>374</v>
      </c>
      <c r="O4029" t="s">
        <v>78</v>
      </c>
      <c r="P4029" t="s">
        <v>78</v>
      </c>
      <c r="Q4029" t="s">
        <v>78</v>
      </c>
    </row>
    <row r="4030" spans="1:17" x14ac:dyDescent="0.35">
      <c r="A4030" t="s">
        <v>37</v>
      </c>
      <c r="B4030" t="s">
        <v>1079</v>
      </c>
      <c r="C4030">
        <v>139</v>
      </c>
      <c r="D4030" t="s">
        <v>342</v>
      </c>
      <c r="E4030" t="s">
        <v>85</v>
      </c>
      <c r="F4030" t="s">
        <v>475</v>
      </c>
      <c r="G4030" t="s">
        <v>78</v>
      </c>
      <c r="H4030" t="s">
        <v>78</v>
      </c>
      <c r="I4030" t="s">
        <v>78</v>
      </c>
      <c r="J4030" t="s">
        <v>594</v>
      </c>
      <c r="K4030" t="s">
        <v>529</v>
      </c>
      <c r="L4030" t="s">
        <v>624</v>
      </c>
      <c r="M4030" t="s">
        <v>78</v>
      </c>
      <c r="N4030" t="s">
        <v>246</v>
      </c>
      <c r="O4030" t="s">
        <v>78</v>
      </c>
      <c r="P4030" t="s">
        <v>78</v>
      </c>
      <c r="Q4030" t="s">
        <v>78</v>
      </c>
    </row>
    <row r="4031" spans="1:17" x14ac:dyDescent="0.35">
      <c r="A4031" t="s">
        <v>37</v>
      </c>
      <c r="B4031" t="s">
        <v>1076</v>
      </c>
      <c r="C4031">
        <v>314</v>
      </c>
      <c r="D4031" t="s">
        <v>629</v>
      </c>
      <c r="E4031" t="s">
        <v>732</v>
      </c>
      <c r="F4031" t="s">
        <v>276</v>
      </c>
      <c r="G4031" t="s">
        <v>78</v>
      </c>
      <c r="H4031" t="s">
        <v>78</v>
      </c>
      <c r="I4031" t="s">
        <v>668</v>
      </c>
      <c r="J4031" t="s">
        <v>558</v>
      </c>
      <c r="K4031" t="s">
        <v>800</v>
      </c>
      <c r="L4031" t="s">
        <v>383</v>
      </c>
      <c r="M4031" t="s">
        <v>78</v>
      </c>
      <c r="N4031" t="s">
        <v>433</v>
      </c>
      <c r="O4031" t="s">
        <v>78</v>
      </c>
      <c r="P4031" t="s">
        <v>246</v>
      </c>
      <c r="Q4031" t="s">
        <v>334</v>
      </c>
    </row>
    <row r="4032" spans="1:17" x14ac:dyDescent="0.35">
      <c r="A4032" t="s">
        <v>37</v>
      </c>
      <c r="B4032" t="s">
        <v>1078</v>
      </c>
      <c r="C4032">
        <v>374</v>
      </c>
      <c r="D4032" t="s">
        <v>399</v>
      </c>
      <c r="E4032" t="s">
        <v>1023</v>
      </c>
      <c r="F4032" t="s">
        <v>939</v>
      </c>
      <c r="G4032" t="s">
        <v>433</v>
      </c>
      <c r="H4032" t="s">
        <v>170</v>
      </c>
      <c r="I4032" t="s">
        <v>78</v>
      </c>
      <c r="J4032" t="s">
        <v>514</v>
      </c>
      <c r="K4032" t="s">
        <v>800</v>
      </c>
      <c r="L4032" t="s">
        <v>383</v>
      </c>
      <c r="M4032" t="s">
        <v>78</v>
      </c>
      <c r="N4032" t="s">
        <v>246</v>
      </c>
      <c r="O4032" t="s">
        <v>78</v>
      </c>
      <c r="P4032" t="s">
        <v>78</v>
      </c>
      <c r="Q4032" t="s">
        <v>78</v>
      </c>
    </row>
    <row r="4033" spans="1:17" x14ac:dyDescent="0.35">
      <c r="A4033" t="s">
        <v>38</v>
      </c>
      <c r="B4033" t="s">
        <v>1079</v>
      </c>
      <c r="C4033">
        <v>135</v>
      </c>
      <c r="D4033" t="s">
        <v>441</v>
      </c>
      <c r="E4033" t="s">
        <v>987</v>
      </c>
      <c r="F4033" t="s">
        <v>539</v>
      </c>
      <c r="G4033" t="s">
        <v>433</v>
      </c>
      <c r="H4033" t="s">
        <v>78</v>
      </c>
      <c r="I4033" t="s">
        <v>78</v>
      </c>
      <c r="J4033" t="s">
        <v>307</v>
      </c>
      <c r="K4033" t="s">
        <v>490</v>
      </c>
      <c r="L4033" t="s">
        <v>675</v>
      </c>
      <c r="M4033" t="s">
        <v>78</v>
      </c>
      <c r="N4033" t="s">
        <v>78</v>
      </c>
      <c r="O4033" t="s">
        <v>78</v>
      </c>
      <c r="P4033" t="s">
        <v>78</v>
      </c>
      <c r="Q4033" t="s">
        <v>78</v>
      </c>
    </row>
    <row r="4034" spans="1:17" x14ac:dyDescent="0.35">
      <c r="A4034" t="s">
        <v>38</v>
      </c>
      <c r="B4034" t="s">
        <v>1076</v>
      </c>
      <c r="C4034">
        <v>326</v>
      </c>
      <c r="D4034" t="s">
        <v>81</v>
      </c>
      <c r="E4034" t="s">
        <v>458</v>
      </c>
      <c r="F4034" t="s">
        <v>925</v>
      </c>
      <c r="G4034" t="s">
        <v>377</v>
      </c>
      <c r="H4034" t="s">
        <v>78</v>
      </c>
      <c r="I4034" t="s">
        <v>170</v>
      </c>
      <c r="J4034" t="s">
        <v>45</v>
      </c>
      <c r="K4034" t="s">
        <v>622</v>
      </c>
      <c r="L4034" t="s">
        <v>736</v>
      </c>
      <c r="M4034" t="s">
        <v>78</v>
      </c>
      <c r="N4034" t="s">
        <v>433</v>
      </c>
      <c r="O4034" t="s">
        <v>78</v>
      </c>
      <c r="P4034" t="s">
        <v>78</v>
      </c>
      <c r="Q4034" t="s">
        <v>170</v>
      </c>
    </row>
    <row r="4035" spans="1:17" x14ac:dyDescent="0.35">
      <c r="A4035" t="s">
        <v>38</v>
      </c>
      <c r="B4035" t="s">
        <v>1078</v>
      </c>
      <c r="C4035">
        <v>362</v>
      </c>
      <c r="D4035" t="s">
        <v>338</v>
      </c>
      <c r="E4035" t="s">
        <v>993</v>
      </c>
      <c r="F4035" t="s">
        <v>1198</v>
      </c>
      <c r="G4035" t="s">
        <v>668</v>
      </c>
      <c r="H4035" t="s">
        <v>78</v>
      </c>
      <c r="I4035" t="s">
        <v>78</v>
      </c>
      <c r="J4035" t="s">
        <v>473</v>
      </c>
      <c r="K4035" t="s">
        <v>800</v>
      </c>
      <c r="L4035" t="s">
        <v>85</v>
      </c>
      <c r="M4035" t="s">
        <v>78</v>
      </c>
      <c r="N4035" t="s">
        <v>374</v>
      </c>
      <c r="O4035" t="s">
        <v>78</v>
      </c>
      <c r="P4035" t="s">
        <v>78</v>
      </c>
      <c r="Q4035" t="s">
        <v>78</v>
      </c>
    </row>
    <row r="4036" spans="1:17" x14ac:dyDescent="0.35">
      <c r="A4036" t="s">
        <v>39</v>
      </c>
      <c r="B4036" t="s">
        <v>1079</v>
      </c>
      <c r="C4036">
        <v>152</v>
      </c>
      <c r="D4036" t="s">
        <v>767</v>
      </c>
      <c r="E4036" t="s">
        <v>688</v>
      </c>
      <c r="F4036" t="s">
        <v>1008</v>
      </c>
      <c r="G4036" t="s">
        <v>170</v>
      </c>
      <c r="H4036" t="s">
        <v>78</v>
      </c>
      <c r="I4036" t="s">
        <v>78</v>
      </c>
      <c r="J4036" t="s">
        <v>1109</v>
      </c>
      <c r="K4036" t="s">
        <v>738</v>
      </c>
      <c r="L4036" t="s">
        <v>334</v>
      </c>
      <c r="M4036" t="s">
        <v>78</v>
      </c>
      <c r="N4036" t="s">
        <v>433</v>
      </c>
      <c r="O4036" t="s">
        <v>673</v>
      </c>
      <c r="P4036" t="s">
        <v>78</v>
      </c>
      <c r="Q4036" t="s">
        <v>78</v>
      </c>
    </row>
    <row r="4037" spans="1:17" x14ac:dyDescent="0.35">
      <c r="A4037" t="s">
        <v>39</v>
      </c>
      <c r="B4037" t="s">
        <v>1076</v>
      </c>
      <c r="C4037">
        <v>354</v>
      </c>
      <c r="D4037" t="s">
        <v>485</v>
      </c>
      <c r="E4037" t="s">
        <v>355</v>
      </c>
      <c r="F4037" t="s">
        <v>837</v>
      </c>
      <c r="G4037" t="s">
        <v>78</v>
      </c>
      <c r="H4037" t="s">
        <v>78</v>
      </c>
      <c r="I4037" t="s">
        <v>78</v>
      </c>
      <c r="J4037" t="s">
        <v>51</v>
      </c>
      <c r="K4037" t="s">
        <v>406</v>
      </c>
      <c r="L4037" t="s">
        <v>728</v>
      </c>
      <c r="M4037" t="s">
        <v>78</v>
      </c>
      <c r="N4037" t="s">
        <v>623</v>
      </c>
      <c r="O4037" t="s">
        <v>78</v>
      </c>
      <c r="P4037" t="s">
        <v>78</v>
      </c>
      <c r="Q4037" t="s">
        <v>78</v>
      </c>
    </row>
    <row r="4038" spans="1:17" x14ac:dyDescent="0.35">
      <c r="A4038" t="s">
        <v>39</v>
      </c>
      <c r="B4038" t="s">
        <v>1078</v>
      </c>
      <c r="C4038">
        <v>523</v>
      </c>
      <c r="D4038" t="s">
        <v>541</v>
      </c>
      <c r="E4038" t="s">
        <v>741</v>
      </c>
      <c r="F4038" t="s">
        <v>432</v>
      </c>
      <c r="G4038" t="s">
        <v>170</v>
      </c>
      <c r="H4038" t="s">
        <v>78</v>
      </c>
      <c r="I4038" t="s">
        <v>377</v>
      </c>
      <c r="J4038" t="s">
        <v>299</v>
      </c>
      <c r="K4038" t="s">
        <v>673</v>
      </c>
      <c r="L4038" t="s">
        <v>387</v>
      </c>
      <c r="M4038" t="s">
        <v>78</v>
      </c>
      <c r="N4038" t="s">
        <v>668</v>
      </c>
      <c r="O4038" t="s">
        <v>78</v>
      </c>
      <c r="P4038" t="s">
        <v>78</v>
      </c>
      <c r="Q4038" t="s">
        <v>78</v>
      </c>
    </row>
    <row r="4039" spans="1:17" x14ac:dyDescent="0.35">
      <c r="A4039" t="s">
        <v>40</v>
      </c>
      <c r="B4039" t="s">
        <v>1079</v>
      </c>
      <c r="C4039">
        <v>725</v>
      </c>
      <c r="D4039" t="s">
        <v>476</v>
      </c>
      <c r="E4039" t="s">
        <v>745</v>
      </c>
      <c r="F4039" t="s">
        <v>839</v>
      </c>
      <c r="G4039" t="s">
        <v>170</v>
      </c>
      <c r="H4039" t="s">
        <v>78</v>
      </c>
      <c r="I4039" t="s">
        <v>170</v>
      </c>
      <c r="J4039" t="s">
        <v>1198</v>
      </c>
      <c r="K4039" t="s">
        <v>738</v>
      </c>
      <c r="L4039" t="s">
        <v>355</v>
      </c>
      <c r="M4039" t="s">
        <v>78</v>
      </c>
      <c r="N4039" t="s">
        <v>668</v>
      </c>
      <c r="O4039" t="s">
        <v>679</v>
      </c>
      <c r="P4039" t="s">
        <v>78</v>
      </c>
      <c r="Q4039" t="s">
        <v>78</v>
      </c>
    </row>
    <row r="4040" spans="1:17" x14ac:dyDescent="0.35">
      <c r="A4040" t="s">
        <v>40</v>
      </c>
      <c r="B4040" t="s">
        <v>1076</v>
      </c>
      <c r="C4040">
        <v>1741</v>
      </c>
      <c r="D4040" t="s">
        <v>188</v>
      </c>
      <c r="E4040" t="s">
        <v>288</v>
      </c>
      <c r="F4040" t="s">
        <v>694</v>
      </c>
      <c r="G4040" t="s">
        <v>668</v>
      </c>
      <c r="H4040" t="s">
        <v>78</v>
      </c>
      <c r="I4040" t="s">
        <v>679</v>
      </c>
      <c r="J4040" t="s">
        <v>380</v>
      </c>
      <c r="K4040" t="s">
        <v>355</v>
      </c>
      <c r="L4040" t="s">
        <v>633</v>
      </c>
      <c r="M4040" t="s">
        <v>78</v>
      </c>
      <c r="N4040" t="s">
        <v>389</v>
      </c>
      <c r="O4040" t="s">
        <v>78</v>
      </c>
      <c r="P4040" t="s">
        <v>679</v>
      </c>
      <c r="Q4040" t="s">
        <v>170</v>
      </c>
    </row>
    <row r="4041" spans="1:17" x14ac:dyDescent="0.35">
      <c r="A4041" t="s">
        <v>40</v>
      </c>
      <c r="B4041" t="s">
        <v>1078</v>
      </c>
      <c r="C4041">
        <v>2463</v>
      </c>
      <c r="D4041" t="s">
        <v>942</v>
      </c>
      <c r="E4041" t="s">
        <v>782</v>
      </c>
      <c r="F4041" t="s">
        <v>694</v>
      </c>
      <c r="G4041" t="s">
        <v>170</v>
      </c>
      <c r="H4041" t="s">
        <v>679</v>
      </c>
      <c r="I4041" t="s">
        <v>170</v>
      </c>
      <c r="J4041" t="s">
        <v>837</v>
      </c>
      <c r="K4041" t="s">
        <v>414</v>
      </c>
      <c r="L4041" t="s">
        <v>406</v>
      </c>
      <c r="M4041" t="s">
        <v>78</v>
      </c>
      <c r="N4041" t="s">
        <v>246</v>
      </c>
      <c r="O4041" t="s">
        <v>78</v>
      </c>
      <c r="P4041" t="s">
        <v>78</v>
      </c>
      <c r="Q4041" t="s">
        <v>78</v>
      </c>
    </row>
    <row r="4043" spans="1:17" x14ac:dyDescent="0.35">
      <c r="A4043" t="s">
        <v>1561</v>
      </c>
    </row>
    <row r="4044" spans="1:17" x14ac:dyDescent="0.35">
      <c r="A4044" t="s">
        <v>29</v>
      </c>
      <c r="B4044" t="s">
        <v>872</v>
      </c>
      <c r="C4044" t="s">
        <v>30</v>
      </c>
      <c r="D4044" t="s">
        <v>1543</v>
      </c>
      <c r="E4044" t="s">
        <v>1544</v>
      </c>
      <c r="F4044" t="s">
        <v>1545</v>
      </c>
      <c r="G4044" t="s">
        <v>1546</v>
      </c>
      <c r="H4044" t="s">
        <v>1547</v>
      </c>
      <c r="I4044" t="s">
        <v>1548</v>
      </c>
      <c r="J4044" t="s">
        <v>1549</v>
      </c>
      <c r="K4044" t="s">
        <v>1550</v>
      </c>
      <c r="L4044" t="s">
        <v>1551</v>
      </c>
      <c r="M4044" t="s">
        <v>1552</v>
      </c>
      <c r="N4044" t="s">
        <v>1553</v>
      </c>
      <c r="O4044" t="s">
        <v>1554</v>
      </c>
      <c r="P4044" t="s">
        <v>1555</v>
      </c>
      <c r="Q4044" t="s">
        <v>707</v>
      </c>
    </row>
    <row r="4045" spans="1:17" x14ac:dyDescent="0.35">
      <c r="A4045" t="s">
        <v>35</v>
      </c>
      <c r="B4045" t="s">
        <v>873</v>
      </c>
      <c r="C4045">
        <v>407</v>
      </c>
      <c r="D4045" t="s">
        <v>501</v>
      </c>
      <c r="E4045" t="s">
        <v>622</v>
      </c>
      <c r="F4045" t="s">
        <v>1104</v>
      </c>
      <c r="G4045" t="s">
        <v>78</v>
      </c>
      <c r="H4045" t="s">
        <v>78</v>
      </c>
      <c r="I4045" t="s">
        <v>78</v>
      </c>
      <c r="J4045" t="s">
        <v>470</v>
      </c>
      <c r="K4045" t="s">
        <v>624</v>
      </c>
      <c r="L4045" t="s">
        <v>458</v>
      </c>
      <c r="M4045" t="s">
        <v>78</v>
      </c>
      <c r="N4045" t="s">
        <v>668</v>
      </c>
      <c r="O4045" t="s">
        <v>78</v>
      </c>
      <c r="P4045" t="s">
        <v>78</v>
      </c>
      <c r="Q4045" t="s">
        <v>78</v>
      </c>
    </row>
    <row r="4046" spans="1:17" x14ac:dyDescent="0.35">
      <c r="A4046" t="s">
        <v>35</v>
      </c>
      <c r="B4046" t="s">
        <v>874</v>
      </c>
      <c r="C4046">
        <v>173</v>
      </c>
      <c r="D4046" t="s">
        <v>1562</v>
      </c>
      <c r="E4046" t="s">
        <v>730</v>
      </c>
      <c r="F4046" t="s">
        <v>1067</v>
      </c>
      <c r="G4046" t="s">
        <v>78</v>
      </c>
      <c r="H4046" t="s">
        <v>78</v>
      </c>
      <c r="I4046" t="s">
        <v>78</v>
      </c>
      <c r="J4046" t="s">
        <v>1159</v>
      </c>
      <c r="K4046" t="s">
        <v>987</v>
      </c>
      <c r="L4046" t="s">
        <v>679</v>
      </c>
      <c r="M4046" t="s">
        <v>78</v>
      </c>
      <c r="N4046" t="s">
        <v>668</v>
      </c>
      <c r="O4046" t="s">
        <v>78</v>
      </c>
      <c r="P4046" t="s">
        <v>170</v>
      </c>
      <c r="Q4046" t="s">
        <v>78</v>
      </c>
    </row>
    <row r="4047" spans="1:17" x14ac:dyDescent="0.35">
      <c r="A4047" t="s">
        <v>35</v>
      </c>
      <c r="B4047" t="s">
        <v>318</v>
      </c>
      <c r="C4047">
        <v>36</v>
      </c>
      <c r="D4047" t="s">
        <v>338</v>
      </c>
      <c r="E4047" t="s">
        <v>78</v>
      </c>
      <c r="F4047" t="s">
        <v>722</v>
      </c>
      <c r="G4047" t="s">
        <v>78</v>
      </c>
      <c r="H4047" t="s">
        <v>78</v>
      </c>
      <c r="I4047" t="s">
        <v>78</v>
      </c>
      <c r="J4047" t="s">
        <v>519</v>
      </c>
      <c r="K4047" t="s">
        <v>78</v>
      </c>
      <c r="L4047" t="s">
        <v>383</v>
      </c>
      <c r="M4047" t="s">
        <v>78</v>
      </c>
      <c r="N4047" t="s">
        <v>246</v>
      </c>
      <c r="O4047" t="s">
        <v>78</v>
      </c>
      <c r="P4047" t="s">
        <v>78</v>
      </c>
      <c r="Q4047" t="s">
        <v>78</v>
      </c>
    </row>
    <row r="4048" spans="1:17" x14ac:dyDescent="0.35">
      <c r="A4048" t="s">
        <v>36</v>
      </c>
      <c r="B4048" t="s">
        <v>873</v>
      </c>
      <c r="C4048">
        <v>960</v>
      </c>
      <c r="D4048" t="s">
        <v>565</v>
      </c>
      <c r="E4048" t="s">
        <v>291</v>
      </c>
      <c r="F4048" t="s">
        <v>1098</v>
      </c>
      <c r="G4048" t="s">
        <v>170</v>
      </c>
      <c r="H4048" t="s">
        <v>78</v>
      </c>
      <c r="I4048" t="s">
        <v>170</v>
      </c>
      <c r="J4048" t="s">
        <v>549</v>
      </c>
      <c r="K4048" t="s">
        <v>389</v>
      </c>
      <c r="L4048" t="s">
        <v>732</v>
      </c>
      <c r="M4048" t="s">
        <v>78</v>
      </c>
      <c r="N4048" t="s">
        <v>433</v>
      </c>
      <c r="O4048" t="s">
        <v>78</v>
      </c>
      <c r="P4048" t="s">
        <v>78</v>
      </c>
      <c r="Q4048" t="s">
        <v>679</v>
      </c>
    </row>
    <row r="4049" spans="1:17" x14ac:dyDescent="0.35">
      <c r="A4049" t="s">
        <v>36</v>
      </c>
      <c r="B4049" t="s">
        <v>874</v>
      </c>
      <c r="C4049">
        <v>552</v>
      </c>
      <c r="D4049" t="s">
        <v>175</v>
      </c>
      <c r="E4049" t="s">
        <v>813</v>
      </c>
      <c r="F4049" t="s">
        <v>799</v>
      </c>
      <c r="G4049" t="s">
        <v>679</v>
      </c>
      <c r="H4049" t="s">
        <v>679</v>
      </c>
      <c r="I4049" t="s">
        <v>78</v>
      </c>
      <c r="J4049" t="s">
        <v>687</v>
      </c>
      <c r="K4049" t="s">
        <v>490</v>
      </c>
      <c r="L4049" t="s">
        <v>414</v>
      </c>
      <c r="M4049" t="s">
        <v>78</v>
      </c>
      <c r="N4049" t="s">
        <v>433</v>
      </c>
      <c r="O4049" t="s">
        <v>78</v>
      </c>
      <c r="P4049" t="s">
        <v>78</v>
      </c>
      <c r="Q4049" t="s">
        <v>78</v>
      </c>
    </row>
    <row r="4050" spans="1:17" x14ac:dyDescent="0.35">
      <c r="A4050" t="s">
        <v>36</v>
      </c>
      <c r="B4050" t="s">
        <v>318</v>
      </c>
      <c r="C4050">
        <v>122</v>
      </c>
      <c r="D4050" t="s">
        <v>1128</v>
      </c>
      <c r="E4050" t="s">
        <v>964</v>
      </c>
      <c r="F4050" t="s">
        <v>1104</v>
      </c>
      <c r="G4050" t="s">
        <v>78</v>
      </c>
      <c r="H4050" t="s">
        <v>78</v>
      </c>
      <c r="I4050" t="s">
        <v>78</v>
      </c>
      <c r="J4050" t="s">
        <v>354</v>
      </c>
      <c r="K4050" t="s">
        <v>433</v>
      </c>
      <c r="L4050" t="s">
        <v>1214</v>
      </c>
      <c r="M4050" t="s">
        <v>78</v>
      </c>
      <c r="N4050" t="s">
        <v>675</v>
      </c>
      <c r="O4050" t="s">
        <v>78</v>
      </c>
      <c r="P4050" t="s">
        <v>78</v>
      </c>
      <c r="Q4050" t="s">
        <v>78</v>
      </c>
    </row>
    <row r="4051" spans="1:17" x14ac:dyDescent="0.35">
      <c r="A4051" t="s">
        <v>37</v>
      </c>
      <c r="B4051" t="s">
        <v>873</v>
      </c>
      <c r="C4051">
        <v>514</v>
      </c>
      <c r="D4051" t="s">
        <v>1114</v>
      </c>
      <c r="E4051" t="s">
        <v>456</v>
      </c>
      <c r="F4051" t="s">
        <v>665</v>
      </c>
      <c r="G4051" t="s">
        <v>673</v>
      </c>
      <c r="H4051" t="s">
        <v>170</v>
      </c>
      <c r="I4051" t="s">
        <v>170</v>
      </c>
      <c r="J4051" t="s">
        <v>394</v>
      </c>
      <c r="K4051" t="s">
        <v>987</v>
      </c>
      <c r="L4051" t="s">
        <v>644</v>
      </c>
      <c r="M4051" t="s">
        <v>78</v>
      </c>
      <c r="N4051" t="s">
        <v>673</v>
      </c>
      <c r="O4051" t="s">
        <v>78</v>
      </c>
      <c r="P4051" t="s">
        <v>673</v>
      </c>
      <c r="Q4051" t="s">
        <v>668</v>
      </c>
    </row>
    <row r="4052" spans="1:17" x14ac:dyDescent="0.35">
      <c r="A4052" t="s">
        <v>37</v>
      </c>
      <c r="B4052" t="s">
        <v>874</v>
      </c>
      <c r="C4052">
        <v>261</v>
      </c>
      <c r="D4052" t="s">
        <v>360</v>
      </c>
      <c r="E4052" t="s">
        <v>723</v>
      </c>
      <c r="F4052" t="s">
        <v>604</v>
      </c>
      <c r="G4052" t="s">
        <v>668</v>
      </c>
      <c r="H4052" t="s">
        <v>78</v>
      </c>
      <c r="I4052" t="s">
        <v>78</v>
      </c>
      <c r="J4052" t="s">
        <v>475</v>
      </c>
      <c r="K4052" t="s">
        <v>377</v>
      </c>
      <c r="L4052" t="s">
        <v>490</v>
      </c>
      <c r="M4052" t="s">
        <v>78</v>
      </c>
      <c r="N4052" t="s">
        <v>414</v>
      </c>
      <c r="O4052" t="s">
        <v>78</v>
      </c>
      <c r="P4052" t="s">
        <v>78</v>
      </c>
      <c r="Q4052" t="s">
        <v>78</v>
      </c>
    </row>
    <row r="4053" spans="1:17" x14ac:dyDescent="0.35">
      <c r="A4053" t="s">
        <v>37</v>
      </c>
      <c r="B4053" t="s">
        <v>318</v>
      </c>
      <c r="C4053">
        <v>52</v>
      </c>
      <c r="D4053" t="s">
        <v>689</v>
      </c>
      <c r="E4053" t="s">
        <v>270</v>
      </c>
      <c r="F4053" t="s">
        <v>726</v>
      </c>
      <c r="G4053" t="s">
        <v>78</v>
      </c>
      <c r="H4053" t="s">
        <v>78</v>
      </c>
      <c r="I4053" t="s">
        <v>78</v>
      </c>
      <c r="J4053" t="s">
        <v>507</v>
      </c>
      <c r="K4053" t="s">
        <v>644</v>
      </c>
      <c r="L4053" t="s">
        <v>728</v>
      </c>
      <c r="M4053" t="s">
        <v>78</v>
      </c>
      <c r="N4053" t="s">
        <v>414</v>
      </c>
      <c r="O4053" t="s">
        <v>78</v>
      </c>
      <c r="P4053" t="s">
        <v>78</v>
      </c>
      <c r="Q4053" t="s">
        <v>78</v>
      </c>
    </row>
    <row r="4054" spans="1:17" x14ac:dyDescent="0.35">
      <c r="A4054" t="s">
        <v>38</v>
      </c>
      <c r="B4054" t="s">
        <v>873</v>
      </c>
      <c r="C4054">
        <v>516</v>
      </c>
      <c r="D4054" t="s">
        <v>397</v>
      </c>
      <c r="E4054" t="s">
        <v>743</v>
      </c>
      <c r="F4054" t="s">
        <v>810</v>
      </c>
      <c r="G4054" t="s">
        <v>377</v>
      </c>
      <c r="H4054" t="s">
        <v>78</v>
      </c>
      <c r="I4054" t="s">
        <v>679</v>
      </c>
      <c r="J4054" t="s">
        <v>1095</v>
      </c>
      <c r="K4054" t="s">
        <v>987</v>
      </c>
      <c r="L4054" t="s">
        <v>490</v>
      </c>
      <c r="M4054" t="s">
        <v>78</v>
      </c>
      <c r="N4054" t="s">
        <v>433</v>
      </c>
      <c r="O4054" t="s">
        <v>78</v>
      </c>
      <c r="P4054" t="s">
        <v>78</v>
      </c>
      <c r="Q4054" t="s">
        <v>78</v>
      </c>
    </row>
    <row r="4055" spans="1:17" x14ac:dyDescent="0.35">
      <c r="A4055" t="s">
        <v>38</v>
      </c>
      <c r="B4055" t="s">
        <v>874</v>
      </c>
      <c r="C4055">
        <v>237</v>
      </c>
      <c r="D4055" t="s">
        <v>657</v>
      </c>
      <c r="E4055" t="s">
        <v>730</v>
      </c>
      <c r="F4055" t="s">
        <v>766</v>
      </c>
      <c r="G4055" t="s">
        <v>78</v>
      </c>
      <c r="H4055" t="s">
        <v>78</v>
      </c>
      <c r="I4055" t="s">
        <v>78</v>
      </c>
      <c r="J4055" t="s">
        <v>1416</v>
      </c>
      <c r="K4055" t="s">
        <v>490</v>
      </c>
      <c r="L4055" t="s">
        <v>743</v>
      </c>
      <c r="M4055" t="s">
        <v>78</v>
      </c>
      <c r="N4055" t="s">
        <v>673</v>
      </c>
      <c r="O4055" t="s">
        <v>78</v>
      </c>
      <c r="P4055" t="s">
        <v>78</v>
      </c>
      <c r="Q4055" t="s">
        <v>668</v>
      </c>
    </row>
    <row r="4056" spans="1:17" x14ac:dyDescent="0.35">
      <c r="A4056" t="s">
        <v>38</v>
      </c>
      <c r="B4056" t="s">
        <v>318</v>
      </c>
      <c r="C4056">
        <v>70</v>
      </c>
      <c r="D4056" t="s">
        <v>178</v>
      </c>
      <c r="E4056" t="s">
        <v>1214</v>
      </c>
      <c r="F4056" t="s">
        <v>636</v>
      </c>
      <c r="G4056" t="s">
        <v>78</v>
      </c>
      <c r="H4056" t="s">
        <v>78</v>
      </c>
      <c r="I4056" t="s">
        <v>78</v>
      </c>
      <c r="J4056" t="s">
        <v>664</v>
      </c>
      <c r="K4056" t="s">
        <v>78</v>
      </c>
      <c r="L4056" t="s">
        <v>668</v>
      </c>
      <c r="M4056" t="s">
        <v>78</v>
      </c>
      <c r="N4056" t="s">
        <v>389</v>
      </c>
      <c r="O4056" t="s">
        <v>78</v>
      </c>
      <c r="P4056" t="s">
        <v>78</v>
      </c>
      <c r="Q4056" t="s">
        <v>78</v>
      </c>
    </row>
    <row r="4057" spans="1:17" x14ac:dyDescent="0.35">
      <c r="A4057" t="s">
        <v>39</v>
      </c>
      <c r="B4057" t="s">
        <v>873</v>
      </c>
      <c r="C4057">
        <v>652</v>
      </c>
      <c r="D4057" t="s">
        <v>553</v>
      </c>
      <c r="E4057" t="s">
        <v>250</v>
      </c>
      <c r="F4057" t="s">
        <v>1220</v>
      </c>
      <c r="G4057" t="s">
        <v>78</v>
      </c>
      <c r="H4057" t="s">
        <v>78</v>
      </c>
      <c r="I4057" t="s">
        <v>246</v>
      </c>
      <c r="J4057" t="s">
        <v>744</v>
      </c>
      <c r="K4057" t="s">
        <v>85</v>
      </c>
      <c r="L4057" t="s">
        <v>738</v>
      </c>
      <c r="M4057" t="s">
        <v>78</v>
      </c>
      <c r="N4057" t="s">
        <v>389</v>
      </c>
      <c r="O4057" t="s">
        <v>78</v>
      </c>
      <c r="P4057" t="s">
        <v>78</v>
      </c>
      <c r="Q4057" t="s">
        <v>78</v>
      </c>
    </row>
    <row r="4058" spans="1:17" x14ac:dyDescent="0.35">
      <c r="A4058" t="s">
        <v>39</v>
      </c>
      <c r="B4058" t="s">
        <v>874</v>
      </c>
      <c r="C4058">
        <v>300</v>
      </c>
      <c r="D4058" t="s">
        <v>443</v>
      </c>
      <c r="E4058" t="s">
        <v>270</v>
      </c>
      <c r="F4058" t="s">
        <v>1216</v>
      </c>
      <c r="G4058" t="s">
        <v>673</v>
      </c>
      <c r="H4058" t="s">
        <v>78</v>
      </c>
      <c r="I4058" t="s">
        <v>78</v>
      </c>
      <c r="J4058" t="s">
        <v>450</v>
      </c>
      <c r="K4058" t="s">
        <v>374</v>
      </c>
      <c r="L4058" t="s">
        <v>807</v>
      </c>
      <c r="M4058" t="s">
        <v>78</v>
      </c>
      <c r="N4058" t="s">
        <v>673</v>
      </c>
      <c r="O4058" t="s">
        <v>170</v>
      </c>
      <c r="P4058" t="s">
        <v>78</v>
      </c>
      <c r="Q4058" t="s">
        <v>78</v>
      </c>
    </row>
    <row r="4059" spans="1:17" x14ac:dyDescent="0.35">
      <c r="A4059" t="s">
        <v>39</v>
      </c>
      <c r="B4059" t="s">
        <v>318</v>
      </c>
      <c r="C4059">
        <v>77</v>
      </c>
      <c r="D4059" t="s">
        <v>922</v>
      </c>
      <c r="E4059" t="s">
        <v>622</v>
      </c>
      <c r="F4059" t="s">
        <v>114</v>
      </c>
      <c r="G4059" t="s">
        <v>78</v>
      </c>
      <c r="H4059" t="s">
        <v>78</v>
      </c>
      <c r="I4059" t="s">
        <v>377</v>
      </c>
      <c r="J4059" t="s">
        <v>267</v>
      </c>
      <c r="K4059" t="s">
        <v>78</v>
      </c>
      <c r="L4059" t="s">
        <v>389</v>
      </c>
      <c r="M4059" t="s">
        <v>78</v>
      </c>
      <c r="N4059" t="s">
        <v>78</v>
      </c>
      <c r="O4059" t="s">
        <v>78</v>
      </c>
      <c r="P4059" t="s">
        <v>78</v>
      </c>
      <c r="Q4059" t="s">
        <v>78</v>
      </c>
    </row>
    <row r="4060" spans="1:17" x14ac:dyDescent="0.35">
      <c r="A4060" t="s">
        <v>40</v>
      </c>
      <c r="B4060" t="s">
        <v>873</v>
      </c>
      <c r="C4060">
        <v>3049</v>
      </c>
      <c r="D4060" t="s">
        <v>232</v>
      </c>
      <c r="E4060" t="s">
        <v>717</v>
      </c>
      <c r="F4060" t="s">
        <v>1209</v>
      </c>
      <c r="G4060" t="s">
        <v>668</v>
      </c>
      <c r="H4060" t="s">
        <v>78</v>
      </c>
      <c r="I4060" t="s">
        <v>668</v>
      </c>
      <c r="J4060" t="s">
        <v>245</v>
      </c>
      <c r="K4060" t="s">
        <v>85</v>
      </c>
      <c r="L4060" t="s">
        <v>383</v>
      </c>
      <c r="M4060" t="s">
        <v>78</v>
      </c>
      <c r="N4060" t="s">
        <v>433</v>
      </c>
      <c r="O4060" t="s">
        <v>78</v>
      </c>
      <c r="P4060" t="s">
        <v>679</v>
      </c>
      <c r="Q4060" t="s">
        <v>679</v>
      </c>
    </row>
    <row r="4061" spans="1:17" x14ac:dyDescent="0.35">
      <c r="A4061" t="s">
        <v>40</v>
      </c>
      <c r="B4061" t="s">
        <v>874</v>
      </c>
      <c r="C4061">
        <v>1523</v>
      </c>
      <c r="D4061" t="s">
        <v>140</v>
      </c>
      <c r="E4061" t="s">
        <v>783</v>
      </c>
      <c r="F4061" t="s">
        <v>152</v>
      </c>
      <c r="G4061" t="s">
        <v>170</v>
      </c>
      <c r="H4061" t="s">
        <v>78</v>
      </c>
      <c r="I4061" t="s">
        <v>78</v>
      </c>
      <c r="J4061" t="s">
        <v>834</v>
      </c>
      <c r="K4061" t="s">
        <v>675</v>
      </c>
      <c r="L4061" t="s">
        <v>490</v>
      </c>
      <c r="M4061" t="s">
        <v>78</v>
      </c>
      <c r="N4061" t="s">
        <v>246</v>
      </c>
      <c r="O4061" t="s">
        <v>78</v>
      </c>
      <c r="P4061" t="s">
        <v>78</v>
      </c>
      <c r="Q4061" t="s">
        <v>78</v>
      </c>
    </row>
    <row r="4062" spans="1:17" x14ac:dyDescent="0.35">
      <c r="A4062" t="s">
        <v>40</v>
      </c>
      <c r="B4062" t="s">
        <v>318</v>
      </c>
      <c r="C4062">
        <v>357</v>
      </c>
      <c r="D4062" t="s">
        <v>617</v>
      </c>
      <c r="E4062" t="s">
        <v>1214</v>
      </c>
      <c r="F4062" t="s">
        <v>727</v>
      </c>
      <c r="G4062" t="s">
        <v>78</v>
      </c>
      <c r="H4062" t="s">
        <v>78</v>
      </c>
      <c r="I4062" t="s">
        <v>170</v>
      </c>
      <c r="J4062" t="s">
        <v>444</v>
      </c>
      <c r="K4062" t="s">
        <v>246</v>
      </c>
      <c r="L4062" t="s">
        <v>721</v>
      </c>
      <c r="M4062" t="s">
        <v>78</v>
      </c>
      <c r="N4062" t="s">
        <v>377</v>
      </c>
      <c r="O4062" t="s">
        <v>78</v>
      </c>
      <c r="P4062" t="s">
        <v>78</v>
      </c>
      <c r="Q4062" t="s">
        <v>78</v>
      </c>
    </row>
    <row r="4064" spans="1:17" x14ac:dyDescent="0.35">
      <c r="A4064" t="s">
        <v>1563</v>
      </c>
    </row>
    <row r="4065" spans="1:7" x14ac:dyDescent="0.35">
      <c r="A4065" t="s">
        <v>29</v>
      </c>
      <c r="B4065" t="s">
        <v>30</v>
      </c>
      <c r="C4065" t="s">
        <v>842</v>
      </c>
      <c r="D4065" t="s">
        <v>57</v>
      </c>
      <c r="E4065" t="s">
        <v>74</v>
      </c>
      <c r="F4065" t="s">
        <v>58</v>
      </c>
    </row>
    <row r="4066" spans="1:7" x14ac:dyDescent="0.35">
      <c r="A4066" t="s">
        <v>35</v>
      </c>
      <c r="B4066">
        <v>616</v>
      </c>
      <c r="C4066" t="s">
        <v>673</v>
      </c>
      <c r="D4066" t="s">
        <v>1050</v>
      </c>
      <c r="E4066" t="s">
        <v>170</v>
      </c>
      <c r="F4066" t="s">
        <v>624</v>
      </c>
    </row>
    <row r="4067" spans="1:7" x14ac:dyDescent="0.35">
      <c r="A4067" t="s">
        <v>36</v>
      </c>
      <c r="B4067">
        <v>1634</v>
      </c>
      <c r="C4067" t="s">
        <v>334</v>
      </c>
      <c r="D4067" t="s">
        <v>1006</v>
      </c>
      <c r="E4067" t="s">
        <v>679</v>
      </c>
      <c r="F4067" t="s">
        <v>458</v>
      </c>
    </row>
    <row r="4068" spans="1:7" x14ac:dyDescent="0.35">
      <c r="A4068" t="s">
        <v>37</v>
      </c>
      <c r="B4068">
        <v>825</v>
      </c>
      <c r="C4068" t="s">
        <v>433</v>
      </c>
      <c r="D4068" t="s">
        <v>1048</v>
      </c>
      <c r="E4068" t="s">
        <v>673</v>
      </c>
      <c r="F4068" t="s">
        <v>458</v>
      </c>
    </row>
    <row r="4069" spans="1:7" x14ac:dyDescent="0.35">
      <c r="A4069" t="s">
        <v>38</v>
      </c>
      <c r="B4069">
        <v>823</v>
      </c>
      <c r="C4069" t="s">
        <v>334</v>
      </c>
      <c r="D4069" t="s">
        <v>1065</v>
      </c>
      <c r="E4069" t="s">
        <v>679</v>
      </c>
      <c r="F4069" t="s">
        <v>734</v>
      </c>
    </row>
    <row r="4070" spans="1:7" x14ac:dyDescent="0.35">
      <c r="A4070" t="s">
        <v>39</v>
      </c>
      <c r="B4070">
        <v>1029</v>
      </c>
      <c r="C4070" t="s">
        <v>334</v>
      </c>
      <c r="D4070" t="s">
        <v>1039</v>
      </c>
      <c r="E4070" t="s">
        <v>78</v>
      </c>
      <c r="F4070" t="s">
        <v>825</v>
      </c>
    </row>
    <row r="4071" spans="1:7" x14ac:dyDescent="0.35">
      <c r="A4071" t="s">
        <v>40</v>
      </c>
      <c r="B4071">
        <v>4927</v>
      </c>
      <c r="C4071" t="s">
        <v>334</v>
      </c>
      <c r="D4071" t="s">
        <v>1024</v>
      </c>
      <c r="E4071" t="s">
        <v>679</v>
      </c>
      <c r="F4071" t="s">
        <v>807</v>
      </c>
    </row>
    <row r="4073" spans="1:7" x14ac:dyDescent="0.35">
      <c r="A4073" t="s">
        <v>1564</v>
      </c>
    </row>
    <row r="4074" spans="1:7" x14ac:dyDescent="0.35">
      <c r="A4074" t="s">
        <v>29</v>
      </c>
      <c r="B4074" t="s">
        <v>887</v>
      </c>
      <c r="C4074" t="s">
        <v>30</v>
      </c>
      <c r="D4074" t="s">
        <v>842</v>
      </c>
      <c r="E4074" t="s">
        <v>57</v>
      </c>
      <c r="F4074" t="s">
        <v>74</v>
      </c>
      <c r="G4074" t="s">
        <v>58</v>
      </c>
    </row>
    <row r="4075" spans="1:7" x14ac:dyDescent="0.35">
      <c r="A4075" t="s">
        <v>35</v>
      </c>
      <c r="B4075" t="s">
        <v>888</v>
      </c>
      <c r="C4075">
        <v>291</v>
      </c>
      <c r="D4075" t="s">
        <v>78</v>
      </c>
      <c r="E4075" t="s">
        <v>1236</v>
      </c>
      <c r="F4075" t="s">
        <v>78</v>
      </c>
      <c r="G4075" t="s">
        <v>668</v>
      </c>
    </row>
    <row r="4076" spans="1:7" x14ac:dyDescent="0.35">
      <c r="A4076" t="s">
        <v>35</v>
      </c>
      <c r="B4076" t="s">
        <v>889</v>
      </c>
      <c r="C4076">
        <v>325</v>
      </c>
      <c r="D4076" t="s">
        <v>246</v>
      </c>
      <c r="E4076" t="s">
        <v>1012</v>
      </c>
      <c r="F4076" t="s">
        <v>668</v>
      </c>
      <c r="G4076" t="s">
        <v>633</v>
      </c>
    </row>
    <row r="4077" spans="1:7" x14ac:dyDescent="0.35">
      <c r="A4077" t="s">
        <v>36</v>
      </c>
      <c r="B4077" t="s">
        <v>888</v>
      </c>
      <c r="C4077">
        <v>732</v>
      </c>
      <c r="D4077" t="s">
        <v>433</v>
      </c>
      <c r="E4077" t="s">
        <v>1025</v>
      </c>
      <c r="F4077" t="s">
        <v>679</v>
      </c>
      <c r="G4077" t="s">
        <v>377</v>
      </c>
    </row>
    <row r="4078" spans="1:7" x14ac:dyDescent="0.35">
      <c r="A4078" t="s">
        <v>36</v>
      </c>
      <c r="B4078" t="s">
        <v>889</v>
      </c>
      <c r="C4078">
        <v>902</v>
      </c>
      <c r="D4078" t="s">
        <v>673</v>
      </c>
      <c r="E4078" t="s">
        <v>1065</v>
      </c>
      <c r="F4078" t="s">
        <v>78</v>
      </c>
      <c r="G4078" t="s">
        <v>633</v>
      </c>
    </row>
    <row r="4079" spans="1:7" x14ac:dyDescent="0.35">
      <c r="A4079" t="s">
        <v>37</v>
      </c>
      <c r="B4079" t="s">
        <v>888</v>
      </c>
      <c r="C4079">
        <v>371</v>
      </c>
      <c r="D4079" t="s">
        <v>433</v>
      </c>
      <c r="E4079" t="s">
        <v>1020</v>
      </c>
      <c r="F4079" t="s">
        <v>668</v>
      </c>
      <c r="G4079" t="s">
        <v>433</v>
      </c>
    </row>
    <row r="4080" spans="1:7" x14ac:dyDescent="0.35">
      <c r="A4080" t="s">
        <v>37</v>
      </c>
      <c r="B4080" t="s">
        <v>889</v>
      </c>
      <c r="C4080">
        <v>454</v>
      </c>
      <c r="D4080" t="s">
        <v>433</v>
      </c>
      <c r="E4080" t="s">
        <v>1005</v>
      </c>
      <c r="F4080" t="s">
        <v>673</v>
      </c>
      <c r="G4080" t="s">
        <v>825</v>
      </c>
    </row>
    <row r="4081" spans="1:7" x14ac:dyDescent="0.35">
      <c r="A4081" t="s">
        <v>38</v>
      </c>
      <c r="B4081" t="s">
        <v>888</v>
      </c>
      <c r="C4081">
        <v>157</v>
      </c>
      <c r="D4081" t="s">
        <v>78</v>
      </c>
      <c r="E4081" t="s">
        <v>929</v>
      </c>
      <c r="F4081" t="s">
        <v>78</v>
      </c>
      <c r="G4081" t="s">
        <v>679</v>
      </c>
    </row>
    <row r="4082" spans="1:7" x14ac:dyDescent="0.35">
      <c r="A4082" t="s">
        <v>38</v>
      </c>
      <c r="B4082" t="s">
        <v>889</v>
      </c>
      <c r="C4082">
        <v>666</v>
      </c>
      <c r="D4082" t="s">
        <v>246</v>
      </c>
      <c r="E4082" t="s">
        <v>1005</v>
      </c>
      <c r="F4082" t="s">
        <v>679</v>
      </c>
      <c r="G4082" t="s">
        <v>688</v>
      </c>
    </row>
    <row r="4083" spans="1:7" x14ac:dyDescent="0.35">
      <c r="A4083" t="s">
        <v>39</v>
      </c>
      <c r="B4083" t="s">
        <v>888</v>
      </c>
      <c r="C4083">
        <v>294</v>
      </c>
      <c r="D4083" t="s">
        <v>355</v>
      </c>
      <c r="E4083" t="s">
        <v>1069</v>
      </c>
      <c r="F4083" t="s">
        <v>78</v>
      </c>
      <c r="G4083" t="s">
        <v>414</v>
      </c>
    </row>
    <row r="4084" spans="1:7" x14ac:dyDescent="0.35">
      <c r="A4084" t="s">
        <v>39</v>
      </c>
      <c r="B4084" t="s">
        <v>889</v>
      </c>
      <c r="C4084">
        <v>735</v>
      </c>
      <c r="D4084" t="s">
        <v>679</v>
      </c>
      <c r="E4084" t="s">
        <v>1005</v>
      </c>
      <c r="F4084" t="s">
        <v>679</v>
      </c>
      <c r="G4084" t="s">
        <v>337</v>
      </c>
    </row>
    <row r="4085" spans="1:7" x14ac:dyDescent="0.35">
      <c r="A4085" t="s">
        <v>40</v>
      </c>
      <c r="B4085" t="s">
        <v>888</v>
      </c>
      <c r="C4085">
        <v>1845</v>
      </c>
      <c r="D4085" t="s">
        <v>433</v>
      </c>
      <c r="E4085" t="s">
        <v>1055</v>
      </c>
      <c r="F4085" t="s">
        <v>679</v>
      </c>
      <c r="G4085" t="s">
        <v>374</v>
      </c>
    </row>
    <row r="4086" spans="1:7" x14ac:dyDescent="0.35">
      <c r="A4086" t="s">
        <v>40</v>
      </c>
      <c r="B4086" t="s">
        <v>889</v>
      </c>
      <c r="C4086">
        <v>3082</v>
      </c>
      <c r="D4086" t="s">
        <v>673</v>
      </c>
      <c r="E4086" t="s">
        <v>992</v>
      </c>
      <c r="F4086" t="s">
        <v>679</v>
      </c>
      <c r="G4086" t="s">
        <v>721</v>
      </c>
    </row>
    <row r="4088" spans="1:7" x14ac:dyDescent="0.35">
      <c r="A4088" t="s">
        <v>1565</v>
      </c>
    </row>
    <row r="4089" spans="1:7" x14ac:dyDescent="0.35">
      <c r="A4089" t="s">
        <v>29</v>
      </c>
      <c r="B4089" t="s">
        <v>847</v>
      </c>
      <c r="C4089" t="s">
        <v>30</v>
      </c>
      <c r="D4089" t="s">
        <v>842</v>
      </c>
      <c r="E4089" t="s">
        <v>57</v>
      </c>
      <c r="F4089" t="s">
        <v>74</v>
      </c>
      <c r="G4089" t="s">
        <v>58</v>
      </c>
    </row>
    <row r="4090" spans="1:7" x14ac:dyDescent="0.35">
      <c r="A4090" t="s">
        <v>35</v>
      </c>
      <c r="B4090" t="s">
        <v>827</v>
      </c>
      <c r="C4090">
        <v>285</v>
      </c>
      <c r="D4090" t="s">
        <v>679</v>
      </c>
      <c r="E4090" t="s">
        <v>849</v>
      </c>
      <c r="F4090" t="s">
        <v>78</v>
      </c>
      <c r="G4090" t="s">
        <v>676</v>
      </c>
    </row>
    <row r="4091" spans="1:7" x14ac:dyDescent="0.35">
      <c r="A4091" t="s">
        <v>35</v>
      </c>
      <c r="B4091" t="s">
        <v>828</v>
      </c>
      <c r="C4091">
        <v>318</v>
      </c>
      <c r="D4091" t="s">
        <v>433</v>
      </c>
      <c r="E4091" t="s">
        <v>1006</v>
      </c>
      <c r="F4091" t="s">
        <v>673</v>
      </c>
      <c r="G4091" t="s">
        <v>490</v>
      </c>
    </row>
    <row r="4092" spans="1:7" x14ac:dyDescent="0.35">
      <c r="A4092" t="s">
        <v>35</v>
      </c>
      <c r="B4092" t="s">
        <v>318</v>
      </c>
      <c r="C4092">
        <v>13</v>
      </c>
      <c r="D4092" t="s">
        <v>78</v>
      </c>
      <c r="E4092" t="s">
        <v>294</v>
      </c>
      <c r="F4092" t="s">
        <v>78</v>
      </c>
      <c r="G4092" t="s">
        <v>78</v>
      </c>
    </row>
    <row r="4093" spans="1:7" x14ac:dyDescent="0.35">
      <c r="A4093" t="s">
        <v>36</v>
      </c>
      <c r="B4093" t="s">
        <v>827</v>
      </c>
      <c r="C4093">
        <v>671</v>
      </c>
      <c r="D4093" t="s">
        <v>374</v>
      </c>
      <c r="E4093" t="s">
        <v>991</v>
      </c>
      <c r="F4093" t="s">
        <v>679</v>
      </c>
      <c r="G4093" t="s">
        <v>644</v>
      </c>
    </row>
    <row r="4094" spans="1:7" x14ac:dyDescent="0.35">
      <c r="A4094" t="s">
        <v>36</v>
      </c>
      <c r="B4094" t="s">
        <v>828</v>
      </c>
      <c r="C4094">
        <v>896</v>
      </c>
      <c r="D4094" t="s">
        <v>673</v>
      </c>
      <c r="E4094" t="s">
        <v>1032</v>
      </c>
      <c r="F4094" t="s">
        <v>78</v>
      </c>
      <c r="G4094" t="s">
        <v>738</v>
      </c>
    </row>
    <row r="4095" spans="1:7" x14ac:dyDescent="0.35">
      <c r="A4095" t="s">
        <v>36</v>
      </c>
      <c r="B4095" t="s">
        <v>318</v>
      </c>
      <c r="C4095">
        <v>67</v>
      </c>
      <c r="D4095" t="s">
        <v>78</v>
      </c>
      <c r="E4095" t="s">
        <v>1142</v>
      </c>
      <c r="F4095" t="s">
        <v>78</v>
      </c>
      <c r="G4095" t="s">
        <v>414</v>
      </c>
    </row>
    <row r="4096" spans="1:7" x14ac:dyDescent="0.35">
      <c r="A4096" t="s">
        <v>37</v>
      </c>
      <c r="B4096" t="s">
        <v>827</v>
      </c>
      <c r="C4096">
        <v>342</v>
      </c>
      <c r="D4096" t="s">
        <v>673</v>
      </c>
      <c r="E4096" t="s">
        <v>867</v>
      </c>
      <c r="F4096" t="s">
        <v>170</v>
      </c>
      <c r="G4096" t="s">
        <v>743</v>
      </c>
    </row>
    <row r="4097" spans="1:7" x14ac:dyDescent="0.35">
      <c r="A4097" t="s">
        <v>37</v>
      </c>
      <c r="B4097" t="s">
        <v>828</v>
      </c>
      <c r="C4097">
        <v>441</v>
      </c>
      <c r="D4097" t="s">
        <v>389</v>
      </c>
      <c r="E4097" t="s">
        <v>1024</v>
      </c>
      <c r="F4097" t="s">
        <v>334</v>
      </c>
      <c r="G4097" t="s">
        <v>406</v>
      </c>
    </row>
    <row r="4098" spans="1:7" x14ac:dyDescent="0.35">
      <c r="A4098" t="s">
        <v>37</v>
      </c>
      <c r="B4098" t="s">
        <v>318</v>
      </c>
      <c r="C4098">
        <v>42</v>
      </c>
      <c r="D4098" t="s">
        <v>78</v>
      </c>
      <c r="E4098" t="s">
        <v>294</v>
      </c>
      <c r="F4098" t="s">
        <v>78</v>
      </c>
      <c r="G4098" t="s">
        <v>78</v>
      </c>
    </row>
    <row r="4099" spans="1:7" x14ac:dyDescent="0.35">
      <c r="A4099" t="s">
        <v>38</v>
      </c>
      <c r="B4099" t="s">
        <v>827</v>
      </c>
      <c r="C4099">
        <v>357</v>
      </c>
      <c r="D4099" t="s">
        <v>389</v>
      </c>
      <c r="E4099" t="s">
        <v>1144</v>
      </c>
      <c r="F4099" t="s">
        <v>78</v>
      </c>
      <c r="G4099" t="s">
        <v>622</v>
      </c>
    </row>
    <row r="4100" spans="1:7" x14ac:dyDescent="0.35">
      <c r="A4100" t="s">
        <v>38</v>
      </c>
      <c r="B4100" t="s">
        <v>828</v>
      </c>
      <c r="C4100">
        <v>425</v>
      </c>
      <c r="D4100" t="s">
        <v>170</v>
      </c>
      <c r="E4100" t="s">
        <v>992</v>
      </c>
      <c r="F4100" t="s">
        <v>170</v>
      </c>
      <c r="G4100" t="s">
        <v>456</v>
      </c>
    </row>
    <row r="4101" spans="1:7" x14ac:dyDescent="0.35">
      <c r="A4101" t="s">
        <v>38</v>
      </c>
      <c r="B4101" t="s">
        <v>318</v>
      </c>
      <c r="C4101">
        <v>41</v>
      </c>
      <c r="D4101" t="s">
        <v>78</v>
      </c>
      <c r="E4101" t="s">
        <v>1073</v>
      </c>
      <c r="F4101" t="s">
        <v>78</v>
      </c>
      <c r="G4101" t="s">
        <v>250</v>
      </c>
    </row>
    <row r="4102" spans="1:7" x14ac:dyDescent="0.35">
      <c r="A4102" t="s">
        <v>39</v>
      </c>
      <c r="B4102" t="s">
        <v>827</v>
      </c>
      <c r="C4102">
        <v>427</v>
      </c>
      <c r="D4102" t="s">
        <v>246</v>
      </c>
      <c r="E4102" t="s">
        <v>1012</v>
      </c>
      <c r="F4102" t="s">
        <v>78</v>
      </c>
      <c r="G4102" t="s">
        <v>721</v>
      </c>
    </row>
    <row r="4103" spans="1:7" x14ac:dyDescent="0.35">
      <c r="A4103" t="s">
        <v>39</v>
      </c>
      <c r="B4103" t="s">
        <v>828</v>
      </c>
      <c r="C4103">
        <v>561</v>
      </c>
      <c r="D4103" t="s">
        <v>334</v>
      </c>
      <c r="E4103" t="s">
        <v>1073</v>
      </c>
      <c r="F4103" t="s">
        <v>679</v>
      </c>
      <c r="G4103" t="s">
        <v>734</v>
      </c>
    </row>
    <row r="4104" spans="1:7" x14ac:dyDescent="0.35">
      <c r="A4104" t="s">
        <v>39</v>
      </c>
      <c r="B4104" t="s">
        <v>318</v>
      </c>
      <c r="C4104">
        <v>41</v>
      </c>
      <c r="D4104" t="s">
        <v>78</v>
      </c>
      <c r="E4104" t="s">
        <v>817</v>
      </c>
      <c r="F4104" t="s">
        <v>78</v>
      </c>
      <c r="G4104" t="s">
        <v>503</v>
      </c>
    </row>
    <row r="4105" spans="1:7" x14ac:dyDescent="0.35">
      <c r="A4105" t="s">
        <v>40</v>
      </c>
      <c r="B4105" t="s">
        <v>827</v>
      </c>
      <c r="C4105">
        <v>2082</v>
      </c>
      <c r="D4105" t="s">
        <v>433</v>
      </c>
      <c r="E4105" t="s">
        <v>991</v>
      </c>
      <c r="F4105" t="s">
        <v>679</v>
      </c>
      <c r="G4105" t="s">
        <v>736</v>
      </c>
    </row>
    <row r="4106" spans="1:7" x14ac:dyDescent="0.35">
      <c r="A4106" t="s">
        <v>40</v>
      </c>
      <c r="B4106" t="s">
        <v>828</v>
      </c>
      <c r="C4106">
        <v>2641</v>
      </c>
      <c r="D4106" t="s">
        <v>334</v>
      </c>
      <c r="E4106" t="s">
        <v>1048</v>
      </c>
      <c r="F4106" t="s">
        <v>170</v>
      </c>
      <c r="G4106" t="s">
        <v>644</v>
      </c>
    </row>
    <row r="4107" spans="1:7" x14ac:dyDescent="0.35">
      <c r="A4107" t="s">
        <v>40</v>
      </c>
      <c r="B4107" t="s">
        <v>318</v>
      </c>
      <c r="C4107">
        <v>204</v>
      </c>
      <c r="D4107" t="s">
        <v>78</v>
      </c>
      <c r="E4107" t="s">
        <v>995</v>
      </c>
      <c r="F4107" t="s">
        <v>78</v>
      </c>
      <c r="G4107" t="s">
        <v>383</v>
      </c>
    </row>
    <row r="4109" spans="1:7" x14ac:dyDescent="0.35">
      <c r="A4109" t="s">
        <v>1566</v>
      </c>
    </row>
    <row r="4110" spans="1:7" x14ac:dyDescent="0.35">
      <c r="A4110" t="s">
        <v>29</v>
      </c>
      <c r="B4110" t="s">
        <v>864</v>
      </c>
      <c r="C4110" t="s">
        <v>30</v>
      </c>
      <c r="D4110" t="s">
        <v>842</v>
      </c>
      <c r="E4110" t="s">
        <v>57</v>
      </c>
      <c r="F4110" t="s">
        <v>58</v>
      </c>
      <c r="G4110" t="s">
        <v>74</v>
      </c>
    </row>
    <row r="4111" spans="1:7" x14ac:dyDescent="0.35">
      <c r="A4111" t="s">
        <v>35</v>
      </c>
      <c r="B4111" t="s">
        <v>831</v>
      </c>
      <c r="C4111">
        <v>115</v>
      </c>
      <c r="D4111" t="s">
        <v>355</v>
      </c>
      <c r="E4111" t="s">
        <v>1022</v>
      </c>
      <c r="F4111" t="s">
        <v>688</v>
      </c>
      <c r="G4111" t="s">
        <v>389</v>
      </c>
    </row>
    <row r="4112" spans="1:7" x14ac:dyDescent="0.35">
      <c r="A4112" t="s">
        <v>35</v>
      </c>
      <c r="B4112" t="s">
        <v>832</v>
      </c>
      <c r="C4112">
        <v>347</v>
      </c>
      <c r="D4112" t="s">
        <v>679</v>
      </c>
      <c r="E4112" t="s">
        <v>1046</v>
      </c>
      <c r="F4112" t="s">
        <v>433</v>
      </c>
      <c r="G4112" t="s">
        <v>78</v>
      </c>
    </row>
    <row r="4113" spans="1:7" x14ac:dyDescent="0.35">
      <c r="A4113" t="s">
        <v>35</v>
      </c>
      <c r="B4113" t="s">
        <v>833</v>
      </c>
      <c r="C4113">
        <v>154</v>
      </c>
      <c r="D4113" t="s">
        <v>78</v>
      </c>
      <c r="E4113" t="s">
        <v>1028</v>
      </c>
      <c r="F4113" t="s">
        <v>998</v>
      </c>
      <c r="G4113" t="s">
        <v>78</v>
      </c>
    </row>
    <row r="4114" spans="1:7" x14ac:dyDescent="0.35">
      <c r="A4114" t="s">
        <v>36</v>
      </c>
      <c r="B4114" t="s">
        <v>831</v>
      </c>
      <c r="C4114">
        <v>142</v>
      </c>
      <c r="D4114" t="s">
        <v>675</v>
      </c>
      <c r="E4114" t="s">
        <v>1004</v>
      </c>
      <c r="F4114" t="s">
        <v>61</v>
      </c>
      <c r="G4114" t="s">
        <v>170</v>
      </c>
    </row>
    <row r="4115" spans="1:7" x14ac:dyDescent="0.35">
      <c r="A4115" t="s">
        <v>36</v>
      </c>
      <c r="B4115" t="s">
        <v>832</v>
      </c>
      <c r="C4115">
        <v>1308</v>
      </c>
      <c r="D4115" t="s">
        <v>170</v>
      </c>
      <c r="E4115" t="s">
        <v>1025</v>
      </c>
      <c r="F4115" t="s">
        <v>675</v>
      </c>
      <c r="G4115" t="s">
        <v>679</v>
      </c>
    </row>
    <row r="4116" spans="1:7" x14ac:dyDescent="0.35">
      <c r="A4116" t="s">
        <v>36</v>
      </c>
      <c r="B4116" t="s">
        <v>833</v>
      </c>
      <c r="C4116">
        <v>184</v>
      </c>
      <c r="D4116" t="s">
        <v>738</v>
      </c>
      <c r="E4116" t="s">
        <v>1000</v>
      </c>
      <c r="F4116" t="s">
        <v>389</v>
      </c>
      <c r="G4116" t="s">
        <v>78</v>
      </c>
    </row>
    <row r="4117" spans="1:7" x14ac:dyDescent="0.35">
      <c r="A4117" t="s">
        <v>37</v>
      </c>
      <c r="B4117" t="s">
        <v>831</v>
      </c>
      <c r="C4117">
        <v>109</v>
      </c>
      <c r="D4117" t="s">
        <v>743</v>
      </c>
      <c r="E4117" t="s">
        <v>1135</v>
      </c>
      <c r="F4117" t="s">
        <v>783</v>
      </c>
      <c r="G4117" t="s">
        <v>78</v>
      </c>
    </row>
    <row r="4118" spans="1:7" x14ac:dyDescent="0.35">
      <c r="A4118" t="s">
        <v>37</v>
      </c>
      <c r="B4118" t="s">
        <v>832</v>
      </c>
      <c r="C4118">
        <v>646</v>
      </c>
      <c r="D4118" t="s">
        <v>673</v>
      </c>
      <c r="E4118" t="s">
        <v>1054</v>
      </c>
      <c r="F4118" t="s">
        <v>246</v>
      </c>
      <c r="G4118" t="s">
        <v>334</v>
      </c>
    </row>
    <row r="4119" spans="1:7" x14ac:dyDescent="0.35">
      <c r="A4119" t="s">
        <v>37</v>
      </c>
      <c r="B4119" t="s">
        <v>833</v>
      </c>
      <c r="C4119">
        <v>70</v>
      </c>
      <c r="D4119" t="s">
        <v>78</v>
      </c>
      <c r="E4119" t="s">
        <v>819</v>
      </c>
      <c r="F4119" t="s">
        <v>719</v>
      </c>
      <c r="G4119" t="s">
        <v>78</v>
      </c>
    </row>
    <row r="4120" spans="1:7" x14ac:dyDescent="0.35">
      <c r="A4120" t="s">
        <v>38</v>
      </c>
      <c r="B4120" t="s">
        <v>831</v>
      </c>
      <c r="C4120">
        <v>198</v>
      </c>
      <c r="D4120" t="s">
        <v>246</v>
      </c>
      <c r="E4120" t="s">
        <v>1034</v>
      </c>
      <c r="F4120" t="s">
        <v>732</v>
      </c>
      <c r="G4120" t="s">
        <v>668</v>
      </c>
    </row>
    <row r="4121" spans="1:7" x14ac:dyDescent="0.35">
      <c r="A4121" t="s">
        <v>38</v>
      </c>
      <c r="B4121" t="s">
        <v>832</v>
      </c>
      <c r="C4121">
        <v>412</v>
      </c>
      <c r="D4121" t="s">
        <v>78</v>
      </c>
      <c r="E4121" t="s">
        <v>876</v>
      </c>
      <c r="F4121" t="s">
        <v>383</v>
      </c>
      <c r="G4121" t="s">
        <v>78</v>
      </c>
    </row>
    <row r="4122" spans="1:7" x14ac:dyDescent="0.35">
      <c r="A4122" t="s">
        <v>38</v>
      </c>
      <c r="B4122" t="s">
        <v>833</v>
      </c>
      <c r="C4122">
        <v>213</v>
      </c>
      <c r="D4122" t="s">
        <v>623</v>
      </c>
      <c r="E4122" t="s">
        <v>823</v>
      </c>
      <c r="F4122" t="s">
        <v>868</v>
      </c>
      <c r="G4122" t="s">
        <v>170</v>
      </c>
    </row>
    <row r="4123" spans="1:7" x14ac:dyDescent="0.35">
      <c r="A4123" t="s">
        <v>39</v>
      </c>
      <c r="B4123" t="s">
        <v>831</v>
      </c>
      <c r="C4123">
        <v>129</v>
      </c>
      <c r="D4123" t="s">
        <v>679</v>
      </c>
      <c r="E4123" t="s">
        <v>903</v>
      </c>
      <c r="F4123" t="s">
        <v>914</v>
      </c>
      <c r="G4123" t="s">
        <v>78</v>
      </c>
    </row>
    <row r="4124" spans="1:7" x14ac:dyDescent="0.35">
      <c r="A4124" t="s">
        <v>39</v>
      </c>
      <c r="B4124" t="s">
        <v>832</v>
      </c>
      <c r="C4124">
        <v>595</v>
      </c>
      <c r="D4124" t="s">
        <v>334</v>
      </c>
      <c r="E4124" t="s">
        <v>1032</v>
      </c>
      <c r="F4124" t="s">
        <v>987</v>
      </c>
      <c r="G4124" t="s">
        <v>78</v>
      </c>
    </row>
    <row r="4125" spans="1:7" x14ac:dyDescent="0.35">
      <c r="A4125" t="s">
        <v>39</v>
      </c>
      <c r="B4125" t="s">
        <v>833</v>
      </c>
      <c r="C4125">
        <v>305</v>
      </c>
      <c r="D4125" t="s">
        <v>246</v>
      </c>
      <c r="E4125" t="s">
        <v>1039</v>
      </c>
      <c r="F4125" t="s">
        <v>732</v>
      </c>
      <c r="G4125" t="s">
        <v>679</v>
      </c>
    </row>
    <row r="4126" spans="1:7" x14ac:dyDescent="0.35">
      <c r="A4126" t="s">
        <v>40</v>
      </c>
      <c r="B4126" t="s">
        <v>831</v>
      </c>
      <c r="C4126">
        <v>693</v>
      </c>
      <c r="D4126" t="s">
        <v>414</v>
      </c>
      <c r="E4126" t="s">
        <v>1163</v>
      </c>
      <c r="F4126" t="s">
        <v>1091</v>
      </c>
      <c r="G4126" t="s">
        <v>668</v>
      </c>
    </row>
    <row r="4127" spans="1:7" x14ac:dyDescent="0.35">
      <c r="A4127" t="s">
        <v>40</v>
      </c>
      <c r="B4127" t="s">
        <v>832</v>
      </c>
      <c r="C4127">
        <v>3308</v>
      </c>
      <c r="D4127" t="s">
        <v>668</v>
      </c>
      <c r="E4127" t="s">
        <v>988</v>
      </c>
      <c r="F4127" t="s">
        <v>623</v>
      </c>
      <c r="G4127" t="s">
        <v>679</v>
      </c>
    </row>
    <row r="4128" spans="1:7" x14ac:dyDescent="0.35">
      <c r="A4128" t="s">
        <v>40</v>
      </c>
      <c r="B4128" t="s">
        <v>833</v>
      </c>
      <c r="C4128">
        <v>926</v>
      </c>
      <c r="D4128" t="s">
        <v>389</v>
      </c>
      <c r="E4128" t="s">
        <v>821</v>
      </c>
      <c r="F4128" t="s">
        <v>825</v>
      </c>
      <c r="G4128" t="s">
        <v>679</v>
      </c>
    </row>
    <row r="4130" spans="1:7" x14ac:dyDescent="0.35">
      <c r="A4130" t="s">
        <v>1567</v>
      </c>
    </row>
    <row r="4131" spans="1:7" x14ac:dyDescent="0.35">
      <c r="A4131" t="s">
        <v>29</v>
      </c>
      <c r="B4131" t="s">
        <v>1075</v>
      </c>
      <c r="C4131" t="s">
        <v>30</v>
      </c>
      <c r="D4131" t="s">
        <v>842</v>
      </c>
      <c r="E4131" t="s">
        <v>57</v>
      </c>
      <c r="F4131" t="s">
        <v>58</v>
      </c>
      <c r="G4131" t="s">
        <v>74</v>
      </c>
    </row>
    <row r="4132" spans="1:7" x14ac:dyDescent="0.35">
      <c r="A4132" t="s">
        <v>35</v>
      </c>
      <c r="B4132" t="s">
        <v>1079</v>
      </c>
      <c r="C4132">
        <v>89</v>
      </c>
      <c r="D4132" t="s">
        <v>78</v>
      </c>
      <c r="E4132" t="s">
        <v>1070</v>
      </c>
      <c r="F4132" t="s">
        <v>458</v>
      </c>
      <c r="G4132" t="s">
        <v>78</v>
      </c>
    </row>
    <row r="4133" spans="1:7" x14ac:dyDescent="0.35">
      <c r="A4133" t="s">
        <v>35</v>
      </c>
      <c r="B4133" t="s">
        <v>1076</v>
      </c>
      <c r="C4133">
        <v>250</v>
      </c>
      <c r="D4133" t="s">
        <v>170</v>
      </c>
      <c r="E4133" t="s">
        <v>1144</v>
      </c>
      <c r="F4133" t="s">
        <v>736</v>
      </c>
      <c r="G4133" t="s">
        <v>78</v>
      </c>
    </row>
    <row r="4134" spans="1:7" x14ac:dyDescent="0.35">
      <c r="A4134" t="s">
        <v>35</v>
      </c>
      <c r="B4134" t="s">
        <v>1078</v>
      </c>
      <c r="C4134">
        <v>277</v>
      </c>
      <c r="D4134" t="s">
        <v>433</v>
      </c>
      <c r="E4134" t="s">
        <v>1000</v>
      </c>
      <c r="F4134" t="s">
        <v>987</v>
      </c>
      <c r="G4134" t="s">
        <v>673</v>
      </c>
    </row>
    <row r="4135" spans="1:7" x14ac:dyDescent="0.35">
      <c r="A4135" t="s">
        <v>36</v>
      </c>
      <c r="B4135" t="s">
        <v>1079</v>
      </c>
      <c r="C4135">
        <v>210</v>
      </c>
      <c r="D4135" t="s">
        <v>78</v>
      </c>
      <c r="E4135" t="s">
        <v>867</v>
      </c>
      <c r="F4135" t="s">
        <v>732</v>
      </c>
      <c r="G4135" t="s">
        <v>679</v>
      </c>
    </row>
    <row r="4136" spans="1:7" x14ac:dyDescent="0.35">
      <c r="A4136" t="s">
        <v>36</v>
      </c>
      <c r="B4136" t="s">
        <v>1076</v>
      </c>
      <c r="C4136">
        <v>497</v>
      </c>
      <c r="D4136" t="s">
        <v>377</v>
      </c>
      <c r="E4136" t="s">
        <v>1051</v>
      </c>
      <c r="F4136" t="s">
        <v>734</v>
      </c>
      <c r="G4136" t="s">
        <v>78</v>
      </c>
    </row>
    <row r="4137" spans="1:7" x14ac:dyDescent="0.35">
      <c r="A4137" t="s">
        <v>36</v>
      </c>
      <c r="B4137" t="s">
        <v>1078</v>
      </c>
      <c r="C4137">
        <v>927</v>
      </c>
      <c r="D4137" t="s">
        <v>334</v>
      </c>
      <c r="E4137" t="s">
        <v>999</v>
      </c>
      <c r="F4137" t="s">
        <v>85</v>
      </c>
      <c r="G4137" t="s">
        <v>679</v>
      </c>
    </row>
    <row r="4138" spans="1:7" x14ac:dyDescent="0.35">
      <c r="A4138" t="s">
        <v>37</v>
      </c>
      <c r="B4138" t="s">
        <v>1079</v>
      </c>
      <c r="C4138">
        <v>139</v>
      </c>
      <c r="D4138" t="s">
        <v>987</v>
      </c>
      <c r="E4138" t="s">
        <v>1155</v>
      </c>
      <c r="F4138" t="s">
        <v>745</v>
      </c>
      <c r="G4138" t="s">
        <v>78</v>
      </c>
    </row>
    <row r="4139" spans="1:7" x14ac:dyDescent="0.35">
      <c r="A4139" t="s">
        <v>37</v>
      </c>
      <c r="B4139" t="s">
        <v>1076</v>
      </c>
      <c r="C4139">
        <v>312</v>
      </c>
      <c r="D4139" t="s">
        <v>433</v>
      </c>
      <c r="E4139" t="s">
        <v>992</v>
      </c>
      <c r="F4139" t="s">
        <v>732</v>
      </c>
      <c r="G4139" t="s">
        <v>170</v>
      </c>
    </row>
    <row r="4140" spans="1:7" x14ac:dyDescent="0.35">
      <c r="A4140" t="s">
        <v>37</v>
      </c>
      <c r="B4140" t="s">
        <v>1078</v>
      </c>
      <c r="C4140">
        <v>374</v>
      </c>
      <c r="D4140" t="s">
        <v>668</v>
      </c>
      <c r="E4140" t="s">
        <v>1142</v>
      </c>
      <c r="F4140" t="s">
        <v>170</v>
      </c>
      <c r="G4140" t="s">
        <v>246</v>
      </c>
    </row>
    <row r="4141" spans="1:7" x14ac:dyDescent="0.35">
      <c r="A4141" t="s">
        <v>38</v>
      </c>
      <c r="B4141" t="s">
        <v>1079</v>
      </c>
      <c r="C4141">
        <v>135</v>
      </c>
      <c r="D4141" t="s">
        <v>78</v>
      </c>
      <c r="E4141" t="s">
        <v>1065</v>
      </c>
      <c r="F4141" t="s">
        <v>721</v>
      </c>
      <c r="G4141" t="s">
        <v>78</v>
      </c>
    </row>
    <row r="4142" spans="1:7" x14ac:dyDescent="0.35">
      <c r="A4142" t="s">
        <v>38</v>
      </c>
      <c r="B4142" t="s">
        <v>1076</v>
      </c>
      <c r="C4142">
        <v>326</v>
      </c>
      <c r="D4142" t="s">
        <v>433</v>
      </c>
      <c r="E4142" t="s">
        <v>1039</v>
      </c>
      <c r="F4142" t="s">
        <v>718</v>
      </c>
      <c r="G4142" t="s">
        <v>668</v>
      </c>
    </row>
    <row r="4143" spans="1:7" x14ac:dyDescent="0.35">
      <c r="A4143" t="s">
        <v>38</v>
      </c>
      <c r="B4143" t="s">
        <v>1078</v>
      </c>
      <c r="C4143">
        <v>362</v>
      </c>
      <c r="D4143" t="s">
        <v>334</v>
      </c>
      <c r="E4143" t="s">
        <v>1073</v>
      </c>
      <c r="F4143" t="s">
        <v>676</v>
      </c>
      <c r="G4143" t="s">
        <v>78</v>
      </c>
    </row>
    <row r="4144" spans="1:7" x14ac:dyDescent="0.35">
      <c r="A4144" t="s">
        <v>39</v>
      </c>
      <c r="B4144" t="s">
        <v>1079</v>
      </c>
      <c r="C4144">
        <v>152</v>
      </c>
      <c r="D4144" t="s">
        <v>85</v>
      </c>
      <c r="E4144" t="s">
        <v>1537</v>
      </c>
      <c r="F4144" t="s">
        <v>580</v>
      </c>
      <c r="G4144" t="s">
        <v>170</v>
      </c>
    </row>
    <row r="4145" spans="1:7" x14ac:dyDescent="0.35">
      <c r="A4145" t="s">
        <v>39</v>
      </c>
      <c r="B4145" t="s">
        <v>1076</v>
      </c>
      <c r="C4145">
        <v>354</v>
      </c>
      <c r="D4145" t="s">
        <v>246</v>
      </c>
      <c r="E4145" t="s">
        <v>287</v>
      </c>
      <c r="F4145" t="s">
        <v>508</v>
      </c>
      <c r="G4145" t="s">
        <v>78</v>
      </c>
    </row>
    <row r="4146" spans="1:7" x14ac:dyDescent="0.35">
      <c r="A4146" t="s">
        <v>39</v>
      </c>
      <c r="B4146" t="s">
        <v>1078</v>
      </c>
      <c r="C4146">
        <v>523</v>
      </c>
      <c r="D4146" t="s">
        <v>78</v>
      </c>
      <c r="E4146" t="s">
        <v>1038</v>
      </c>
      <c r="F4146" t="s">
        <v>458</v>
      </c>
      <c r="G4146" t="s">
        <v>78</v>
      </c>
    </row>
    <row r="4147" spans="1:7" x14ac:dyDescent="0.35">
      <c r="A4147" t="s">
        <v>40</v>
      </c>
      <c r="B4147" t="s">
        <v>1079</v>
      </c>
      <c r="C4147">
        <v>725</v>
      </c>
      <c r="D4147" t="s">
        <v>433</v>
      </c>
      <c r="E4147" t="s">
        <v>975</v>
      </c>
      <c r="F4147" t="s">
        <v>730</v>
      </c>
      <c r="G4147" t="s">
        <v>679</v>
      </c>
    </row>
    <row r="4148" spans="1:7" x14ac:dyDescent="0.35">
      <c r="A4148" t="s">
        <v>40</v>
      </c>
      <c r="B4148" t="s">
        <v>1076</v>
      </c>
      <c r="C4148">
        <v>1739</v>
      </c>
      <c r="D4148" t="s">
        <v>433</v>
      </c>
      <c r="E4148" t="s">
        <v>1021</v>
      </c>
      <c r="F4148" t="s">
        <v>633</v>
      </c>
      <c r="G4148" t="s">
        <v>679</v>
      </c>
    </row>
    <row r="4149" spans="1:7" x14ac:dyDescent="0.35">
      <c r="A4149" t="s">
        <v>40</v>
      </c>
      <c r="B4149" t="s">
        <v>1078</v>
      </c>
      <c r="C4149">
        <v>2463</v>
      </c>
      <c r="D4149" t="s">
        <v>673</v>
      </c>
      <c r="E4149" t="s">
        <v>1038</v>
      </c>
      <c r="F4149" t="s">
        <v>987</v>
      </c>
      <c r="G4149" t="s">
        <v>170</v>
      </c>
    </row>
    <row r="4151" spans="1:7" x14ac:dyDescent="0.35">
      <c r="A4151" t="s">
        <v>1568</v>
      </c>
    </row>
    <row r="4152" spans="1:7" x14ac:dyDescent="0.35">
      <c r="A4152" t="s">
        <v>29</v>
      </c>
      <c r="B4152" t="s">
        <v>872</v>
      </c>
      <c r="C4152" t="s">
        <v>30</v>
      </c>
      <c r="D4152" t="s">
        <v>842</v>
      </c>
      <c r="E4152" t="s">
        <v>57</v>
      </c>
      <c r="F4152" t="s">
        <v>74</v>
      </c>
      <c r="G4152" t="s">
        <v>58</v>
      </c>
    </row>
    <row r="4153" spans="1:7" x14ac:dyDescent="0.35">
      <c r="A4153" t="s">
        <v>35</v>
      </c>
      <c r="B4153" t="s">
        <v>873</v>
      </c>
      <c r="C4153">
        <v>408</v>
      </c>
      <c r="D4153" t="s">
        <v>246</v>
      </c>
      <c r="E4153" t="s">
        <v>1006</v>
      </c>
      <c r="F4153" t="s">
        <v>668</v>
      </c>
      <c r="G4153" t="s">
        <v>406</v>
      </c>
    </row>
    <row r="4154" spans="1:7" x14ac:dyDescent="0.35">
      <c r="A4154" t="s">
        <v>35</v>
      </c>
      <c r="B4154" t="s">
        <v>874</v>
      </c>
      <c r="C4154">
        <v>172</v>
      </c>
      <c r="D4154" t="s">
        <v>78</v>
      </c>
      <c r="E4154" t="s">
        <v>991</v>
      </c>
      <c r="F4154" t="s">
        <v>78</v>
      </c>
      <c r="G4154" t="s">
        <v>825</v>
      </c>
    </row>
    <row r="4155" spans="1:7" x14ac:dyDescent="0.35">
      <c r="A4155" t="s">
        <v>35</v>
      </c>
      <c r="B4155" t="s">
        <v>318</v>
      </c>
      <c r="C4155">
        <v>36</v>
      </c>
      <c r="D4155" t="s">
        <v>78</v>
      </c>
      <c r="E4155" t="s">
        <v>1178</v>
      </c>
      <c r="F4155" t="s">
        <v>78</v>
      </c>
      <c r="G4155" t="s">
        <v>246</v>
      </c>
    </row>
    <row r="4156" spans="1:7" x14ac:dyDescent="0.35">
      <c r="A4156" t="s">
        <v>36</v>
      </c>
      <c r="B4156" t="s">
        <v>873</v>
      </c>
      <c r="C4156">
        <v>960</v>
      </c>
      <c r="D4156" t="s">
        <v>334</v>
      </c>
      <c r="E4156" t="s">
        <v>1032</v>
      </c>
      <c r="F4156" t="s">
        <v>78</v>
      </c>
      <c r="G4156" t="s">
        <v>406</v>
      </c>
    </row>
    <row r="4157" spans="1:7" x14ac:dyDescent="0.35">
      <c r="A4157" t="s">
        <v>36</v>
      </c>
      <c r="B4157" t="s">
        <v>874</v>
      </c>
      <c r="C4157">
        <v>552</v>
      </c>
      <c r="D4157" t="s">
        <v>433</v>
      </c>
      <c r="E4157" t="s">
        <v>1034</v>
      </c>
      <c r="F4157" t="s">
        <v>170</v>
      </c>
      <c r="G4157" t="s">
        <v>633</v>
      </c>
    </row>
    <row r="4158" spans="1:7" x14ac:dyDescent="0.35">
      <c r="A4158" t="s">
        <v>36</v>
      </c>
      <c r="B4158" t="s">
        <v>318</v>
      </c>
      <c r="C4158">
        <v>122</v>
      </c>
      <c r="D4158" t="s">
        <v>78</v>
      </c>
      <c r="E4158" t="s">
        <v>294</v>
      </c>
      <c r="F4158" t="s">
        <v>78</v>
      </c>
      <c r="G4158" t="s">
        <v>78</v>
      </c>
    </row>
    <row r="4159" spans="1:7" x14ac:dyDescent="0.35">
      <c r="A4159" t="s">
        <v>37</v>
      </c>
      <c r="B4159" t="s">
        <v>873</v>
      </c>
      <c r="C4159">
        <v>512</v>
      </c>
      <c r="D4159" t="s">
        <v>334</v>
      </c>
      <c r="E4159" t="s">
        <v>1048</v>
      </c>
      <c r="F4159" t="s">
        <v>668</v>
      </c>
      <c r="G4159" t="s">
        <v>644</v>
      </c>
    </row>
    <row r="4160" spans="1:7" x14ac:dyDescent="0.35">
      <c r="A4160" t="s">
        <v>37</v>
      </c>
      <c r="B4160" t="s">
        <v>874</v>
      </c>
      <c r="C4160">
        <v>261</v>
      </c>
      <c r="D4160" t="s">
        <v>377</v>
      </c>
      <c r="E4160" t="s">
        <v>1144</v>
      </c>
      <c r="F4160" t="s">
        <v>246</v>
      </c>
      <c r="G4160" t="s">
        <v>85</v>
      </c>
    </row>
    <row r="4161" spans="1:7" x14ac:dyDescent="0.35">
      <c r="A4161" t="s">
        <v>37</v>
      </c>
      <c r="B4161" t="s">
        <v>318</v>
      </c>
      <c r="C4161">
        <v>52</v>
      </c>
      <c r="D4161" t="s">
        <v>458</v>
      </c>
      <c r="E4161" t="s">
        <v>867</v>
      </c>
      <c r="F4161" t="s">
        <v>78</v>
      </c>
      <c r="G4161" t="s">
        <v>800</v>
      </c>
    </row>
    <row r="4162" spans="1:7" x14ac:dyDescent="0.35">
      <c r="A4162" t="s">
        <v>38</v>
      </c>
      <c r="B4162" t="s">
        <v>873</v>
      </c>
      <c r="C4162">
        <v>516</v>
      </c>
      <c r="D4162" t="s">
        <v>377</v>
      </c>
      <c r="E4162" t="s">
        <v>1034</v>
      </c>
      <c r="F4162" t="s">
        <v>679</v>
      </c>
      <c r="G4162" t="s">
        <v>732</v>
      </c>
    </row>
    <row r="4163" spans="1:7" x14ac:dyDescent="0.35">
      <c r="A4163" t="s">
        <v>38</v>
      </c>
      <c r="B4163" t="s">
        <v>874</v>
      </c>
      <c r="C4163">
        <v>237</v>
      </c>
      <c r="D4163" t="s">
        <v>78</v>
      </c>
      <c r="E4163" t="s">
        <v>1065</v>
      </c>
      <c r="F4163" t="s">
        <v>668</v>
      </c>
      <c r="G4163" t="s">
        <v>825</v>
      </c>
    </row>
    <row r="4164" spans="1:7" x14ac:dyDescent="0.35">
      <c r="A4164" t="s">
        <v>38</v>
      </c>
      <c r="B4164" t="s">
        <v>318</v>
      </c>
      <c r="C4164">
        <v>70</v>
      </c>
      <c r="D4164" t="s">
        <v>78</v>
      </c>
      <c r="E4164" t="s">
        <v>294</v>
      </c>
      <c r="F4164" t="s">
        <v>78</v>
      </c>
      <c r="G4164" t="s">
        <v>78</v>
      </c>
    </row>
    <row r="4165" spans="1:7" x14ac:dyDescent="0.35">
      <c r="A4165" t="s">
        <v>39</v>
      </c>
      <c r="B4165" t="s">
        <v>873</v>
      </c>
      <c r="C4165">
        <v>652</v>
      </c>
      <c r="D4165" t="s">
        <v>673</v>
      </c>
      <c r="E4165" t="s">
        <v>1021</v>
      </c>
      <c r="F4165" t="s">
        <v>78</v>
      </c>
      <c r="G4165" t="s">
        <v>688</v>
      </c>
    </row>
    <row r="4166" spans="1:7" x14ac:dyDescent="0.35">
      <c r="A4166" t="s">
        <v>39</v>
      </c>
      <c r="B4166" t="s">
        <v>874</v>
      </c>
      <c r="C4166">
        <v>300</v>
      </c>
      <c r="D4166" t="s">
        <v>377</v>
      </c>
      <c r="E4166" t="s">
        <v>1065</v>
      </c>
      <c r="F4166" t="s">
        <v>679</v>
      </c>
      <c r="G4166" t="s">
        <v>736</v>
      </c>
    </row>
    <row r="4167" spans="1:7" x14ac:dyDescent="0.35">
      <c r="A4167" t="s">
        <v>39</v>
      </c>
      <c r="B4167" t="s">
        <v>318</v>
      </c>
      <c r="C4167">
        <v>77</v>
      </c>
      <c r="D4167" t="s">
        <v>78</v>
      </c>
      <c r="E4167" t="s">
        <v>821</v>
      </c>
      <c r="F4167" t="s">
        <v>78</v>
      </c>
      <c r="G4167" t="s">
        <v>868</v>
      </c>
    </row>
    <row r="4168" spans="1:7" x14ac:dyDescent="0.35">
      <c r="A4168" t="s">
        <v>40</v>
      </c>
      <c r="B4168" t="s">
        <v>873</v>
      </c>
      <c r="C4168">
        <v>3048</v>
      </c>
      <c r="D4168" t="s">
        <v>246</v>
      </c>
      <c r="E4168" t="s">
        <v>1024</v>
      </c>
      <c r="F4168" t="s">
        <v>679</v>
      </c>
      <c r="G4168" t="s">
        <v>807</v>
      </c>
    </row>
    <row r="4169" spans="1:7" x14ac:dyDescent="0.35">
      <c r="A4169" t="s">
        <v>40</v>
      </c>
      <c r="B4169" t="s">
        <v>874</v>
      </c>
      <c r="C4169">
        <v>1522</v>
      </c>
      <c r="D4169" t="s">
        <v>246</v>
      </c>
      <c r="E4169" t="s">
        <v>1065</v>
      </c>
      <c r="F4169" t="s">
        <v>170</v>
      </c>
      <c r="G4169" t="s">
        <v>676</v>
      </c>
    </row>
    <row r="4170" spans="1:7" x14ac:dyDescent="0.35">
      <c r="A4170" t="s">
        <v>40</v>
      </c>
      <c r="B4170" t="s">
        <v>318</v>
      </c>
      <c r="C4170">
        <v>357</v>
      </c>
      <c r="D4170" t="s">
        <v>668</v>
      </c>
      <c r="E4170" t="s">
        <v>1025</v>
      </c>
      <c r="F4170" t="s">
        <v>78</v>
      </c>
      <c r="G4170" t="s">
        <v>675</v>
      </c>
    </row>
    <row r="4172" spans="1:7" x14ac:dyDescent="0.35">
      <c r="A4172" t="s">
        <v>1569</v>
      </c>
    </row>
    <row r="4173" spans="1:7" x14ac:dyDescent="0.35">
      <c r="A4173" t="s">
        <v>29</v>
      </c>
      <c r="B4173" t="s">
        <v>30</v>
      </c>
      <c r="C4173" t="s">
        <v>31</v>
      </c>
      <c r="D4173" t="s">
        <v>32</v>
      </c>
      <c r="E4173" t="s">
        <v>33</v>
      </c>
      <c r="F4173" t="s">
        <v>34</v>
      </c>
    </row>
    <row r="4174" spans="1:7" x14ac:dyDescent="0.35">
      <c r="A4174" t="s">
        <v>35</v>
      </c>
      <c r="B4174">
        <v>17</v>
      </c>
      <c r="C4174">
        <v>3.57</v>
      </c>
      <c r="D4174">
        <v>2</v>
      </c>
      <c r="E4174">
        <v>1</v>
      </c>
      <c r="F4174">
        <v>12</v>
      </c>
    </row>
    <row r="4175" spans="1:7" x14ac:dyDescent="0.35">
      <c r="A4175" t="s">
        <v>36</v>
      </c>
      <c r="B4175">
        <v>35</v>
      </c>
      <c r="C4175">
        <v>5.15</v>
      </c>
      <c r="D4175">
        <v>3</v>
      </c>
      <c r="E4175">
        <v>1</v>
      </c>
      <c r="F4175">
        <v>25</v>
      </c>
    </row>
    <row r="4176" spans="1:7" x14ac:dyDescent="0.35">
      <c r="A4176" t="s">
        <v>37</v>
      </c>
      <c r="B4176">
        <v>18</v>
      </c>
      <c r="C4176">
        <v>5.37</v>
      </c>
      <c r="D4176">
        <v>3</v>
      </c>
      <c r="E4176">
        <v>1</v>
      </c>
      <c r="F4176">
        <v>20</v>
      </c>
    </row>
    <row r="4177" spans="1:7" x14ac:dyDescent="0.35">
      <c r="A4177" t="s">
        <v>38</v>
      </c>
      <c r="B4177">
        <v>22</v>
      </c>
      <c r="C4177">
        <v>5.58</v>
      </c>
      <c r="D4177">
        <v>3</v>
      </c>
      <c r="E4177">
        <v>1</v>
      </c>
      <c r="F4177">
        <v>20</v>
      </c>
    </row>
    <row r="4178" spans="1:7" x14ac:dyDescent="0.35">
      <c r="A4178" t="s">
        <v>39</v>
      </c>
      <c r="B4178">
        <v>29</v>
      </c>
      <c r="C4178">
        <v>4.8600000000000003</v>
      </c>
      <c r="D4178">
        <v>3</v>
      </c>
      <c r="E4178">
        <v>1</v>
      </c>
      <c r="F4178">
        <v>30</v>
      </c>
    </row>
    <row r="4179" spans="1:7" x14ac:dyDescent="0.35">
      <c r="A4179" t="s">
        <v>40</v>
      </c>
      <c r="B4179">
        <v>121</v>
      </c>
      <c r="C4179">
        <v>5.07</v>
      </c>
      <c r="D4179">
        <v>3</v>
      </c>
      <c r="E4179">
        <v>1</v>
      </c>
      <c r="F4179">
        <v>30</v>
      </c>
    </row>
    <row r="4181" spans="1:7" x14ac:dyDescent="0.35">
      <c r="A4181" t="s">
        <v>1570</v>
      </c>
    </row>
    <row r="4182" spans="1:7" x14ac:dyDescent="0.35">
      <c r="A4182" t="s">
        <v>29</v>
      </c>
      <c r="B4182" t="s">
        <v>887</v>
      </c>
      <c r="C4182" t="s">
        <v>30</v>
      </c>
      <c r="D4182" t="s">
        <v>31</v>
      </c>
      <c r="E4182" t="s">
        <v>32</v>
      </c>
      <c r="F4182" t="s">
        <v>33</v>
      </c>
      <c r="G4182" t="s">
        <v>34</v>
      </c>
    </row>
    <row r="4183" spans="1:7" x14ac:dyDescent="0.35">
      <c r="A4183" t="s">
        <v>35</v>
      </c>
      <c r="B4183" t="s">
        <v>888</v>
      </c>
      <c r="C4183">
        <v>4</v>
      </c>
      <c r="D4183">
        <v>1.8</v>
      </c>
      <c r="E4183">
        <v>2</v>
      </c>
      <c r="F4183">
        <v>1</v>
      </c>
      <c r="G4183">
        <v>3</v>
      </c>
    </row>
    <row r="4184" spans="1:7" x14ac:dyDescent="0.35">
      <c r="A4184" t="s">
        <v>35</v>
      </c>
      <c r="B4184" t="s">
        <v>889</v>
      </c>
      <c r="C4184">
        <v>13</v>
      </c>
      <c r="D4184">
        <v>3.69</v>
      </c>
      <c r="E4184">
        <v>3</v>
      </c>
      <c r="F4184">
        <v>1</v>
      </c>
      <c r="G4184">
        <v>12</v>
      </c>
    </row>
    <row r="4185" spans="1:7" x14ac:dyDescent="0.35">
      <c r="A4185" t="s">
        <v>36</v>
      </c>
      <c r="B4185" t="s">
        <v>888</v>
      </c>
      <c r="C4185">
        <v>5</v>
      </c>
      <c r="D4185">
        <v>4.4000000000000004</v>
      </c>
      <c r="E4185">
        <v>3</v>
      </c>
      <c r="F4185">
        <v>2</v>
      </c>
      <c r="G4185">
        <v>10</v>
      </c>
    </row>
    <row r="4186" spans="1:7" x14ac:dyDescent="0.35">
      <c r="A4186" t="s">
        <v>36</v>
      </c>
      <c r="B4186" t="s">
        <v>889</v>
      </c>
      <c r="C4186">
        <v>30</v>
      </c>
      <c r="D4186">
        <v>5.25</v>
      </c>
      <c r="E4186">
        <v>3</v>
      </c>
      <c r="F4186">
        <v>1</v>
      </c>
      <c r="G4186">
        <v>25</v>
      </c>
    </row>
    <row r="4187" spans="1:7" x14ac:dyDescent="0.35">
      <c r="A4187" t="s">
        <v>37</v>
      </c>
      <c r="B4187" t="s">
        <v>888</v>
      </c>
      <c r="C4187">
        <v>4</v>
      </c>
      <c r="D4187">
        <v>5.56</v>
      </c>
      <c r="E4187">
        <v>5</v>
      </c>
      <c r="F4187">
        <v>1</v>
      </c>
      <c r="G4187">
        <v>10</v>
      </c>
    </row>
    <row r="4188" spans="1:7" x14ac:dyDescent="0.35">
      <c r="A4188" t="s">
        <v>37</v>
      </c>
      <c r="B4188" t="s">
        <v>889</v>
      </c>
      <c r="C4188">
        <v>14</v>
      </c>
      <c r="D4188">
        <v>5.34</v>
      </c>
      <c r="E4188">
        <v>3</v>
      </c>
      <c r="F4188">
        <v>2</v>
      </c>
      <c r="G4188">
        <v>20</v>
      </c>
    </row>
    <row r="4189" spans="1:7" x14ac:dyDescent="0.35">
      <c r="A4189" t="s">
        <v>38</v>
      </c>
      <c r="B4189" t="s">
        <v>888</v>
      </c>
      <c r="C4189">
        <v>1</v>
      </c>
      <c r="D4189">
        <v>2</v>
      </c>
      <c r="E4189">
        <v>2</v>
      </c>
      <c r="F4189">
        <v>2</v>
      </c>
      <c r="G4189">
        <v>2</v>
      </c>
    </row>
    <row r="4190" spans="1:7" x14ac:dyDescent="0.35">
      <c r="A4190" t="s">
        <v>38</v>
      </c>
      <c r="B4190" t="s">
        <v>889</v>
      </c>
      <c r="C4190">
        <v>21</v>
      </c>
      <c r="D4190">
        <v>5.6</v>
      </c>
      <c r="E4190">
        <v>3</v>
      </c>
      <c r="F4190">
        <v>1</v>
      </c>
      <c r="G4190">
        <v>20</v>
      </c>
    </row>
    <row r="4191" spans="1:7" x14ac:dyDescent="0.35">
      <c r="A4191" t="s">
        <v>39</v>
      </c>
      <c r="B4191" t="s">
        <v>888</v>
      </c>
      <c r="C4191">
        <v>4</v>
      </c>
      <c r="D4191">
        <v>7.06</v>
      </c>
      <c r="E4191">
        <v>6</v>
      </c>
      <c r="F4191">
        <v>2</v>
      </c>
      <c r="G4191">
        <v>16</v>
      </c>
    </row>
    <row r="4192" spans="1:7" x14ac:dyDescent="0.35">
      <c r="A4192" t="s">
        <v>39</v>
      </c>
      <c r="B4192" t="s">
        <v>889</v>
      </c>
      <c r="C4192">
        <v>25</v>
      </c>
      <c r="D4192">
        <v>4.6500000000000004</v>
      </c>
      <c r="E4192">
        <v>3</v>
      </c>
      <c r="F4192">
        <v>1</v>
      </c>
      <c r="G4192">
        <v>30</v>
      </c>
    </row>
    <row r="4193" spans="1:7" x14ac:dyDescent="0.35">
      <c r="A4193" t="s">
        <v>40</v>
      </c>
      <c r="B4193" t="s">
        <v>888</v>
      </c>
      <c r="C4193">
        <v>18</v>
      </c>
      <c r="D4193">
        <v>5.33</v>
      </c>
      <c r="E4193">
        <v>4</v>
      </c>
      <c r="F4193">
        <v>1</v>
      </c>
      <c r="G4193">
        <v>16</v>
      </c>
    </row>
    <row r="4194" spans="1:7" x14ac:dyDescent="0.35">
      <c r="A4194" t="s">
        <v>40</v>
      </c>
      <c r="B4194" t="s">
        <v>889</v>
      </c>
      <c r="C4194">
        <v>103</v>
      </c>
      <c r="D4194">
        <v>5.04</v>
      </c>
      <c r="E4194">
        <v>3</v>
      </c>
      <c r="F4194">
        <v>1</v>
      </c>
      <c r="G4194">
        <v>30</v>
      </c>
    </row>
    <row r="4196" spans="1:7" x14ac:dyDescent="0.35">
      <c r="A4196" t="s">
        <v>1571</v>
      </c>
    </row>
    <row r="4197" spans="1:7" x14ac:dyDescent="0.35">
      <c r="A4197" t="s">
        <v>29</v>
      </c>
      <c r="B4197" t="s">
        <v>1572</v>
      </c>
      <c r="C4197" t="s">
        <v>30</v>
      </c>
      <c r="D4197" t="s">
        <v>31</v>
      </c>
      <c r="E4197" t="s">
        <v>32</v>
      </c>
      <c r="F4197" t="s">
        <v>33</v>
      </c>
      <c r="G4197" t="s">
        <v>34</v>
      </c>
    </row>
    <row r="4198" spans="1:7" x14ac:dyDescent="0.35">
      <c r="A4198" t="s">
        <v>35</v>
      </c>
      <c r="B4198" t="s">
        <v>1354</v>
      </c>
      <c r="C4198">
        <v>8</v>
      </c>
      <c r="D4198">
        <v>2.75</v>
      </c>
      <c r="E4198">
        <v>2</v>
      </c>
      <c r="F4198">
        <v>2</v>
      </c>
      <c r="G4198">
        <v>4</v>
      </c>
    </row>
    <row r="4199" spans="1:7" x14ac:dyDescent="0.35">
      <c r="A4199" t="s">
        <v>35</v>
      </c>
      <c r="B4199" t="s">
        <v>1573</v>
      </c>
      <c r="C4199">
        <v>5</v>
      </c>
      <c r="D4199">
        <v>1.79</v>
      </c>
      <c r="E4199">
        <v>2</v>
      </c>
      <c r="F4199">
        <v>1</v>
      </c>
      <c r="G4199">
        <v>5</v>
      </c>
    </row>
    <row r="4200" spans="1:7" x14ac:dyDescent="0.35">
      <c r="A4200" t="s">
        <v>35</v>
      </c>
      <c r="B4200" t="s">
        <v>1574</v>
      </c>
      <c r="C4200">
        <v>4</v>
      </c>
      <c r="D4200">
        <v>9.59</v>
      </c>
      <c r="E4200">
        <v>12</v>
      </c>
      <c r="F4200">
        <v>1</v>
      </c>
      <c r="G4200">
        <v>12</v>
      </c>
    </row>
    <row r="4201" spans="1:7" x14ac:dyDescent="0.35">
      <c r="A4201" t="s">
        <v>36</v>
      </c>
      <c r="B4201" t="s">
        <v>1354</v>
      </c>
      <c r="C4201">
        <v>21</v>
      </c>
      <c r="D4201">
        <v>3.72</v>
      </c>
      <c r="E4201">
        <v>3</v>
      </c>
      <c r="F4201">
        <v>1</v>
      </c>
      <c r="G4201">
        <v>20</v>
      </c>
    </row>
    <row r="4202" spans="1:7" x14ac:dyDescent="0.35">
      <c r="A4202" t="s">
        <v>36</v>
      </c>
      <c r="B4202" t="s">
        <v>1573</v>
      </c>
      <c r="C4202">
        <v>9</v>
      </c>
      <c r="D4202">
        <v>4.12</v>
      </c>
      <c r="E4202">
        <v>2</v>
      </c>
      <c r="F4202">
        <v>1</v>
      </c>
      <c r="G4202">
        <v>10</v>
      </c>
    </row>
    <row r="4203" spans="1:7" x14ac:dyDescent="0.35">
      <c r="A4203" t="s">
        <v>36</v>
      </c>
      <c r="B4203" t="s">
        <v>1574</v>
      </c>
      <c r="C4203">
        <v>5</v>
      </c>
      <c r="D4203">
        <v>11.81</v>
      </c>
      <c r="E4203">
        <v>8</v>
      </c>
      <c r="F4203">
        <v>1</v>
      </c>
      <c r="G4203">
        <v>25</v>
      </c>
    </row>
    <row r="4204" spans="1:7" x14ac:dyDescent="0.35">
      <c r="A4204" t="s">
        <v>37</v>
      </c>
      <c r="B4204" t="s">
        <v>1354</v>
      </c>
      <c r="C4204">
        <v>10</v>
      </c>
      <c r="D4204">
        <v>3.81</v>
      </c>
      <c r="E4204">
        <v>3</v>
      </c>
      <c r="F4204">
        <v>2</v>
      </c>
      <c r="G4204">
        <v>10</v>
      </c>
    </row>
    <row r="4205" spans="1:7" x14ac:dyDescent="0.35">
      <c r="A4205" t="s">
        <v>37</v>
      </c>
      <c r="B4205" t="s">
        <v>1573</v>
      </c>
      <c r="C4205">
        <v>6</v>
      </c>
      <c r="D4205">
        <v>7.79</v>
      </c>
      <c r="E4205">
        <v>4</v>
      </c>
      <c r="F4205">
        <v>1</v>
      </c>
      <c r="G4205">
        <v>20</v>
      </c>
    </row>
    <row r="4206" spans="1:7" x14ac:dyDescent="0.35">
      <c r="A4206" t="s">
        <v>37</v>
      </c>
      <c r="B4206" t="s">
        <v>1574</v>
      </c>
      <c r="C4206">
        <v>2</v>
      </c>
      <c r="D4206">
        <v>4.3499999999999996</v>
      </c>
      <c r="E4206">
        <v>5</v>
      </c>
      <c r="F4206">
        <v>4</v>
      </c>
      <c r="G4206">
        <v>5</v>
      </c>
    </row>
    <row r="4207" spans="1:7" x14ac:dyDescent="0.35">
      <c r="A4207" t="s">
        <v>38</v>
      </c>
      <c r="B4207" t="s">
        <v>1354</v>
      </c>
      <c r="C4207">
        <v>13</v>
      </c>
      <c r="D4207">
        <v>7.13</v>
      </c>
      <c r="E4207">
        <v>4</v>
      </c>
      <c r="F4207">
        <v>2</v>
      </c>
      <c r="G4207">
        <v>20</v>
      </c>
    </row>
    <row r="4208" spans="1:7" x14ac:dyDescent="0.35">
      <c r="A4208" t="s">
        <v>38</v>
      </c>
      <c r="B4208" t="s">
        <v>1573</v>
      </c>
      <c r="C4208">
        <v>6</v>
      </c>
      <c r="D4208">
        <v>3.21</v>
      </c>
      <c r="E4208">
        <v>2</v>
      </c>
      <c r="F4208">
        <v>1</v>
      </c>
      <c r="G4208">
        <v>5</v>
      </c>
    </row>
    <row r="4209" spans="1:7" x14ac:dyDescent="0.35">
      <c r="A4209" t="s">
        <v>38</v>
      </c>
      <c r="B4209" t="s">
        <v>1574</v>
      </c>
      <c r="C4209">
        <v>3</v>
      </c>
      <c r="D4209">
        <v>3.41</v>
      </c>
      <c r="E4209">
        <v>2</v>
      </c>
      <c r="F4209">
        <v>2</v>
      </c>
      <c r="G4209">
        <v>6</v>
      </c>
    </row>
    <row r="4210" spans="1:7" x14ac:dyDescent="0.35">
      <c r="A4210" t="s">
        <v>39</v>
      </c>
      <c r="B4210" t="s">
        <v>1354</v>
      </c>
      <c r="C4210">
        <v>21</v>
      </c>
      <c r="D4210">
        <v>5.22</v>
      </c>
      <c r="E4210">
        <v>3</v>
      </c>
      <c r="F4210">
        <v>1</v>
      </c>
      <c r="G4210">
        <v>30</v>
      </c>
    </row>
    <row r="4211" spans="1:7" x14ac:dyDescent="0.35">
      <c r="A4211" t="s">
        <v>39</v>
      </c>
      <c r="B4211" t="s">
        <v>1573</v>
      </c>
      <c r="C4211">
        <v>6</v>
      </c>
      <c r="D4211">
        <v>4.0599999999999996</v>
      </c>
      <c r="E4211">
        <v>3</v>
      </c>
      <c r="F4211">
        <v>2</v>
      </c>
      <c r="G4211">
        <v>10</v>
      </c>
    </row>
    <row r="4212" spans="1:7" x14ac:dyDescent="0.35">
      <c r="A4212" t="s">
        <v>39</v>
      </c>
      <c r="B4212" t="s">
        <v>1574</v>
      </c>
      <c r="C4212">
        <v>2</v>
      </c>
      <c r="D4212">
        <v>3.5</v>
      </c>
      <c r="E4212">
        <v>6</v>
      </c>
      <c r="F4212">
        <v>2</v>
      </c>
      <c r="G4212">
        <v>6</v>
      </c>
    </row>
    <row r="4213" spans="1:7" x14ac:dyDescent="0.35">
      <c r="A4213" t="s">
        <v>40</v>
      </c>
      <c r="B4213" t="s">
        <v>1354</v>
      </c>
      <c r="C4213">
        <v>73</v>
      </c>
      <c r="D4213">
        <v>4.88</v>
      </c>
      <c r="E4213">
        <v>3</v>
      </c>
      <c r="F4213">
        <v>1</v>
      </c>
      <c r="G4213">
        <v>30</v>
      </c>
    </row>
    <row r="4214" spans="1:7" x14ac:dyDescent="0.35">
      <c r="A4214" t="s">
        <v>40</v>
      </c>
      <c r="B4214" t="s">
        <v>1573</v>
      </c>
      <c r="C4214">
        <v>32</v>
      </c>
      <c r="D4214">
        <v>4.46</v>
      </c>
      <c r="E4214">
        <v>2</v>
      </c>
      <c r="F4214">
        <v>1</v>
      </c>
      <c r="G4214">
        <v>20</v>
      </c>
    </row>
    <row r="4215" spans="1:7" x14ac:dyDescent="0.35">
      <c r="A4215" t="s">
        <v>40</v>
      </c>
      <c r="B4215" t="s">
        <v>1574</v>
      </c>
      <c r="C4215">
        <v>16</v>
      </c>
      <c r="D4215">
        <v>7.73</v>
      </c>
      <c r="E4215">
        <v>5</v>
      </c>
      <c r="F4215">
        <v>1</v>
      </c>
      <c r="G4215">
        <v>25</v>
      </c>
    </row>
    <row r="4217" spans="1:7" x14ac:dyDescent="0.35">
      <c r="A4217" t="s">
        <v>1575</v>
      </c>
    </row>
    <row r="4218" spans="1:7" x14ac:dyDescent="0.35">
      <c r="A4218" t="s">
        <v>29</v>
      </c>
      <c r="B4218" t="s">
        <v>1075</v>
      </c>
      <c r="C4218" t="s">
        <v>30</v>
      </c>
      <c r="D4218" t="s">
        <v>31</v>
      </c>
      <c r="E4218" t="s">
        <v>32</v>
      </c>
      <c r="F4218" t="s">
        <v>33</v>
      </c>
      <c r="G4218" t="s">
        <v>34</v>
      </c>
    </row>
    <row r="4219" spans="1:7" x14ac:dyDescent="0.35">
      <c r="A4219" t="s">
        <v>35</v>
      </c>
      <c r="B4219" t="s">
        <v>1079</v>
      </c>
      <c r="C4219">
        <v>1</v>
      </c>
      <c r="D4219">
        <v>3</v>
      </c>
      <c r="E4219">
        <v>3</v>
      </c>
      <c r="F4219">
        <v>3</v>
      </c>
      <c r="G4219">
        <v>3</v>
      </c>
    </row>
    <row r="4220" spans="1:7" x14ac:dyDescent="0.35">
      <c r="A4220" t="s">
        <v>35</v>
      </c>
      <c r="B4220" t="s">
        <v>1076</v>
      </c>
      <c r="C4220">
        <v>10</v>
      </c>
      <c r="D4220">
        <v>4.38</v>
      </c>
      <c r="E4220">
        <v>3</v>
      </c>
      <c r="F4220">
        <v>2</v>
      </c>
      <c r="G4220">
        <v>12</v>
      </c>
    </row>
    <row r="4221" spans="1:7" x14ac:dyDescent="0.35">
      <c r="A4221" t="s">
        <v>35</v>
      </c>
      <c r="B4221" t="s">
        <v>1078</v>
      </c>
      <c r="C4221">
        <v>6</v>
      </c>
      <c r="D4221">
        <v>2.66</v>
      </c>
      <c r="E4221">
        <v>2</v>
      </c>
      <c r="F4221">
        <v>1</v>
      </c>
      <c r="G4221">
        <v>6</v>
      </c>
    </row>
    <row r="4222" spans="1:7" x14ac:dyDescent="0.35">
      <c r="A4222" t="s">
        <v>36</v>
      </c>
      <c r="B4222" t="s">
        <v>1079</v>
      </c>
      <c r="C4222">
        <v>4</v>
      </c>
      <c r="D4222">
        <v>2.29</v>
      </c>
      <c r="E4222">
        <v>2</v>
      </c>
      <c r="F4222">
        <v>2</v>
      </c>
      <c r="G4222">
        <v>4</v>
      </c>
    </row>
    <row r="4223" spans="1:7" x14ac:dyDescent="0.35">
      <c r="A4223" t="s">
        <v>36</v>
      </c>
      <c r="B4223" t="s">
        <v>1076</v>
      </c>
      <c r="C4223">
        <v>16</v>
      </c>
      <c r="D4223">
        <v>6.79</v>
      </c>
      <c r="E4223">
        <v>3</v>
      </c>
      <c r="F4223">
        <v>1</v>
      </c>
      <c r="G4223">
        <v>25</v>
      </c>
    </row>
    <row r="4224" spans="1:7" x14ac:dyDescent="0.35">
      <c r="A4224" t="s">
        <v>36</v>
      </c>
      <c r="B4224" t="s">
        <v>1078</v>
      </c>
      <c r="C4224">
        <v>15</v>
      </c>
      <c r="D4224">
        <v>4.1900000000000004</v>
      </c>
      <c r="E4224">
        <v>3</v>
      </c>
      <c r="F4224">
        <v>1</v>
      </c>
      <c r="G4224">
        <v>10</v>
      </c>
    </row>
    <row r="4225" spans="1:7" x14ac:dyDescent="0.35">
      <c r="A4225" t="s">
        <v>37</v>
      </c>
      <c r="B4225" t="s">
        <v>1079</v>
      </c>
      <c r="C4225">
        <v>5</v>
      </c>
      <c r="D4225">
        <v>4.1399999999999997</v>
      </c>
      <c r="E4225">
        <v>3</v>
      </c>
      <c r="F4225">
        <v>2</v>
      </c>
      <c r="G4225">
        <v>8</v>
      </c>
    </row>
    <row r="4226" spans="1:7" x14ac:dyDescent="0.35">
      <c r="A4226" t="s">
        <v>37</v>
      </c>
      <c r="B4226" t="s">
        <v>1076</v>
      </c>
      <c r="C4226">
        <v>11</v>
      </c>
      <c r="D4226">
        <v>6.32</v>
      </c>
      <c r="E4226">
        <v>2</v>
      </c>
      <c r="F4226">
        <v>1</v>
      </c>
      <c r="G4226">
        <v>20</v>
      </c>
    </row>
    <row r="4227" spans="1:7" x14ac:dyDescent="0.35">
      <c r="A4227" t="s">
        <v>37</v>
      </c>
      <c r="B4227" t="s">
        <v>1078</v>
      </c>
      <c r="C4227">
        <v>2</v>
      </c>
      <c r="D4227">
        <v>3.74</v>
      </c>
      <c r="E4227">
        <v>4</v>
      </c>
      <c r="F4227">
        <v>3</v>
      </c>
      <c r="G4227">
        <v>4</v>
      </c>
    </row>
    <row r="4228" spans="1:7" x14ac:dyDescent="0.35">
      <c r="A4228" t="s">
        <v>38</v>
      </c>
      <c r="B4228" t="s">
        <v>1079</v>
      </c>
      <c r="C4228">
        <v>4</v>
      </c>
      <c r="D4228">
        <v>10.07</v>
      </c>
      <c r="E4228">
        <v>4</v>
      </c>
      <c r="F4228">
        <v>1</v>
      </c>
      <c r="G4228">
        <v>20</v>
      </c>
    </row>
    <row r="4229" spans="1:7" x14ac:dyDescent="0.35">
      <c r="A4229" t="s">
        <v>38</v>
      </c>
      <c r="B4229" t="s">
        <v>1076</v>
      </c>
      <c r="C4229">
        <v>9</v>
      </c>
      <c r="D4229">
        <v>2.68</v>
      </c>
      <c r="E4229">
        <v>2</v>
      </c>
      <c r="F4229">
        <v>2</v>
      </c>
      <c r="G4229">
        <v>5</v>
      </c>
    </row>
    <row r="4230" spans="1:7" x14ac:dyDescent="0.35">
      <c r="A4230" t="s">
        <v>38</v>
      </c>
      <c r="B4230" t="s">
        <v>1078</v>
      </c>
      <c r="C4230">
        <v>9</v>
      </c>
      <c r="D4230">
        <v>5.8</v>
      </c>
      <c r="E4230">
        <v>5</v>
      </c>
      <c r="F4230">
        <v>2</v>
      </c>
      <c r="G4230">
        <v>12</v>
      </c>
    </row>
    <row r="4231" spans="1:7" x14ac:dyDescent="0.35">
      <c r="A4231" t="s">
        <v>39</v>
      </c>
      <c r="B4231" t="s">
        <v>1079</v>
      </c>
      <c r="C4231">
        <v>7</v>
      </c>
      <c r="D4231">
        <v>4.09</v>
      </c>
      <c r="E4231">
        <v>3</v>
      </c>
      <c r="F4231">
        <v>2</v>
      </c>
      <c r="G4231">
        <v>10</v>
      </c>
    </row>
    <row r="4232" spans="1:7" x14ac:dyDescent="0.35">
      <c r="A4232" t="s">
        <v>39</v>
      </c>
      <c r="B4232" t="s">
        <v>1076</v>
      </c>
      <c r="C4232">
        <v>13</v>
      </c>
      <c r="D4232">
        <v>4.99</v>
      </c>
      <c r="E4232">
        <v>4</v>
      </c>
      <c r="F4232">
        <v>2</v>
      </c>
      <c r="G4232">
        <v>16</v>
      </c>
    </row>
    <row r="4233" spans="1:7" x14ac:dyDescent="0.35">
      <c r="A4233" t="s">
        <v>39</v>
      </c>
      <c r="B4233" t="s">
        <v>1078</v>
      </c>
      <c r="C4233">
        <v>9</v>
      </c>
      <c r="D4233">
        <v>5.38</v>
      </c>
      <c r="E4233">
        <v>3</v>
      </c>
      <c r="F4233">
        <v>1</v>
      </c>
      <c r="G4233">
        <v>30</v>
      </c>
    </row>
    <row r="4234" spans="1:7" x14ac:dyDescent="0.35">
      <c r="A4234" t="s">
        <v>40</v>
      </c>
      <c r="B4234" t="s">
        <v>1079</v>
      </c>
      <c r="C4234">
        <v>21</v>
      </c>
      <c r="D4234">
        <v>5.12</v>
      </c>
      <c r="E4234">
        <v>3</v>
      </c>
      <c r="F4234">
        <v>1</v>
      </c>
      <c r="G4234">
        <v>20</v>
      </c>
    </row>
    <row r="4235" spans="1:7" x14ac:dyDescent="0.35">
      <c r="A4235" t="s">
        <v>40</v>
      </c>
      <c r="B4235" t="s">
        <v>1076</v>
      </c>
      <c r="C4235">
        <v>59</v>
      </c>
      <c r="D4235">
        <v>5.24</v>
      </c>
      <c r="E4235">
        <v>2</v>
      </c>
      <c r="F4235">
        <v>1</v>
      </c>
      <c r="G4235">
        <v>25</v>
      </c>
    </row>
    <row r="4236" spans="1:7" x14ac:dyDescent="0.35">
      <c r="A4236" t="s">
        <v>40</v>
      </c>
      <c r="B4236" t="s">
        <v>1078</v>
      </c>
      <c r="C4236">
        <v>41</v>
      </c>
      <c r="D4236">
        <v>4.79</v>
      </c>
      <c r="E4236">
        <v>3</v>
      </c>
      <c r="F4236">
        <v>1</v>
      </c>
      <c r="G4236">
        <v>30</v>
      </c>
    </row>
    <row r="4238" spans="1:7" x14ac:dyDescent="0.35">
      <c r="A4238" t="s">
        <v>1576</v>
      </c>
    </row>
    <row r="4239" spans="1:7" x14ac:dyDescent="0.35">
      <c r="A4239" t="s">
        <v>29</v>
      </c>
      <c r="B4239" t="s">
        <v>847</v>
      </c>
      <c r="C4239" t="s">
        <v>30</v>
      </c>
      <c r="D4239" t="s">
        <v>31</v>
      </c>
      <c r="E4239" t="s">
        <v>32</v>
      </c>
      <c r="F4239" t="s">
        <v>33</v>
      </c>
      <c r="G4239" t="s">
        <v>34</v>
      </c>
    </row>
    <row r="4240" spans="1:7" x14ac:dyDescent="0.35">
      <c r="A4240" t="s">
        <v>35</v>
      </c>
      <c r="B4240" t="s">
        <v>827</v>
      </c>
      <c r="C4240">
        <v>11</v>
      </c>
      <c r="D4240">
        <v>4.03</v>
      </c>
      <c r="E4240">
        <v>2</v>
      </c>
      <c r="F4240">
        <v>1</v>
      </c>
      <c r="G4240">
        <v>12</v>
      </c>
    </row>
    <row r="4241" spans="1:7" x14ac:dyDescent="0.35">
      <c r="A4241" t="s">
        <v>35</v>
      </c>
      <c r="B4241" t="s">
        <v>828</v>
      </c>
      <c r="C4241">
        <v>6</v>
      </c>
      <c r="D4241">
        <v>2.44</v>
      </c>
      <c r="E4241">
        <v>3</v>
      </c>
      <c r="F4241">
        <v>1</v>
      </c>
      <c r="G4241">
        <v>3</v>
      </c>
    </row>
    <row r="4242" spans="1:7" x14ac:dyDescent="0.35">
      <c r="A4242" t="s">
        <v>36</v>
      </c>
      <c r="B4242" t="s">
        <v>827</v>
      </c>
      <c r="C4242">
        <v>16</v>
      </c>
      <c r="D4242">
        <v>3.91</v>
      </c>
      <c r="E4242">
        <v>2</v>
      </c>
      <c r="F4242">
        <v>1</v>
      </c>
      <c r="G4242">
        <v>20</v>
      </c>
    </row>
    <row r="4243" spans="1:7" x14ac:dyDescent="0.35">
      <c r="A4243" t="s">
        <v>36</v>
      </c>
      <c r="B4243" t="s">
        <v>828</v>
      </c>
      <c r="C4243">
        <v>18</v>
      </c>
      <c r="D4243">
        <v>6.61</v>
      </c>
      <c r="E4243">
        <v>3</v>
      </c>
      <c r="F4243">
        <v>1</v>
      </c>
      <c r="G4243">
        <v>25</v>
      </c>
    </row>
    <row r="4244" spans="1:7" x14ac:dyDescent="0.35">
      <c r="A4244" t="s">
        <v>36</v>
      </c>
      <c r="B4244" t="s">
        <v>318</v>
      </c>
      <c r="C4244">
        <v>1</v>
      </c>
      <c r="D4244">
        <v>4</v>
      </c>
      <c r="E4244">
        <v>4</v>
      </c>
      <c r="F4244">
        <v>4</v>
      </c>
      <c r="G4244">
        <v>4</v>
      </c>
    </row>
    <row r="4245" spans="1:7" x14ac:dyDescent="0.35">
      <c r="A4245" t="s">
        <v>37</v>
      </c>
      <c r="B4245" t="s">
        <v>827</v>
      </c>
      <c r="C4245">
        <v>10</v>
      </c>
      <c r="D4245">
        <v>7.08</v>
      </c>
      <c r="E4245">
        <v>5</v>
      </c>
      <c r="F4245">
        <v>1</v>
      </c>
      <c r="G4245">
        <v>20</v>
      </c>
    </row>
    <row r="4246" spans="1:7" x14ac:dyDescent="0.35">
      <c r="A4246" t="s">
        <v>37</v>
      </c>
      <c r="B4246" t="s">
        <v>828</v>
      </c>
      <c r="C4246">
        <v>8</v>
      </c>
      <c r="D4246">
        <v>3.43</v>
      </c>
      <c r="E4246">
        <v>3</v>
      </c>
      <c r="F4246">
        <v>2</v>
      </c>
      <c r="G4246">
        <v>8</v>
      </c>
    </row>
    <row r="4247" spans="1:7" x14ac:dyDescent="0.35">
      <c r="A4247" t="s">
        <v>38</v>
      </c>
      <c r="B4247" t="s">
        <v>827</v>
      </c>
      <c r="C4247">
        <v>6</v>
      </c>
      <c r="D4247">
        <v>2.75</v>
      </c>
      <c r="E4247">
        <v>2</v>
      </c>
      <c r="F4247">
        <v>2</v>
      </c>
      <c r="G4247">
        <v>5</v>
      </c>
    </row>
    <row r="4248" spans="1:7" x14ac:dyDescent="0.35">
      <c r="A4248" t="s">
        <v>38</v>
      </c>
      <c r="B4248" t="s">
        <v>828</v>
      </c>
      <c r="C4248">
        <v>15</v>
      </c>
      <c r="D4248">
        <v>6.66</v>
      </c>
      <c r="E4248">
        <v>4</v>
      </c>
      <c r="F4248">
        <v>1</v>
      </c>
      <c r="G4248">
        <v>20</v>
      </c>
    </row>
    <row r="4249" spans="1:7" x14ac:dyDescent="0.35">
      <c r="A4249" t="s">
        <v>38</v>
      </c>
      <c r="B4249" t="s">
        <v>318</v>
      </c>
      <c r="C4249">
        <v>1</v>
      </c>
      <c r="D4249">
        <v>2</v>
      </c>
      <c r="E4249">
        <v>2</v>
      </c>
      <c r="F4249">
        <v>2</v>
      </c>
      <c r="G4249">
        <v>2</v>
      </c>
    </row>
    <row r="4250" spans="1:7" x14ac:dyDescent="0.35">
      <c r="A4250" t="s">
        <v>39</v>
      </c>
      <c r="B4250" t="s">
        <v>827</v>
      </c>
      <c r="C4250">
        <v>14</v>
      </c>
      <c r="D4250">
        <v>5.86</v>
      </c>
      <c r="E4250">
        <v>3</v>
      </c>
      <c r="F4250">
        <v>1</v>
      </c>
      <c r="G4250">
        <v>30</v>
      </c>
    </row>
    <row r="4251" spans="1:7" x14ac:dyDescent="0.35">
      <c r="A4251" t="s">
        <v>39</v>
      </c>
      <c r="B4251" t="s">
        <v>828</v>
      </c>
      <c r="C4251">
        <v>13</v>
      </c>
      <c r="D4251">
        <v>4.21</v>
      </c>
      <c r="E4251">
        <v>3</v>
      </c>
      <c r="F4251">
        <v>2</v>
      </c>
      <c r="G4251">
        <v>10</v>
      </c>
    </row>
    <row r="4252" spans="1:7" x14ac:dyDescent="0.35">
      <c r="A4252" t="s">
        <v>39</v>
      </c>
      <c r="B4252" t="s">
        <v>318</v>
      </c>
      <c r="C4252">
        <v>2</v>
      </c>
      <c r="D4252">
        <v>3</v>
      </c>
      <c r="E4252">
        <v>3</v>
      </c>
      <c r="F4252">
        <v>3</v>
      </c>
      <c r="G4252">
        <v>3</v>
      </c>
    </row>
    <row r="4253" spans="1:7" x14ac:dyDescent="0.35">
      <c r="A4253" t="s">
        <v>40</v>
      </c>
      <c r="B4253" t="s">
        <v>827</v>
      </c>
      <c r="C4253">
        <v>57</v>
      </c>
      <c r="D4253">
        <v>4.92</v>
      </c>
      <c r="E4253">
        <v>3</v>
      </c>
      <c r="F4253">
        <v>1</v>
      </c>
      <c r="G4253">
        <v>30</v>
      </c>
    </row>
    <row r="4254" spans="1:7" x14ac:dyDescent="0.35">
      <c r="A4254" t="s">
        <v>40</v>
      </c>
      <c r="B4254" t="s">
        <v>828</v>
      </c>
      <c r="C4254">
        <v>60</v>
      </c>
      <c r="D4254">
        <v>5.37</v>
      </c>
      <c r="E4254">
        <v>3</v>
      </c>
      <c r="F4254">
        <v>1</v>
      </c>
      <c r="G4254">
        <v>25</v>
      </c>
    </row>
    <row r="4255" spans="1:7" x14ac:dyDescent="0.35">
      <c r="A4255" t="s">
        <v>40</v>
      </c>
      <c r="B4255" t="s">
        <v>318</v>
      </c>
      <c r="C4255">
        <v>4</v>
      </c>
      <c r="D4255">
        <v>2.82</v>
      </c>
      <c r="E4255">
        <v>3</v>
      </c>
      <c r="F4255">
        <v>2</v>
      </c>
      <c r="G4255">
        <v>4</v>
      </c>
    </row>
    <row r="4257" spans="1:9" x14ac:dyDescent="0.35">
      <c r="A4257" t="s">
        <v>1577</v>
      </c>
    </row>
    <row r="4258" spans="1:9" x14ac:dyDescent="0.35">
      <c r="A4258" t="s">
        <v>29</v>
      </c>
      <c r="B4258" t="s">
        <v>30</v>
      </c>
      <c r="C4258" t="s">
        <v>1578</v>
      </c>
      <c r="D4258" t="s">
        <v>1579</v>
      </c>
      <c r="E4258" t="s">
        <v>1580</v>
      </c>
      <c r="F4258" t="s">
        <v>1581</v>
      </c>
      <c r="G4258" t="s">
        <v>1582</v>
      </c>
      <c r="H4258" t="s">
        <v>1583</v>
      </c>
    </row>
    <row r="4259" spans="1:9" x14ac:dyDescent="0.35">
      <c r="A4259" t="s">
        <v>35</v>
      </c>
      <c r="B4259">
        <v>617</v>
      </c>
      <c r="C4259" t="s">
        <v>807</v>
      </c>
      <c r="D4259" t="s">
        <v>334</v>
      </c>
      <c r="E4259" t="s">
        <v>849</v>
      </c>
      <c r="F4259" t="s">
        <v>78</v>
      </c>
      <c r="G4259" t="s">
        <v>78</v>
      </c>
      <c r="H4259" t="s">
        <v>78</v>
      </c>
    </row>
    <row r="4260" spans="1:9" x14ac:dyDescent="0.35">
      <c r="A4260" t="s">
        <v>36</v>
      </c>
      <c r="B4260">
        <v>1634</v>
      </c>
      <c r="C4260" t="s">
        <v>732</v>
      </c>
      <c r="D4260" t="s">
        <v>679</v>
      </c>
      <c r="E4260" t="s">
        <v>1073</v>
      </c>
      <c r="F4260" t="s">
        <v>78</v>
      </c>
      <c r="G4260" t="s">
        <v>679</v>
      </c>
      <c r="H4260" t="s">
        <v>679</v>
      </c>
    </row>
    <row r="4261" spans="1:9" x14ac:dyDescent="0.35">
      <c r="A4261" t="s">
        <v>37</v>
      </c>
      <c r="B4261">
        <v>827</v>
      </c>
      <c r="C4261" t="s">
        <v>868</v>
      </c>
      <c r="D4261" t="s">
        <v>433</v>
      </c>
      <c r="E4261" t="s">
        <v>815</v>
      </c>
      <c r="F4261" t="s">
        <v>78</v>
      </c>
      <c r="G4261" t="s">
        <v>78</v>
      </c>
      <c r="H4261" t="s">
        <v>78</v>
      </c>
    </row>
    <row r="4262" spans="1:9" x14ac:dyDescent="0.35">
      <c r="A4262" t="s">
        <v>38</v>
      </c>
      <c r="B4262">
        <v>823</v>
      </c>
      <c r="C4262" t="s">
        <v>676</v>
      </c>
      <c r="D4262" t="s">
        <v>374</v>
      </c>
      <c r="E4262" t="s">
        <v>1021</v>
      </c>
      <c r="F4262" t="s">
        <v>679</v>
      </c>
      <c r="G4262" t="s">
        <v>668</v>
      </c>
      <c r="H4262" t="s">
        <v>78</v>
      </c>
    </row>
    <row r="4263" spans="1:9" x14ac:dyDescent="0.35">
      <c r="A4263" t="s">
        <v>39</v>
      </c>
      <c r="B4263">
        <v>1029</v>
      </c>
      <c r="C4263" t="s">
        <v>624</v>
      </c>
      <c r="D4263" t="s">
        <v>78</v>
      </c>
      <c r="E4263" t="s">
        <v>1032</v>
      </c>
      <c r="F4263" t="s">
        <v>679</v>
      </c>
      <c r="G4263" t="s">
        <v>78</v>
      </c>
      <c r="H4263" t="s">
        <v>78</v>
      </c>
    </row>
    <row r="4264" spans="1:9" x14ac:dyDescent="0.35">
      <c r="A4264" t="s">
        <v>40</v>
      </c>
      <c r="B4264">
        <v>4930</v>
      </c>
      <c r="C4264" t="s">
        <v>734</v>
      </c>
      <c r="D4264" t="s">
        <v>668</v>
      </c>
      <c r="E4264" t="s">
        <v>1073</v>
      </c>
      <c r="F4264" t="s">
        <v>78</v>
      </c>
      <c r="G4264" t="s">
        <v>679</v>
      </c>
      <c r="H4264" t="s">
        <v>78</v>
      </c>
    </row>
    <row r="4266" spans="1:9" x14ac:dyDescent="0.35">
      <c r="A4266" t="s">
        <v>1584</v>
      </c>
    </row>
    <row r="4267" spans="1:9" x14ac:dyDescent="0.35">
      <c r="A4267" t="s">
        <v>29</v>
      </c>
      <c r="B4267" t="s">
        <v>864</v>
      </c>
      <c r="C4267" t="s">
        <v>30</v>
      </c>
      <c r="D4267" t="s">
        <v>1578</v>
      </c>
      <c r="E4267" t="s">
        <v>1579</v>
      </c>
      <c r="F4267" t="s">
        <v>1580</v>
      </c>
      <c r="G4267" t="s">
        <v>1581</v>
      </c>
      <c r="H4267" t="s">
        <v>1582</v>
      </c>
      <c r="I4267" t="s">
        <v>1583</v>
      </c>
    </row>
    <row r="4268" spans="1:9" x14ac:dyDescent="0.35">
      <c r="A4268" t="s">
        <v>35</v>
      </c>
      <c r="B4268" t="s">
        <v>831</v>
      </c>
      <c r="C4268">
        <v>116</v>
      </c>
      <c r="D4268" t="s">
        <v>673</v>
      </c>
      <c r="E4268" t="s">
        <v>800</v>
      </c>
      <c r="F4268" t="s">
        <v>1025</v>
      </c>
      <c r="G4268" t="s">
        <v>78</v>
      </c>
      <c r="H4268" t="s">
        <v>78</v>
      </c>
      <c r="I4268" t="s">
        <v>78</v>
      </c>
    </row>
    <row r="4269" spans="1:9" x14ac:dyDescent="0.35">
      <c r="A4269" t="s">
        <v>35</v>
      </c>
      <c r="B4269" t="s">
        <v>832</v>
      </c>
      <c r="C4269">
        <v>347</v>
      </c>
      <c r="D4269" t="s">
        <v>721</v>
      </c>
      <c r="E4269" t="s">
        <v>679</v>
      </c>
      <c r="F4269" t="s">
        <v>1051</v>
      </c>
      <c r="G4269" t="s">
        <v>78</v>
      </c>
      <c r="H4269" t="s">
        <v>78</v>
      </c>
      <c r="I4269" t="s">
        <v>78</v>
      </c>
    </row>
    <row r="4270" spans="1:9" x14ac:dyDescent="0.35">
      <c r="A4270" t="s">
        <v>35</v>
      </c>
      <c r="B4270" t="s">
        <v>833</v>
      </c>
      <c r="C4270">
        <v>154</v>
      </c>
      <c r="D4270" t="s">
        <v>85</v>
      </c>
      <c r="E4270" t="s">
        <v>414</v>
      </c>
      <c r="F4270" t="s">
        <v>876</v>
      </c>
      <c r="G4270" t="s">
        <v>78</v>
      </c>
      <c r="H4270" t="s">
        <v>78</v>
      </c>
      <c r="I4270" t="s">
        <v>78</v>
      </c>
    </row>
    <row r="4271" spans="1:9" x14ac:dyDescent="0.35">
      <c r="A4271" t="s">
        <v>36</v>
      </c>
      <c r="B4271" t="s">
        <v>831</v>
      </c>
      <c r="C4271">
        <v>142</v>
      </c>
      <c r="D4271" t="s">
        <v>250</v>
      </c>
      <c r="E4271" t="s">
        <v>78</v>
      </c>
      <c r="F4271" t="s">
        <v>1034</v>
      </c>
      <c r="G4271" t="s">
        <v>78</v>
      </c>
      <c r="H4271" t="s">
        <v>246</v>
      </c>
      <c r="I4271" t="s">
        <v>78</v>
      </c>
    </row>
    <row r="4272" spans="1:9" x14ac:dyDescent="0.35">
      <c r="A4272" t="s">
        <v>36</v>
      </c>
      <c r="B4272" t="s">
        <v>832</v>
      </c>
      <c r="C4272">
        <v>1308</v>
      </c>
      <c r="D4272" t="s">
        <v>688</v>
      </c>
      <c r="E4272" t="s">
        <v>679</v>
      </c>
      <c r="F4272" t="s">
        <v>1039</v>
      </c>
      <c r="G4272" t="s">
        <v>78</v>
      </c>
      <c r="H4272" t="s">
        <v>679</v>
      </c>
      <c r="I4272" t="s">
        <v>679</v>
      </c>
    </row>
    <row r="4273" spans="1:9" x14ac:dyDescent="0.35">
      <c r="A4273" t="s">
        <v>36</v>
      </c>
      <c r="B4273" t="s">
        <v>833</v>
      </c>
      <c r="C4273">
        <v>184</v>
      </c>
      <c r="D4273" t="s">
        <v>673</v>
      </c>
      <c r="E4273" t="s">
        <v>78</v>
      </c>
      <c r="F4273" t="s">
        <v>1132</v>
      </c>
      <c r="G4273" t="s">
        <v>78</v>
      </c>
      <c r="H4273" t="s">
        <v>78</v>
      </c>
      <c r="I4273" t="s">
        <v>246</v>
      </c>
    </row>
    <row r="4274" spans="1:9" x14ac:dyDescent="0.35">
      <c r="A4274" t="s">
        <v>37</v>
      </c>
      <c r="B4274" t="s">
        <v>831</v>
      </c>
      <c r="C4274">
        <v>109</v>
      </c>
      <c r="D4274" t="s">
        <v>781</v>
      </c>
      <c r="E4274" t="s">
        <v>987</v>
      </c>
      <c r="F4274" t="s">
        <v>851</v>
      </c>
      <c r="G4274" t="s">
        <v>78</v>
      </c>
      <c r="H4274" t="s">
        <v>78</v>
      </c>
      <c r="I4274" t="s">
        <v>78</v>
      </c>
    </row>
    <row r="4275" spans="1:9" x14ac:dyDescent="0.35">
      <c r="A4275" t="s">
        <v>37</v>
      </c>
      <c r="B4275" t="s">
        <v>832</v>
      </c>
      <c r="C4275">
        <v>648</v>
      </c>
      <c r="D4275" t="s">
        <v>721</v>
      </c>
      <c r="E4275" t="s">
        <v>246</v>
      </c>
      <c r="F4275" t="s">
        <v>1012</v>
      </c>
      <c r="G4275" t="s">
        <v>78</v>
      </c>
      <c r="H4275" t="s">
        <v>78</v>
      </c>
      <c r="I4275" t="s">
        <v>78</v>
      </c>
    </row>
    <row r="4276" spans="1:9" x14ac:dyDescent="0.35">
      <c r="A4276" t="s">
        <v>37</v>
      </c>
      <c r="B4276" t="s">
        <v>833</v>
      </c>
      <c r="C4276">
        <v>70</v>
      </c>
      <c r="D4276" t="s">
        <v>508</v>
      </c>
      <c r="E4276" t="s">
        <v>78</v>
      </c>
      <c r="F4276" t="s">
        <v>992</v>
      </c>
      <c r="G4276" t="s">
        <v>78</v>
      </c>
      <c r="H4276" t="s">
        <v>78</v>
      </c>
      <c r="I4276" t="s">
        <v>78</v>
      </c>
    </row>
    <row r="4277" spans="1:9" x14ac:dyDescent="0.35">
      <c r="A4277" t="s">
        <v>38</v>
      </c>
      <c r="B4277" t="s">
        <v>831</v>
      </c>
      <c r="C4277">
        <v>198</v>
      </c>
      <c r="D4277" t="s">
        <v>743</v>
      </c>
      <c r="E4277" t="s">
        <v>170</v>
      </c>
      <c r="F4277" t="s">
        <v>1048</v>
      </c>
      <c r="G4277" t="s">
        <v>668</v>
      </c>
      <c r="H4277" t="s">
        <v>78</v>
      </c>
      <c r="I4277" t="s">
        <v>78</v>
      </c>
    </row>
    <row r="4278" spans="1:9" x14ac:dyDescent="0.35">
      <c r="A4278" t="s">
        <v>38</v>
      </c>
      <c r="B4278" t="s">
        <v>832</v>
      </c>
      <c r="C4278">
        <v>412</v>
      </c>
      <c r="D4278" t="s">
        <v>718</v>
      </c>
      <c r="E4278" t="s">
        <v>675</v>
      </c>
      <c r="F4278" t="s">
        <v>822</v>
      </c>
      <c r="G4278" t="s">
        <v>78</v>
      </c>
      <c r="H4278" t="s">
        <v>334</v>
      </c>
      <c r="I4278" t="s">
        <v>78</v>
      </c>
    </row>
    <row r="4279" spans="1:9" x14ac:dyDescent="0.35">
      <c r="A4279" t="s">
        <v>38</v>
      </c>
      <c r="B4279" t="s">
        <v>833</v>
      </c>
      <c r="C4279">
        <v>213</v>
      </c>
      <c r="D4279" t="s">
        <v>688</v>
      </c>
      <c r="E4279" t="s">
        <v>78</v>
      </c>
      <c r="F4279" t="s">
        <v>997</v>
      </c>
      <c r="G4279" t="s">
        <v>78</v>
      </c>
      <c r="H4279" t="s">
        <v>78</v>
      </c>
      <c r="I4279" t="s">
        <v>78</v>
      </c>
    </row>
    <row r="4280" spans="1:9" x14ac:dyDescent="0.35">
      <c r="A4280" t="s">
        <v>39</v>
      </c>
      <c r="B4280" t="s">
        <v>831</v>
      </c>
      <c r="C4280">
        <v>129</v>
      </c>
      <c r="D4280" t="s">
        <v>743</v>
      </c>
      <c r="E4280" t="s">
        <v>78</v>
      </c>
      <c r="F4280" t="s">
        <v>1006</v>
      </c>
      <c r="G4280" t="s">
        <v>78</v>
      </c>
      <c r="H4280" t="s">
        <v>78</v>
      </c>
      <c r="I4280" t="s">
        <v>78</v>
      </c>
    </row>
    <row r="4281" spans="1:9" x14ac:dyDescent="0.35">
      <c r="A4281" t="s">
        <v>39</v>
      </c>
      <c r="B4281" t="s">
        <v>832</v>
      </c>
      <c r="C4281">
        <v>595</v>
      </c>
      <c r="D4281" t="s">
        <v>644</v>
      </c>
      <c r="E4281" t="s">
        <v>78</v>
      </c>
      <c r="F4281" t="s">
        <v>1006</v>
      </c>
      <c r="G4281" t="s">
        <v>170</v>
      </c>
      <c r="H4281" t="s">
        <v>78</v>
      </c>
      <c r="I4281" t="s">
        <v>78</v>
      </c>
    </row>
    <row r="4282" spans="1:9" x14ac:dyDescent="0.35">
      <c r="A4282" t="s">
        <v>39</v>
      </c>
      <c r="B4282" t="s">
        <v>833</v>
      </c>
      <c r="C4282">
        <v>305</v>
      </c>
      <c r="D4282" t="s">
        <v>355</v>
      </c>
      <c r="E4282" t="s">
        <v>78</v>
      </c>
      <c r="F4282" t="s">
        <v>1025</v>
      </c>
      <c r="G4282" t="s">
        <v>78</v>
      </c>
      <c r="H4282" t="s">
        <v>78</v>
      </c>
      <c r="I4282" t="s">
        <v>78</v>
      </c>
    </row>
    <row r="4283" spans="1:9" x14ac:dyDescent="0.35">
      <c r="A4283" t="s">
        <v>40</v>
      </c>
      <c r="B4283" t="s">
        <v>831</v>
      </c>
      <c r="C4283">
        <v>694</v>
      </c>
      <c r="D4283" t="s">
        <v>825</v>
      </c>
      <c r="E4283" t="s">
        <v>334</v>
      </c>
      <c r="F4283" t="s">
        <v>1034</v>
      </c>
      <c r="G4283" t="s">
        <v>679</v>
      </c>
      <c r="H4283" t="s">
        <v>679</v>
      </c>
      <c r="I4283" t="s">
        <v>78</v>
      </c>
    </row>
    <row r="4284" spans="1:9" x14ac:dyDescent="0.35">
      <c r="A4284" t="s">
        <v>40</v>
      </c>
      <c r="B4284" t="s">
        <v>832</v>
      </c>
      <c r="C4284">
        <v>3310</v>
      </c>
      <c r="D4284" t="s">
        <v>633</v>
      </c>
      <c r="E4284" t="s">
        <v>673</v>
      </c>
      <c r="F4284" t="s">
        <v>1051</v>
      </c>
      <c r="G4284" t="s">
        <v>78</v>
      </c>
      <c r="H4284" t="s">
        <v>679</v>
      </c>
      <c r="I4284" t="s">
        <v>78</v>
      </c>
    </row>
    <row r="4285" spans="1:9" x14ac:dyDescent="0.35">
      <c r="A4285" t="s">
        <v>40</v>
      </c>
      <c r="B4285" t="s">
        <v>833</v>
      </c>
      <c r="C4285">
        <v>926</v>
      </c>
      <c r="D4285" t="s">
        <v>738</v>
      </c>
      <c r="E4285" t="s">
        <v>679</v>
      </c>
      <c r="F4285" t="s">
        <v>1038</v>
      </c>
      <c r="G4285" t="s">
        <v>78</v>
      </c>
      <c r="H4285" t="s">
        <v>78</v>
      </c>
      <c r="I4285" t="s">
        <v>679</v>
      </c>
    </row>
    <row r="4287" spans="1:9" x14ac:dyDescent="0.35">
      <c r="A4287" t="s">
        <v>1585</v>
      </c>
    </row>
    <row r="4288" spans="1:9" x14ac:dyDescent="0.35">
      <c r="A4288" t="s">
        <v>29</v>
      </c>
      <c r="B4288" t="s">
        <v>1075</v>
      </c>
      <c r="C4288" t="s">
        <v>30</v>
      </c>
      <c r="D4288" t="s">
        <v>1578</v>
      </c>
      <c r="E4288" t="s">
        <v>1580</v>
      </c>
      <c r="F4288" t="s">
        <v>1579</v>
      </c>
      <c r="G4288" t="s">
        <v>1581</v>
      </c>
      <c r="H4288" t="s">
        <v>1582</v>
      </c>
      <c r="I4288" t="s">
        <v>1583</v>
      </c>
    </row>
    <row r="4289" spans="1:9" x14ac:dyDescent="0.35">
      <c r="A4289" t="s">
        <v>35</v>
      </c>
      <c r="B4289" t="s">
        <v>1079</v>
      </c>
      <c r="C4289">
        <v>89</v>
      </c>
      <c r="D4289" t="s">
        <v>675</v>
      </c>
      <c r="E4289" t="s">
        <v>1049</v>
      </c>
      <c r="F4289" t="s">
        <v>78</v>
      </c>
      <c r="G4289" t="s">
        <v>78</v>
      </c>
      <c r="H4289" t="s">
        <v>78</v>
      </c>
      <c r="I4289" t="s">
        <v>78</v>
      </c>
    </row>
    <row r="4290" spans="1:9" x14ac:dyDescent="0.35">
      <c r="A4290" t="s">
        <v>35</v>
      </c>
      <c r="B4290" t="s">
        <v>1076</v>
      </c>
      <c r="C4290">
        <v>251</v>
      </c>
      <c r="D4290" t="s">
        <v>745</v>
      </c>
      <c r="E4290" t="s">
        <v>818</v>
      </c>
      <c r="F4290" t="s">
        <v>170</v>
      </c>
      <c r="G4290" t="s">
        <v>78</v>
      </c>
      <c r="H4290" t="s">
        <v>78</v>
      </c>
      <c r="I4290" t="s">
        <v>78</v>
      </c>
    </row>
    <row r="4291" spans="1:9" x14ac:dyDescent="0.35">
      <c r="A4291" t="s">
        <v>35</v>
      </c>
      <c r="B4291" t="s">
        <v>1078</v>
      </c>
      <c r="C4291">
        <v>277</v>
      </c>
      <c r="D4291" t="s">
        <v>675</v>
      </c>
      <c r="E4291" t="s">
        <v>1038</v>
      </c>
      <c r="F4291" t="s">
        <v>389</v>
      </c>
      <c r="G4291" t="s">
        <v>78</v>
      </c>
      <c r="H4291" t="s">
        <v>78</v>
      </c>
      <c r="I4291" t="s">
        <v>78</v>
      </c>
    </row>
    <row r="4292" spans="1:9" x14ac:dyDescent="0.35">
      <c r="A4292" t="s">
        <v>36</v>
      </c>
      <c r="B4292" t="s">
        <v>1079</v>
      </c>
      <c r="C4292">
        <v>210</v>
      </c>
      <c r="D4292" t="s">
        <v>458</v>
      </c>
      <c r="E4292" t="s">
        <v>1070</v>
      </c>
      <c r="F4292" t="s">
        <v>78</v>
      </c>
      <c r="G4292" t="s">
        <v>78</v>
      </c>
      <c r="H4292" t="s">
        <v>78</v>
      </c>
      <c r="I4292" t="s">
        <v>78</v>
      </c>
    </row>
    <row r="4293" spans="1:9" x14ac:dyDescent="0.35">
      <c r="A4293" t="s">
        <v>36</v>
      </c>
      <c r="B4293" t="s">
        <v>1076</v>
      </c>
      <c r="C4293">
        <v>497</v>
      </c>
      <c r="D4293" t="s">
        <v>731</v>
      </c>
      <c r="E4293" t="s">
        <v>866</v>
      </c>
      <c r="F4293" t="s">
        <v>170</v>
      </c>
      <c r="G4293" t="s">
        <v>78</v>
      </c>
      <c r="H4293" t="s">
        <v>673</v>
      </c>
      <c r="I4293" t="s">
        <v>679</v>
      </c>
    </row>
    <row r="4294" spans="1:9" x14ac:dyDescent="0.35">
      <c r="A4294" t="s">
        <v>36</v>
      </c>
      <c r="B4294" t="s">
        <v>1078</v>
      </c>
      <c r="C4294">
        <v>927</v>
      </c>
      <c r="D4294" t="s">
        <v>85</v>
      </c>
      <c r="E4294" t="s">
        <v>1020</v>
      </c>
      <c r="F4294" t="s">
        <v>679</v>
      </c>
      <c r="G4294" t="s">
        <v>78</v>
      </c>
      <c r="H4294" t="s">
        <v>78</v>
      </c>
      <c r="I4294" t="s">
        <v>679</v>
      </c>
    </row>
    <row r="4295" spans="1:9" x14ac:dyDescent="0.35">
      <c r="A4295" t="s">
        <v>37</v>
      </c>
      <c r="B4295" t="s">
        <v>1079</v>
      </c>
      <c r="C4295">
        <v>139</v>
      </c>
      <c r="D4295" t="s">
        <v>503</v>
      </c>
      <c r="E4295" t="s">
        <v>817</v>
      </c>
      <c r="F4295" t="s">
        <v>78</v>
      </c>
      <c r="G4295" t="s">
        <v>78</v>
      </c>
      <c r="H4295" t="s">
        <v>78</v>
      </c>
      <c r="I4295" t="s">
        <v>78</v>
      </c>
    </row>
    <row r="4296" spans="1:9" x14ac:dyDescent="0.35">
      <c r="A4296" t="s">
        <v>37</v>
      </c>
      <c r="B4296" t="s">
        <v>1076</v>
      </c>
      <c r="C4296">
        <v>314</v>
      </c>
      <c r="D4296" t="s">
        <v>270</v>
      </c>
      <c r="E4296" t="s">
        <v>1232</v>
      </c>
      <c r="F4296" t="s">
        <v>623</v>
      </c>
      <c r="G4296" t="s">
        <v>78</v>
      </c>
      <c r="H4296" t="s">
        <v>78</v>
      </c>
      <c r="I4296" t="s">
        <v>78</v>
      </c>
    </row>
    <row r="4297" spans="1:9" x14ac:dyDescent="0.35">
      <c r="A4297" t="s">
        <v>37</v>
      </c>
      <c r="B4297" t="s">
        <v>1078</v>
      </c>
      <c r="C4297">
        <v>374</v>
      </c>
      <c r="D4297" t="s">
        <v>718</v>
      </c>
      <c r="E4297" t="s">
        <v>1024</v>
      </c>
      <c r="F4297" t="s">
        <v>668</v>
      </c>
      <c r="G4297" t="s">
        <v>78</v>
      </c>
      <c r="H4297" t="s">
        <v>78</v>
      </c>
      <c r="I4297" t="s">
        <v>78</v>
      </c>
    </row>
    <row r="4298" spans="1:9" x14ac:dyDescent="0.35">
      <c r="A4298" t="s">
        <v>38</v>
      </c>
      <c r="B4298" t="s">
        <v>1079</v>
      </c>
      <c r="C4298">
        <v>135</v>
      </c>
      <c r="D4298" t="s">
        <v>337</v>
      </c>
      <c r="E4298" t="s">
        <v>990</v>
      </c>
      <c r="F4298" t="s">
        <v>387</v>
      </c>
      <c r="G4298" t="s">
        <v>78</v>
      </c>
      <c r="H4298" t="s">
        <v>78</v>
      </c>
      <c r="I4298" t="s">
        <v>78</v>
      </c>
    </row>
    <row r="4299" spans="1:9" x14ac:dyDescent="0.35">
      <c r="A4299" t="s">
        <v>38</v>
      </c>
      <c r="B4299" t="s">
        <v>1076</v>
      </c>
      <c r="C4299">
        <v>326</v>
      </c>
      <c r="D4299" t="s">
        <v>723</v>
      </c>
      <c r="E4299" t="s">
        <v>919</v>
      </c>
      <c r="F4299" t="s">
        <v>389</v>
      </c>
      <c r="G4299" t="s">
        <v>170</v>
      </c>
      <c r="H4299" t="s">
        <v>433</v>
      </c>
      <c r="I4299" t="s">
        <v>78</v>
      </c>
    </row>
    <row r="4300" spans="1:9" x14ac:dyDescent="0.35">
      <c r="A4300" t="s">
        <v>38</v>
      </c>
      <c r="B4300" t="s">
        <v>1078</v>
      </c>
      <c r="C4300">
        <v>362</v>
      </c>
      <c r="D4300" t="s">
        <v>377</v>
      </c>
      <c r="E4300" t="s">
        <v>1049</v>
      </c>
      <c r="F4300" t="s">
        <v>334</v>
      </c>
      <c r="G4300" t="s">
        <v>78</v>
      </c>
      <c r="H4300" t="s">
        <v>78</v>
      </c>
      <c r="I4300" t="s">
        <v>78</v>
      </c>
    </row>
    <row r="4301" spans="1:9" x14ac:dyDescent="0.35">
      <c r="A4301" t="s">
        <v>39</v>
      </c>
      <c r="B4301" t="s">
        <v>1079</v>
      </c>
      <c r="C4301">
        <v>152</v>
      </c>
      <c r="D4301" t="s">
        <v>622</v>
      </c>
      <c r="E4301" t="s">
        <v>1070</v>
      </c>
      <c r="F4301" t="s">
        <v>679</v>
      </c>
      <c r="G4301" t="s">
        <v>78</v>
      </c>
      <c r="H4301" t="s">
        <v>78</v>
      </c>
      <c r="I4301" t="s">
        <v>78</v>
      </c>
    </row>
    <row r="4302" spans="1:9" x14ac:dyDescent="0.35">
      <c r="A4302" t="s">
        <v>39</v>
      </c>
      <c r="B4302" t="s">
        <v>1076</v>
      </c>
      <c r="C4302">
        <v>354</v>
      </c>
      <c r="D4302" t="s">
        <v>644</v>
      </c>
      <c r="E4302" t="s">
        <v>876</v>
      </c>
      <c r="F4302" t="s">
        <v>78</v>
      </c>
      <c r="G4302" t="s">
        <v>78</v>
      </c>
      <c r="H4302" t="s">
        <v>78</v>
      </c>
      <c r="I4302" t="s">
        <v>78</v>
      </c>
    </row>
    <row r="4303" spans="1:9" x14ac:dyDescent="0.35">
      <c r="A4303" t="s">
        <v>39</v>
      </c>
      <c r="B4303" t="s">
        <v>1078</v>
      </c>
      <c r="C4303">
        <v>523</v>
      </c>
      <c r="D4303" t="s">
        <v>458</v>
      </c>
      <c r="E4303" t="s">
        <v>1032</v>
      </c>
      <c r="F4303" t="s">
        <v>78</v>
      </c>
      <c r="G4303" t="s">
        <v>170</v>
      </c>
      <c r="H4303" t="s">
        <v>78</v>
      </c>
      <c r="I4303" t="s">
        <v>78</v>
      </c>
    </row>
    <row r="4304" spans="1:9" x14ac:dyDescent="0.35">
      <c r="A4304" t="s">
        <v>40</v>
      </c>
      <c r="B4304" t="s">
        <v>1079</v>
      </c>
      <c r="C4304">
        <v>725</v>
      </c>
      <c r="D4304" t="s">
        <v>529</v>
      </c>
      <c r="E4304" t="s">
        <v>867</v>
      </c>
      <c r="F4304" t="s">
        <v>668</v>
      </c>
      <c r="G4304" t="s">
        <v>78</v>
      </c>
      <c r="H4304" t="s">
        <v>78</v>
      </c>
      <c r="I4304" t="s">
        <v>78</v>
      </c>
    </row>
    <row r="4305" spans="1:9" x14ac:dyDescent="0.35">
      <c r="A4305" t="s">
        <v>40</v>
      </c>
      <c r="B4305" t="s">
        <v>1076</v>
      </c>
      <c r="C4305">
        <v>1742</v>
      </c>
      <c r="D4305" t="s">
        <v>949</v>
      </c>
      <c r="E4305" t="s">
        <v>695</v>
      </c>
      <c r="F4305" t="s">
        <v>334</v>
      </c>
      <c r="G4305" t="s">
        <v>78</v>
      </c>
      <c r="H4305" t="s">
        <v>668</v>
      </c>
      <c r="I4305" t="s">
        <v>78</v>
      </c>
    </row>
    <row r="4306" spans="1:9" x14ac:dyDescent="0.35">
      <c r="A4306" t="s">
        <v>40</v>
      </c>
      <c r="B4306" t="s">
        <v>1078</v>
      </c>
      <c r="C4306">
        <v>2463</v>
      </c>
      <c r="D4306" t="s">
        <v>490</v>
      </c>
      <c r="E4306" t="s">
        <v>1013</v>
      </c>
      <c r="F4306" t="s">
        <v>170</v>
      </c>
      <c r="G4306" t="s">
        <v>78</v>
      </c>
      <c r="H4306" t="s">
        <v>78</v>
      </c>
      <c r="I4306" t="s">
        <v>78</v>
      </c>
    </row>
    <row r="4308" spans="1:9" x14ac:dyDescent="0.35">
      <c r="A4308" t="s">
        <v>1586</v>
      </c>
    </row>
    <row r="4309" spans="1:9" x14ac:dyDescent="0.35">
      <c r="A4309" t="s">
        <v>29</v>
      </c>
      <c r="B4309" t="s">
        <v>872</v>
      </c>
      <c r="C4309" t="s">
        <v>30</v>
      </c>
      <c r="D4309" t="s">
        <v>1578</v>
      </c>
      <c r="E4309" t="s">
        <v>1579</v>
      </c>
      <c r="F4309" t="s">
        <v>1580</v>
      </c>
      <c r="G4309" t="s">
        <v>1582</v>
      </c>
      <c r="H4309" t="s">
        <v>1581</v>
      </c>
      <c r="I4309" t="s">
        <v>1583</v>
      </c>
    </row>
    <row r="4310" spans="1:9" x14ac:dyDescent="0.35">
      <c r="A4310" t="s">
        <v>35</v>
      </c>
      <c r="B4310" t="s">
        <v>873</v>
      </c>
      <c r="C4310">
        <v>408</v>
      </c>
      <c r="D4310" t="s">
        <v>341</v>
      </c>
      <c r="E4310" t="s">
        <v>673</v>
      </c>
      <c r="F4310" t="s">
        <v>1006</v>
      </c>
      <c r="G4310" t="s">
        <v>78</v>
      </c>
      <c r="H4310" t="s">
        <v>78</v>
      </c>
      <c r="I4310" t="s">
        <v>78</v>
      </c>
    </row>
    <row r="4311" spans="1:9" x14ac:dyDescent="0.35">
      <c r="A4311" t="s">
        <v>35</v>
      </c>
      <c r="B4311" t="s">
        <v>874</v>
      </c>
      <c r="C4311">
        <v>173</v>
      </c>
      <c r="D4311" t="s">
        <v>721</v>
      </c>
      <c r="E4311" t="s">
        <v>389</v>
      </c>
      <c r="F4311" t="s">
        <v>822</v>
      </c>
      <c r="G4311" t="s">
        <v>78</v>
      </c>
      <c r="H4311" t="s">
        <v>78</v>
      </c>
      <c r="I4311" t="s">
        <v>78</v>
      </c>
    </row>
    <row r="4312" spans="1:9" x14ac:dyDescent="0.35">
      <c r="A4312" t="s">
        <v>35</v>
      </c>
      <c r="B4312" t="s">
        <v>318</v>
      </c>
      <c r="C4312">
        <v>36</v>
      </c>
      <c r="D4312" t="s">
        <v>78</v>
      </c>
      <c r="E4312" t="s">
        <v>78</v>
      </c>
      <c r="F4312" t="s">
        <v>294</v>
      </c>
      <c r="G4312" t="s">
        <v>78</v>
      </c>
      <c r="H4312" t="s">
        <v>78</v>
      </c>
      <c r="I4312" t="s">
        <v>78</v>
      </c>
    </row>
    <row r="4313" spans="1:9" x14ac:dyDescent="0.35">
      <c r="A4313" t="s">
        <v>36</v>
      </c>
      <c r="B4313" t="s">
        <v>873</v>
      </c>
      <c r="C4313">
        <v>960</v>
      </c>
      <c r="D4313" t="s">
        <v>250</v>
      </c>
      <c r="E4313" t="s">
        <v>170</v>
      </c>
      <c r="F4313" t="s">
        <v>1039</v>
      </c>
      <c r="G4313" t="s">
        <v>170</v>
      </c>
      <c r="H4313" t="s">
        <v>78</v>
      </c>
      <c r="I4313" t="s">
        <v>679</v>
      </c>
    </row>
    <row r="4314" spans="1:9" x14ac:dyDescent="0.35">
      <c r="A4314" t="s">
        <v>36</v>
      </c>
      <c r="B4314" t="s">
        <v>874</v>
      </c>
      <c r="C4314">
        <v>552</v>
      </c>
      <c r="D4314" t="s">
        <v>807</v>
      </c>
      <c r="E4314" t="s">
        <v>78</v>
      </c>
      <c r="F4314" t="s">
        <v>1069</v>
      </c>
      <c r="G4314" t="s">
        <v>78</v>
      </c>
      <c r="H4314" t="s">
        <v>78</v>
      </c>
      <c r="I4314" t="s">
        <v>78</v>
      </c>
    </row>
    <row r="4315" spans="1:9" x14ac:dyDescent="0.35">
      <c r="A4315" t="s">
        <v>36</v>
      </c>
      <c r="B4315" t="s">
        <v>318</v>
      </c>
      <c r="C4315">
        <v>122</v>
      </c>
      <c r="D4315" t="s">
        <v>688</v>
      </c>
      <c r="E4315" t="s">
        <v>78</v>
      </c>
      <c r="F4315" t="s">
        <v>1005</v>
      </c>
      <c r="G4315" t="s">
        <v>78</v>
      </c>
      <c r="H4315" t="s">
        <v>78</v>
      </c>
      <c r="I4315" t="s">
        <v>374</v>
      </c>
    </row>
    <row r="4316" spans="1:9" x14ac:dyDescent="0.35">
      <c r="A4316" t="s">
        <v>37</v>
      </c>
      <c r="B4316" t="s">
        <v>873</v>
      </c>
      <c r="C4316">
        <v>514</v>
      </c>
      <c r="D4316" t="s">
        <v>719</v>
      </c>
      <c r="E4316" t="s">
        <v>433</v>
      </c>
      <c r="F4316" t="s">
        <v>1022</v>
      </c>
      <c r="G4316" t="s">
        <v>78</v>
      </c>
      <c r="H4316" t="s">
        <v>78</v>
      </c>
      <c r="I4316" t="s">
        <v>78</v>
      </c>
    </row>
    <row r="4317" spans="1:9" x14ac:dyDescent="0.35">
      <c r="A4317" t="s">
        <v>37</v>
      </c>
      <c r="B4317" t="s">
        <v>874</v>
      </c>
      <c r="C4317">
        <v>261</v>
      </c>
      <c r="D4317" t="s">
        <v>341</v>
      </c>
      <c r="E4317" t="s">
        <v>377</v>
      </c>
      <c r="F4317" t="s">
        <v>1048</v>
      </c>
      <c r="G4317" t="s">
        <v>78</v>
      </c>
      <c r="H4317" t="s">
        <v>78</v>
      </c>
      <c r="I4317" t="s">
        <v>78</v>
      </c>
    </row>
    <row r="4318" spans="1:9" x14ac:dyDescent="0.35">
      <c r="A4318" t="s">
        <v>37</v>
      </c>
      <c r="B4318" t="s">
        <v>318</v>
      </c>
      <c r="C4318">
        <v>52</v>
      </c>
      <c r="D4318" t="s">
        <v>250</v>
      </c>
      <c r="E4318" t="s">
        <v>78</v>
      </c>
      <c r="F4318" t="s">
        <v>1073</v>
      </c>
      <c r="G4318" t="s">
        <v>78</v>
      </c>
      <c r="H4318" t="s">
        <v>78</v>
      </c>
      <c r="I4318" t="s">
        <v>78</v>
      </c>
    </row>
    <row r="4319" spans="1:9" x14ac:dyDescent="0.35">
      <c r="A4319" t="s">
        <v>38</v>
      </c>
      <c r="B4319" t="s">
        <v>873</v>
      </c>
      <c r="C4319">
        <v>516</v>
      </c>
      <c r="D4319" t="s">
        <v>742</v>
      </c>
      <c r="E4319" t="s">
        <v>433</v>
      </c>
      <c r="F4319" t="s">
        <v>269</v>
      </c>
      <c r="G4319" t="s">
        <v>673</v>
      </c>
      <c r="H4319" t="s">
        <v>78</v>
      </c>
      <c r="I4319" t="s">
        <v>78</v>
      </c>
    </row>
    <row r="4320" spans="1:9" x14ac:dyDescent="0.35">
      <c r="A4320" t="s">
        <v>38</v>
      </c>
      <c r="B4320" t="s">
        <v>874</v>
      </c>
      <c r="C4320">
        <v>237</v>
      </c>
      <c r="D4320" t="s">
        <v>668</v>
      </c>
      <c r="E4320" t="s">
        <v>414</v>
      </c>
      <c r="F4320" t="s">
        <v>1025</v>
      </c>
      <c r="G4320" t="s">
        <v>78</v>
      </c>
      <c r="H4320" t="s">
        <v>668</v>
      </c>
      <c r="I4320" t="s">
        <v>78</v>
      </c>
    </row>
    <row r="4321" spans="1:9" x14ac:dyDescent="0.35">
      <c r="A4321" t="s">
        <v>38</v>
      </c>
      <c r="B4321" t="s">
        <v>318</v>
      </c>
      <c r="C4321">
        <v>70</v>
      </c>
      <c r="D4321" t="s">
        <v>78</v>
      </c>
      <c r="E4321" t="s">
        <v>78</v>
      </c>
      <c r="F4321" t="s">
        <v>294</v>
      </c>
      <c r="G4321" t="s">
        <v>78</v>
      </c>
      <c r="H4321" t="s">
        <v>78</v>
      </c>
      <c r="I4321" t="s">
        <v>78</v>
      </c>
    </row>
    <row r="4322" spans="1:9" x14ac:dyDescent="0.35">
      <c r="A4322" t="s">
        <v>39</v>
      </c>
      <c r="B4322" t="s">
        <v>873</v>
      </c>
      <c r="C4322">
        <v>652</v>
      </c>
      <c r="D4322" t="s">
        <v>734</v>
      </c>
      <c r="E4322" t="s">
        <v>78</v>
      </c>
      <c r="F4322" t="s">
        <v>849</v>
      </c>
      <c r="G4322" t="s">
        <v>78</v>
      </c>
      <c r="H4322" t="s">
        <v>78</v>
      </c>
      <c r="I4322" t="s">
        <v>78</v>
      </c>
    </row>
    <row r="4323" spans="1:9" x14ac:dyDescent="0.35">
      <c r="A4323" t="s">
        <v>39</v>
      </c>
      <c r="B4323" t="s">
        <v>874</v>
      </c>
      <c r="C4323">
        <v>300</v>
      </c>
      <c r="D4323" t="s">
        <v>387</v>
      </c>
      <c r="E4323" t="s">
        <v>78</v>
      </c>
      <c r="F4323" t="s">
        <v>1054</v>
      </c>
      <c r="G4323" t="s">
        <v>78</v>
      </c>
      <c r="H4323" t="s">
        <v>668</v>
      </c>
      <c r="I4323" t="s">
        <v>78</v>
      </c>
    </row>
    <row r="4324" spans="1:9" x14ac:dyDescent="0.35">
      <c r="A4324" t="s">
        <v>39</v>
      </c>
      <c r="B4324" t="s">
        <v>318</v>
      </c>
      <c r="C4324">
        <v>77</v>
      </c>
      <c r="D4324" t="s">
        <v>246</v>
      </c>
      <c r="E4324" t="s">
        <v>78</v>
      </c>
      <c r="F4324" t="s">
        <v>1178</v>
      </c>
      <c r="G4324" t="s">
        <v>78</v>
      </c>
      <c r="H4324" t="s">
        <v>78</v>
      </c>
      <c r="I4324" t="s">
        <v>78</v>
      </c>
    </row>
    <row r="4325" spans="1:9" x14ac:dyDescent="0.35">
      <c r="A4325" t="s">
        <v>40</v>
      </c>
      <c r="B4325" t="s">
        <v>873</v>
      </c>
      <c r="C4325">
        <v>3050</v>
      </c>
      <c r="D4325" t="s">
        <v>456</v>
      </c>
      <c r="E4325" t="s">
        <v>668</v>
      </c>
      <c r="F4325" t="s">
        <v>1012</v>
      </c>
      <c r="G4325" t="s">
        <v>679</v>
      </c>
      <c r="H4325" t="s">
        <v>78</v>
      </c>
      <c r="I4325" t="s">
        <v>78</v>
      </c>
    </row>
    <row r="4326" spans="1:9" x14ac:dyDescent="0.35">
      <c r="A4326" t="s">
        <v>40</v>
      </c>
      <c r="B4326" t="s">
        <v>874</v>
      </c>
      <c r="C4326">
        <v>1523</v>
      </c>
      <c r="D4326" t="s">
        <v>406</v>
      </c>
      <c r="E4326" t="s">
        <v>673</v>
      </c>
      <c r="F4326" t="s">
        <v>995</v>
      </c>
      <c r="G4326" t="s">
        <v>78</v>
      </c>
      <c r="H4326" t="s">
        <v>679</v>
      </c>
      <c r="I4326" t="s">
        <v>78</v>
      </c>
    </row>
    <row r="4327" spans="1:9" x14ac:dyDescent="0.35">
      <c r="A4327" t="s">
        <v>40</v>
      </c>
      <c r="B4327" t="s">
        <v>318</v>
      </c>
      <c r="C4327">
        <v>357</v>
      </c>
      <c r="D4327" t="s">
        <v>622</v>
      </c>
      <c r="E4327" t="s">
        <v>78</v>
      </c>
      <c r="F4327" t="s">
        <v>1038</v>
      </c>
      <c r="G4327" t="s">
        <v>78</v>
      </c>
      <c r="H4327" t="s">
        <v>78</v>
      </c>
      <c r="I4327" t="s">
        <v>668</v>
      </c>
    </row>
    <row r="4329" spans="1:9" x14ac:dyDescent="0.35">
      <c r="A4329" t="s">
        <v>1587</v>
      </c>
    </row>
    <row r="4330" spans="1:9" x14ac:dyDescent="0.35">
      <c r="A4330" t="s">
        <v>29</v>
      </c>
      <c r="B4330" t="s">
        <v>847</v>
      </c>
      <c r="C4330" t="s">
        <v>30</v>
      </c>
      <c r="D4330" t="s">
        <v>1578</v>
      </c>
      <c r="E4330" t="s">
        <v>1579</v>
      </c>
      <c r="F4330" t="s">
        <v>1580</v>
      </c>
      <c r="G4330" t="s">
        <v>1582</v>
      </c>
      <c r="H4330" t="s">
        <v>1581</v>
      </c>
      <c r="I4330" t="s">
        <v>1583</v>
      </c>
    </row>
    <row r="4331" spans="1:9" x14ac:dyDescent="0.35">
      <c r="A4331" t="s">
        <v>35</v>
      </c>
      <c r="B4331" t="s">
        <v>827</v>
      </c>
      <c r="C4331">
        <v>286</v>
      </c>
      <c r="D4331" t="s">
        <v>508</v>
      </c>
      <c r="E4331" t="s">
        <v>679</v>
      </c>
      <c r="F4331" t="s">
        <v>1012</v>
      </c>
      <c r="G4331" t="s">
        <v>78</v>
      </c>
      <c r="H4331" t="s">
        <v>78</v>
      </c>
      <c r="I4331" t="s">
        <v>78</v>
      </c>
    </row>
    <row r="4332" spans="1:9" x14ac:dyDescent="0.35">
      <c r="A4332" t="s">
        <v>35</v>
      </c>
      <c r="B4332" t="s">
        <v>828</v>
      </c>
      <c r="C4332">
        <v>318</v>
      </c>
      <c r="D4332" t="s">
        <v>800</v>
      </c>
      <c r="E4332" t="s">
        <v>377</v>
      </c>
      <c r="F4332" t="s">
        <v>1013</v>
      </c>
      <c r="G4332" t="s">
        <v>78</v>
      </c>
      <c r="H4332" t="s">
        <v>78</v>
      </c>
      <c r="I4332" t="s">
        <v>78</v>
      </c>
    </row>
    <row r="4333" spans="1:9" x14ac:dyDescent="0.35">
      <c r="A4333" t="s">
        <v>35</v>
      </c>
      <c r="B4333" t="s">
        <v>318</v>
      </c>
      <c r="C4333">
        <v>13</v>
      </c>
      <c r="D4333" t="s">
        <v>389</v>
      </c>
      <c r="E4333" t="s">
        <v>78</v>
      </c>
      <c r="F4333" t="s">
        <v>1132</v>
      </c>
      <c r="G4333" t="s">
        <v>78</v>
      </c>
      <c r="H4333" t="s">
        <v>78</v>
      </c>
      <c r="I4333" t="s">
        <v>78</v>
      </c>
    </row>
    <row r="4334" spans="1:9" x14ac:dyDescent="0.35">
      <c r="A4334" t="s">
        <v>36</v>
      </c>
      <c r="B4334" t="s">
        <v>827</v>
      </c>
      <c r="C4334">
        <v>671</v>
      </c>
      <c r="D4334" t="s">
        <v>723</v>
      </c>
      <c r="E4334" t="s">
        <v>170</v>
      </c>
      <c r="F4334" t="s">
        <v>1031</v>
      </c>
      <c r="G4334" t="s">
        <v>668</v>
      </c>
      <c r="H4334" t="s">
        <v>78</v>
      </c>
      <c r="I4334" t="s">
        <v>679</v>
      </c>
    </row>
    <row r="4335" spans="1:9" x14ac:dyDescent="0.35">
      <c r="A4335" t="s">
        <v>36</v>
      </c>
      <c r="B4335" t="s">
        <v>828</v>
      </c>
      <c r="C4335">
        <v>896</v>
      </c>
      <c r="D4335" t="s">
        <v>987</v>
      </c>
      <c r="E4335" t="s">
        <v>78</v>
      </c>
      <c r="F4335" t="s">
        <v>1037</v>
      </c>
      <c r="G4335" t="s">
        <v>78</v>
      </c>
      <c r="H4335" t="s">
        <v>78</v>
      </c>
      <c r="I4335" t="s">
        <v>679</v>
      </c>
    </row>
    <row r="4336" spans="1:9" x14ac:dyDescent="0.35">
      <c r="A4336" t="s">
        <v>36</v>
      </c>
      <c r="B4336" t="s">
        <v>318</v>
      </c>
      <c r="C4336">
        <v>67</v>
      </c>
      <c r="D4336" t="s">
        <v>738</v>
      </c>
      <c r="E4336" t="s">
        <v>78</v>
      </c>
      <c r="F4336" t="s">
        <v>999</v>
      </c>
      <c r="G4336" t="s">
        <v>78</v>
      </c>
      <c r="H4336" t="s">
        <v>78</v>
      </c>
      <c r="I4336" t="s">
        <v>78</v>
      </c>
    </row>
    <row r="4337" spans="1:9" x14ac:dyDescent="0.35">
      <c r="A4337" t="s">
        <v>37</v>
      </c>
      <c r="B4337" t="s">
        <v>827</v>
      </c>
      <c r="C4337">
        <v>344</v>
      </c>
      <c r="D4337" t="s">
        <v>741</v>
      </c>
      <c r="E4337" t="s">
        <v>675</v>
      </c>
      <c r="F4337" t="s">
        <v>1232</v>
      </c>
      <c r="G4337" t="s">
        <v>78</v>
      </c>
      <c r="H4337" t="s">
        <v>78</v>
      </c>
      <c r="I4337" t="s">
        <v>78</v>
      </c>
    </row>
    <row r="4338" spans="1:9" x14ac:dyDescent="0.35">
      <c r="A4338" t="s">
        <v>37</v>
      </c>
      <c r="B4338" t="s">
        <v>828</v>
      </c>
      <c r="C4338">
        <v>441</v>
      </c>
      <c r="D4338" t="s">
        <v>721</v>
      </c>
      <c r="E4338" t="s">
        <v>668</v>
      </c>
      <c r="F4338" t="s">
        <v>1021</v>
      </c>
      <c r="G4338" t="s">
        <v>78</v>
      </c>
      <c r="H4338" t="s">
        <v>78</v>
      </c>
      <c r="I4338" t="s">
        <v>78</v>
      </c>
    </row>
    <row r="4339" spans="1:9" x14ac:dyDescent="0.35">
      <c r="A4339" t="s">
        <v>37</v>
      </c>
      <c r="B4339" t="s">
        <v>318</v>
      </c>
      <c r="C4339">
        <v>42</v>
      </c>
      <c r="D4339" t="s">
        <v>85</v>
      </c>
      <c r="E4339" t="s">
        <v>78</v>
      </c>
      <c r="F4339" t="s">
        <v>1055</v>
      </c>
      <c r="G4339" t="s">
        <v>78</v>
      </c>
      <c r="H4339" t="s">
        <v>78</v>
      </c>
      <c r="I4339" t="s">
        <v>78</v>
      </c>
    </row>
    <row r="4340" spans="1:9" x14ac:dyDescent="0.35">
      <c r="A4340" t="s">
        <v>38</v>
      </c>
      <c r="B4340" t="s">
        <v>827</v>
      </c>
      <c r="C4340">
        <v>357</v>
      </c>
      <c r="D4340" t="s">
        <v>737</v>
      </c>
      <c r="E4340" t="s">
        <v>78</v>
      </c>
      <c r="F4340" t="s">
        <v>822</v>
      </c>
      <c r="G4340" t="s">
        <v>433</v>
      </c>
      <c r="H4340" t="s">
        <v>78</v>
      </c>
      <c r="I4340" t="s">
        <v>78</v>
      </c>
    </row>
    <row r="4341" spans="1:9" x14ac:dyDescent="0.35">
      <c r="A4341" t="s">
        <v>38</v>
      </c>
      <c r="B4341" t="s">
        <v>828</v>
      </c>
      <c r="C4341">
        <v>425</v>
      </c>
      <c r="D4341" t="s">
        <v>644</v>
      </c>
      <c r="E4341" t="s">
        <v>675</v>
      </c>
      <c r="F4341" t="s">
        <v>1039</v>
      </c>
      <c r="G4341" t="s">
        <v>78</v>
      </c>
      <c r="H4341" t="s">
        <v>170</v>
      </c>
      <c r="I4341" t="s">
        <v>78</v>
      </c>
    </row>
    <row r="4342" spans="1:9" x14ac:dyDescent="0.35">
      <c r="A4342" t="s">
        <v>38</v>
      </c>
      <c r="B4342" t="s">
        <v>318</v>
      </c>
      <c r="C4342">
        <v>41</v>
      </c>
      <c r="D4342" t="s">
        <v>78</v>
      </c>
      <c r="E4342" t="s">
        <v>78</v>
      </c>
      <c r="F4342" t="s">
        <v>294</v>
      </c>
      <c r="G4342" t="s">
        <v>78</v>
      </c>
      <c r="H4342" t="s">
        <v>78</v>
      </c>
      <c r="I4342" t="s">
        <v>78</v>
      </c>
    </row>
    <row r="4343" spans="1:9" x14ac:dyDescent="0.35">
      <c r="A4343" t="s">
        <v>39</v>
      </c>
      <c r="B4343" t="s">
        <v>827</v>
      </c>
      <c r="C4343">
        <v>427</v>
      </c>
      <c r="D4343" t="s">
        <v>337</v>
      </c>
      <c r="E4343" t="s">
        <v>78</v>
      </c>
      <c r="F4343" t="s">
        <v>662</v>
      </c>
      <c r="G4343" t="s">
        <v>78</v>
      </c>
      <c r="H4343" t="s">
        <v>170</v>
      </c>
      <c r="I4343" t="s">
        <v>78</v>
      </c>
    </row>
    <row r="4344" spans="1:9" x14ac:dyDescent="0.35">
      <c r="A4344" t="s">
        <v>39</v>
      </c>
      <c r="B4344" t="s">
        <v>828</v>
      </c>
      <c r="C4344">
        <v>561</v>
      </c>
      <c r="D4344" t="s">
        <v>414</v>
      </c>
      <c r="E4344" t="s">
        <v>78</v>
      </c>
      <c r="F4344" t="s">
        <v>1142</v>
      </c>
      <c r="G4344" t="s">
        <v>78</v>
      </c>
      <c r="H4344" t="s">
        <v>78</v>
      </c>
      <c r="I4344" t="s">
        <v>78</v>
      </c>
    </row>
    <row r="4345" spans="1:9" x14ac:dyDescent="0.35">
      <c r="A4345" t="s">
        <v>39</v>
      </c>
      <c r="B4345" t="s">
        <v>318</v>
      </c>
      <c r="C4345">
        <v>41</v>
      </c>
      <c r="D4345" t="s">
        <v>78</v>
      </c>
      <c r="E4345" t="s">
        <v>78</v>
      </c>
      <c r="F4345" t="s">
        <v>294</v>
      </c>
      <c r="G4345" t="s">
        <v>78</v>
      </c>
      <c r="H4345" t="s">
        <v>78</v>
      </c>
      <c r="I4345" t="s">
        <v>78</v>
      </c>
    </row>
    <row r="4346" spans="1:9" x14ac:dyDescent="0.35">
      <c r="A4346" t="s">
        <v>40</v>
      </c>
      <c r="B4346" t="s">
        <v>827</v>
      </c>
      <c r="C4346">
        <v>2085</v>
      </c>
      <c r="D4346" t="s">
        <v>288</v>
      </c>
      <c r="E4346" t="s">
        <v>668</v>
      </c>
      <c r="F4346" t="s">
        <v>1028</v>
      </c>
      <c r="G4346" t="s">
        <v>170</v>
      </c>
      <c r="H4346" t="s">
        <v>679</v>
      </c>
      <c r="I4346" t="s">
        <v>78</v>
      </c>
    </row>
    <row r="4347" spans="1:9" x14ac:dyDescent="0.35">
      <c r="A4347" t="s">
        <v>40</v>
      </c>
      <c r="B4347" t="s">
        <v>828</v>
      </c>
      <c r="C4347">
        <v>2641</v>
      </c>
      <c r="D4347" t="s">
        <v>738</v>
      </c>
      <c r="E4347" t="s">
        <v>673</v>
      </c>
      <c r="F4347" t="s">
        <v>995</v>
      </c>
      <c r="G4347" t="s">
        <v>78</v>
      </c>
      <c r="H4347" t="s">
        <v>78</v>
      </c>
      <c r="I4347" t="s">
        <v>78</v>
      </c>
    </row>
    <row r="4348" spans="1:9" x14ac:dyDescent="0.35">
      <c r="A4348" t="s">
        <v>40</v>
      </c>
      <c r="B4348" t="s">
        <v>318</v>
      </c>
      <c r="C4348">
        <v>204</v>
      </c>
      <c r="D4348" t="s">
        <v>389</v>
      </c>
      <c r="E4348" t="s">
        <v>78</v>
      </c>
      <c r="F4348" t="s">
        <v>1132</v>
      </c>
      <c r="G4348" t="s">
        <v>78</v>
      </c>
      <c r="H4348" t="s">
        <v>78</v>
      </c>
      <c r="I4348" t="s">
        <v>78</v>
      </c>
    </row>
    <row r="4350" spans="1:9" x14ac:dyDescent="0.35">
      <c r="A4350" t="s">
        <v>1588</v>
      </c>
    </row>
    <row r="4351" spans="1:9" x14ac:dyDescent="0.35">
      <c r="A4351" t="s">
        <v>29</v>
      </c>
      <c r="B4351" t="s">
        <v>30</v>
      </c>
      <c r="C4351" t="s">
        <v>1589</v>
      </c>
      <c r="D4351" t="s">
        <v>1590</v>
      </c>
      <c r="E4351" t="s">
        <v>1591</v>
      </c>
    </row>
    <row r="4352" spans="1:9" x14ac:dyDescent="0.35">
      <c r="A4352" t="s">
        <v>35</v>
      </c>
      <c r="B4352">
        <v>602</v>
      </c>
      <c r="C4352" t="s">
        <v>1011</v>
      </c>
      <c r="D4352" t="s">
        <v>592</v>
      </c>
      <c r="E4352" t="s">
        <v>726</v>
      </c>
    </row>
    <row r="4353" spans="1:6" x14ac:dyDescent="0.35">
      <c r="A4353" t="s">
        <v>36</v>
      </c>
      <c r="B4353">
        <v>1601</v>
      </c>
      <c r="C4353" t="s">
        <v>688</v>
      </c>
      <c r="D4353" t="s">
        <v>1431</v>
      </c>
      <c r="E4353" t="s">
        <v>687</v>
      </c>
    </row>
    <row r="4354" spans="1:6" x14ac:dyDescent="0.35">
      <c r="A4354" t="s">
        <v>37</v>
      </c>
      <c r="B4354">
        <v>804</v>
      </c>
      <c r="C4354" t="s">
        <v>580</v>
      </c>
      <c r="D4354" t="s">
        <v>195</v>
      </c>
      <c r="E4354" t="s">
        <v>430</v>
      </c>
    </row>
    <row r="4355" spans="1:6" x14ac:dyDescent="0.35">
      <c r="A4355" t="s">
        <v>38</v>
      </c>
      <c r="B4355">
        <v>798</v>
      </c>
      <c r="C4355" t="s">
        <v>742</v>
      </c>
      <c r="D4355" t="s">
        <v>646</v>
      </c>
      <c r="E4355" t="s">
        <v>670</v>
      </c>
    </row>
    <row r="4356" spans="1:6" x14ac:dyDescent="0.35">
      <c r="A4356" t="s">
        <v>39</v>
      </c>
      <c r="B4356">
        <v>1006</v>
      </c>
      <c r="C4356" t="s">
        <v>690</v>
      </c>
      <c r="D4356" t="s">
        <v>168</v>
      </c>
      <c r="E4356" t="s">
        <v>227</v>
      </c>
    </row>
    <row r="4357" spans="1:6" x14ac:dyDescent="0.35">
      <c r="A4357" t="s">
        <v>40</v>
      </c>
      <c r="B4357">
        <v>4811</v>
      </c>
      <c r="C4357" t="s">
        <v>631</v>
      </c>
      <c r="D4357" t="s">
        <v>552</v>
      </c>
      <c r="E4357" t="s">
        <v>227</v>
      </c>
    </row>
    <row r="4359" spans="1:6" x14ac:dyDescent="0.35">
      <c r="A4359" t="s">
        <v>1592</v>
      </c>
    </row>
    <row r="4360" spans="1:6" x14ac:dyDescent="0.35">
      <c r="A4360" t="s">
        <v>29</v>
      </c>
      <c r="B4360" t="s">
        <v>847</v>
      </c>
      <c r="C4360" t="s">
        <v>30</v>
      </c>
      <c r="D4360" t="s">
        <v>1589</v>
      </c>
      <c r="E4360" t="s">
        <v>1590</v>
      </c>
      <c r="F4360" t="s">
        <v>1591</v>
      </c>
    </row>
    <row r="4361" spans="1:6" x14ac:dyDescent="0.35">
      <c r="A4361" t="s">
        <v>35</v>
      </c>
      <c r="B4361" t="s">
        <v>827</v>
      </c>
      <c r="C4361">
        <v>279</v>
      </c>
      <c r="D4361" t="s">
        <v>789</v>
      </c>
      <c r="E4361" t="s">
        <v>671</v>
      </c>
      <c r="F4361" t="s">
        <v>609</v>
      </c>
    </row>
    <row r="4362" spans="1:6" x14ac:dyDescent="0.35">
      <c r="A4362" t="s">
        <v>35</v>
      </c>
      <c r="B4362" t="s">
        <v>828</v>
      </c>
      <c r="C4362">
        <v>310</v>
      </c>
      <c r="D4362" t="s">
        <v>717</v>
      </c>
      <c r="E4362" t="s">
        <v>215</v>
      </c>
      <c r="F4362" t="s">
        <v>466</v>
      </c>
    </row>
    <row r="4363" spans="1:6" x14ac:dyDescent="0.35">
      <c r="A4363" t="s">
        <v>35</v>
      </c>
      <c r="B4363" t="s">
        <v>318</v>
      </c>
      <c r="C4363">
        <v>13</v>
      </c>
      <c r="D4363" t="s">
        <v>78</v>
      </c>
      <c r="E4363" t="s">
        <v>287</v>
      </c>
      <c r="F4363" t="s">
        <v>288</v>
      </c>
    </row>
    <row r="4364" spans="1:6" x14ac:dyDescent="0.35">
      <c r="A4364" t="s">
        <v>36</v>
      </c>
      <c r="B4364" t="s">
        <v>827</v>
      </c>
      <c r="C4364">
        <v>655</v>
      </c>
      <c r="D4364" t="s">
        <v>949</v>
      </c>
      <c r="E4364" t="s">
        <v>555</v>
      </c>
      <c r="F4364" t="s">
        <v>507</v>
      </c>
    </row>
    <row r="4365" spans="1:6" x14ac:dyDescent="0.35">
      <c r="A4365" t="s">
        <v>36</v>
      </c>
      <c r="B4365" t="s">
        <v>828</v>
      </c>
      <c r="C4365">
        <v>882</v>
      </c>
      <c r="D4365" t="s">
        <v>383</v>
      </c>
      <c r="E4365" t="s">
        <v>1133</v>
      </c>
      <c r="F4365" t="s">
        <v>152</v>
      </c>
    </row>
    <row r="4366" spans="1:6" x14ac:dyDescent="0.35">
      <c r="A4366" t="s">
        <v>36</v>
      </c>
      <c r="B4366" t="s">
        <v>318</v>
      </c>
      <c r="C4366">
        <v>64</v>
      </c>
      <c r="D4366" t="s">
        <v>745</v>
      </c>
      <c r="E4366" t="s">
        <v>1431</v>
      </c>
      <c r="F4366" t="s">
        <v>276</v>
      </c>
    </row>
    <row r="4367" spans="1:6" x14ac:dyDescent="0.35">
      <c r="A4367" t="s">
        <v>37</v>
      </c>
      <c r="B4367" t="s">
        <v>827</v>
      </c>
      <c r="C4367">
        <v>334</v>
      </c>
      <c r="D4367" t="s">
        <v>1023</v>
      </c>
      <c r="E4367" t="s">
        <v>330</v>
      </c>
      <c r="F4367" t="s">
        <v>176</v>
      </c>
    </row>
    <row r="4368" spans="1:6" x14ac:dyDescent="0.35">
      <c r="A4368" t="s">
        <v>37</v>
      </c>
      <c r="B4368" t="s">
        <v>828</v>
      </c>
      <c r="C4368">
        <v>429</v>
      </c>
      <c r="D4368" t="s">
        <v>270</v>
      </c>
      <c r="E4368" t="s">
        <v>1348</v>
      </c>
      <c r="F4368" t="s">
        <v>473</v>
      </c>
    </row>
    <row r="4369" spans="1:6" x14ac:dyDescent="0.35">
      <c r="A4369" t="s">
        <v>37</v>
      </c>
      <c r="B4369" t="s">
        <v>318</v>
      </c>
      <c r="C4369">
        <v>41</v>
      </c>
      <c r="D4369" t="s">
        <v>78</v>
      </c>
      <c r="E4369" t="s">
        <v>347</v>
      </c>
      <c r="F4369" t="s">
        <v>346</v>
      </c>
    </row>
    <row r="4370" spans="1:6" x14ac:dyDescent="0.35">
      <c r="A4370" t="s">
        <v>38</v>
      </c>
      <c r="B4370" t="s">
        <v>827</v>
      </c>
      <c r="C4370">
        <v>344</v>
      </c>
      <c r="D4370" t="s">
        <v>868</v>
      </c>
      <c r="E4370" t="s">
        <v>154</v>
      </c>
      <c r="F4370" t="s">
        <v>656</v>
      </c>
    </row>
    <row r="4371" spans="1:6" x14ac:dyDescent="0.35">
      <c r="A4371" t="s">
        <v>38</v>
      </c>
      <c r="B4371" t="s">
        <v>828</v>
      </c>
      <c r="C4371">
        <v>414</v>
      </c>
      <c r="D4371" t="s">
        <v>993</v>
      </c>
      <c r="E4371" t="s">
        <v>203</v>
      </c>
      <c r="F4371" t="s">
        <v>551</v>
      </c>
    </row>
    <row r="4372" spans="1:6" x14ac:dyDescent="0.35">
      <c r="A4372" t="s">
        <v>38</v>
      </c>
      <c r="B4372" t="s">
        <v>318</v>
      </c>
      <c r="C4372">
        <v>40</v>
      </c>
      <c r="D4372" t="s">
        <v>734</v>
      </c>
      <c r="E4372" t="s">
        <v>161</v>
      </c>
      <c r="F4372" t="s">
        <v>352</v>
      </c>
    </row>
    <row r="4373" spans="1:6" x14ac:dyDescent="0.35">
      <c r="A4373" t="s">
        <v>39</v>
      </c>
      <c r="B4373" t="s">
        <v>827</v>
      </c>
      <c r="C4373">
        <v>416</v>
      </c>
      <c r="D4373" t="s">
        <v>949</v>
      </c>
      <c r="E4373" t="s">
        <v>567</v>
      </c>
      <c r="F4373" t="s">
        <v>682</v>
      </c>
    </row>
    <row r="4374" spans="1:6" x14ac:dyDescent="0.35">
      <c r="A4374" t="s">
        <v>39</v>
      </c>
      <c r="B4374" t="s">
        <v>828</v>
      </c>
      <c r="C4374">
        <v>550</v>
      </c>
      <c r="D4374" t="s">
        <v>529</v>
      </c>
      <c r="E4374" t="s">
        <v>465</v>
      </c>
      <c r="F4374" t="s">
        <v>635</v>
      </c>
    </row>
    <row r="4375" spans="1:6" x14ac:dyDescent="0.35">
      <c r="A4375" t="s">
        <v>39</v>
      </c>
      <c r="B4375" t="s">
        <v>318</v>
      </c>
      <c r="C4375">
        <v>40</v>
      </c>
      <c r="D4375" t="s">
        <v>78</v>
      </c>
      <c r="E4375" t="s">
        <v>515</v>
      </c>
      <c r="F4375" t="s">
        <v>516</v>
      </c>
    </row>
    <row r="4376" spans="1:6" x14ac:dyDescent="0.35">
      <c r="A4376" t="s">
        <v>40</v>
      </c>
      <c r="B4376" t="s">
        <v>827</v>
      </c>
      <c r="C4376">
        <v>2028</v>
      </c>
      <c r="D4376" t="s">
        <v>1008</v>
      </c>
      <c r="E4376" t="s">
        <v>423</v>
      </c>
      <c r="F4376" t="s">
        <v>621</v>
      </c>
    </row>
    <row r="4377" spans="1:6" x14ac:dyDescent="0.35">
      <c r="A4377" t="s">
        <v>40</v>
      </c>
      <c r="B4377" t="s">
        <v>828</v>
      </c>
      <c r="C4377">
        <v>2585</v>
      </c>
      <c r="D4377" t="s">
        <v>737</v>
      </c>
      <c r="E4377" t="s">
        <v>44</v>
      </c>
      <c r="F4377" t="s">
        <v>1326</v>
      </c>
    </row>
    <row r="4378" spans="1:6" x14ac:dyDescent="0.35">
      <c r="A4378" t="s">
        <v>40</v>
      </c>
      <c r="B4378" t="s">
        <v>318</v>
      </c>
      <c r="C4378">
        <v>198</v>
      </c>
      <c r="D4378" t="s">
        <v>622</v>
      </c>
      <c r="E4378" t="s">
        <v>674</v>
      </c>
      <c r="F4378" t="s">
        <v>649</v>
      </c>
    </row>
    <row r="4380" spans="1:6" x14ac:dyDescent="0.35">
      <c r="A4380" t="s">
        <v>1593</v>
      </c>
    </row>
    <row r="4381" spans="1:6" x14ac:dyDescent="0.35">
      <c r="A4381" t="s">
        <v>29</v>
      </c>
      <c r="B4381" t="s">
        <v>864</v>
      </c>
      <c r="C4381" t="s">
        <v>30</v>
      </c>
      <c r="D4381" t="s">
        <v>1589</v>
      </c>
      <c r="E4381" t="s">
        <v>1590</v>
      </c>
      <c r="F4381" t="s">
        <v>1591</v>
      </c>
    </row>
    <row r="4382" spans="1:6" x14ac:dyDescent="0.35">
      <c r="A4382" t="s">
        <v>35</v>
      </c>
      <c r="B4382" t="s">
        <v>831</v>
      </c>
      <c r="C4382">
        <v>115</v>
      </c>
      <c r="D4382" t="s">
        <v>914</v>
      </c>
      <c r="E4382" t="s">
        <v>562</v>
      </c>
      <c r="F4382" t="s">
        <v>296</v>
      </c>
    </row>
    <row r="4383" spans="1:6" x14ac:dyDescent="0.35">
      <c r="A4383" t="s">
        <v>35</v>
      </c>
      <c r="B4383" t="s">
        <v>832</v>
      </c>
      <c r="C4383">
        <v>336</v>
      </c>
      <c r="D4383" t="s">
        <v>1030</v>
      </c>
      <c r="E4383" t="s">
        <v>395</v>
      </c>
      <c r="F4383" t="s">
        <v>522</v>
      </c>
    </row>
    <row r="4384" spans="1:6" x14ac:dyDescent="0.35">
      <c r="A4384" t="s">
        <v>35</v>
      </c>
      <c r="B4384" t="s">
        <v>833</v>
      </c>
      <c r="C4384">
        <v>151</v>
      </c>
      <c r="D4384" t="s">
        <v>719</v>
      </c>
      <c r="E4384" t="s">
        <v>302</v>
      </c>
      <c r="F4384" t="s">
        <v>726</v>
      </c>
    </row>
    <row r="4385" spans="1:6" x14ac:dyDescent="0.35">
      <c r="A4385" t="s">
        <v>36</v>
      </c>
      <c r="B4385" t="s">
        <v>831</v>
      </c>
      <c r="C4385">
        <v>141</v>
      </c>
      <c r="D4385" t="s">
        <v>781</v>
      </c>
      <c r="E4385" t="s">
        <v>421</v>
      </c>
      <c r="F4385" t="s">
        <v>618</v>
      </c>
    </row>
    <row r="4386" spans="1:6" x14ac:dyDescent="0.35">
      <c r="A4386" t="s">
        <v>36</v>
      </c>
      <c r="B4386" t="s">
        <v>832</v>
      </c>
      <c r="C4386">
        <v>1280</v>
      </c>
      <c r="D4386" t="s">
        <v>676</v>
      </c>
      <c r="E4386" t="s">
        <v>350</v>
      </c>
      <c r="F4386" t="s">
        <v>1213</v>
      </c>
    </row>
    <row r="4387" spans="1:6" x14ac:dyDescent="0.35">
      <c r="A4387" t="s">
        <v>36</v>
      </c>
      <c r="B4387" t="s">
        <v>833</v>
      </c>
      <c r="C4387">
        <v>180</v>
      </c>
      <c r="D4387" t="s">
        <v>508</v>
      </c>
      <c r="E4387" t="s">
        <v>136</v>
      </c>
      <c r="F4387" t="s">
        <v>613</v>
      </c>
    </row>
    <row r="4388" spans="1:6" x14ac:dyDescent="0.35">
      <c r="A4388" t="s">
        <v>37</v>
      </c>
      <c r="B4388" t="s">
        <v>831</v>
      </c>
      <c r="C4388">
        <v>106</v>
      </c>
      <c r="D4388" t="s">
        <v>291</v>
      </c>
      <c r="E4388" t="s">
        <v>418</v>
      </c>
      <c r="F4388" t="s">
        <v>535</v>
      </c>
    </row>
    <row r="4389" spans="1:6" x14ac:dyDescent="0.35">
      <c r="A4389" t="s">
        <v>37</v>
      </c>
      <c r="B4389" t="s">
        <v>832</v>
      </c>
      <c r="C4389">
        <v>629</v>
      </c>
      <c r="D4389" t="s">
        <v>337</v>
      </c>
      <c r="E4389" t="s">
        <v>1306</v>
      </c>
      <c r="F4389" t="s">
        <v>549</v>
      </c>
    </row>
    <row r="4390" spans="1:6" x14ac:dyDescent="0.35">
      <c r="A4390" t="s">
        <v>37</v>
      </c>
      <c r="B4390" t="s">
        <v>833</v>
      </c>
      <c r="C4390">
        <v>69</v>
      </c>
      <c r="D4390" t="s">
        <v>993</v>
      </c>
      <c r="E4390" t="s">
        <v>541</v>
      </c>
      <c r="F4390" t="s">
        <v>978</v>
      </c>
    </row>
    <row r="4391" spans="1:6" x14ac:dyDescent="0.35">
      <c r="A4391" t="s">
        <v>38</v>
      </c>
      <c r="B4391" t="s">
        <v>831</v>
      </c>
      <c r="C4391">
        <v>190</v>
      </c>
      <c r="D4391" t="s">
        <v>745</v>
      </c>
      <c r="E4391" t="s">
        <v>502</v>
      </c>
      <c r="F4391" t="s">
        <v>667</v>
      </c>
    </row>
    <row r="4392" spans="1:6" x14ac:dyDescent="0.35">
      <c r="A4392" t="s">
        <v>38</v>
      </c>
      <c r="B4392" t="s">
        <v>832</v>
      </c>
      <c r="C4392">
        <v>396</v>
      </c>
      <c r="D4392" t="s">
        <v>737</v>
      </c>
      <c r="E4392" t="s">
        <v>148</v>
      </c>
      <c r="F4392" t="s">
        <v>402</v>
      </c>
    </row>
    <row r="4393" spans="1:6" x14ac:dyDescent="0.35">
      <c r="A4393" t="s">
        <v>38</v>
      </c>
      <c r="B4393" t="s">
        <v>833</v>
      </c>
      <c r="C4393">
        <v>212</v>
      </c>
      <c r="D4393" t="s">
        <v>717</v>
      </c>
      <c r="E4393" t="s">
        <v>492</v>
      </c>
      <c r="F4393" t="s">
        <v>354</v>
      </c>
    </row>
    <row r="4394" spans="1:6" x14ac:dyDescent="0.35">
      <c r="A4394" t="s">
        <v>39</v>
      </c>
      <c r="B4394" t="s">
        <v>831</v>
      </c>
      <c r="C4394">
        <v>125</v>
      </c>
      <c r="D4394" t="s">
        <v>745</v>
      </c>
      <c r="E4394" t="s">
        <v>371</v>
      </c>
      <c r="F4394" t="s">
        <v>185</v>
      </c>
    </row>
    <row r="4395" spans="1:6" x14ac:dyDescent="0.35">
      <c r="A4395" t="s">
        <v>39</v>
      </c>
      <c r="B4395" t="s">
        <v>832</v>
      </c>
      <c r="C4395">
        <v>581</v>
      </c>
      <c r="D4395" t="s">
        <v>337</v>
      </c>
      <c r="E4395" t="s">
        <v>315</v>
      </c>
      <c r="F4395" t="s">
        <v>404</v>
      </c>
    </row>
    <row r="4396" spans="1:6" x14ac:dyDescent="0.35">
      <c r="A4396" t="s">
        <v>39</v>
      </c>
      <c r="B4396" t="s">
        <v>833</v>
      </c>
      <c r="C4396">
        <v>300</v>
      </c>
      <c r="D4396" t="s">
        <v>743</v>
      </c>
      <c r="E4396" t="s">
        <v>350</v>
      </c>
      <c r="F4396" t="s">
        <v>837</v>
      </c>
    </row>
    <row r="4397" spans="1:6" x14ac:dyDescent="0.35">
      <c r="A4397" t="s">
        <v>40</v>
      </c>
      <c r="B4397" t="s">
        <v>831</v>
      </c>
      <c r="C4397">
        <v>677</v>
      </c>
      <c r="D4397" t="s">
        <v>1096</v>
      </c>
      <c r="E4397" t="s">
        <v>162</v>
      </c>
      <c r="F4397" t="s">
        <v>398</v>
      </c>
    </row>
    <row r="4398" spans="1:6" x14ac:dyDescent="0.35">
      <c r="A4398" t="s">
        <v>40</v>
      </c>
      <c r="B4398" t="s">
        <v>832</v>
      </c>
      <c r="C4398">
        <v>3222</v>
      </c>
      <c r="D4398" t="s">
        <v>690</v>
      </c>
      <c r="E4398" t="s">
        <v>54</v>
      </c>
      <c r="F4398" t="s">
        <v>267</v>
      </c>
    </row>
    <row r="4399" spans="1:6" x14ac:dyDescent="0.35">
      <c r="A4399" t="s">
        <v>40</v>
      </c>
      <c r="B4399" t="s">
        <v>833</v>
      </c>
      <c r="C4399">
        <v>912</v>
      </c>
      <c r="D4399" t="s">
        <v>337</v>
      </c>
      <c r="E4399" t="s">
        <v>94</v>
      </c>
      <c r="F4399" t="s">
        <v>249</v>
      </c>
    </row>
    <row r="4401" spans="1:6" x14ac:dyDescent="0.35">
      <c r="A4401" t="s">
        <v>1594</v>
      </c>
    </row>
    <row r="4402" spans="1:6" x14ac:dyDescent="0.35">
      <c r="A4402" t="s">
        <v>29</v>
      </c>
      <c r="B4402" t="s">
        <v>872</v>
      </c>
      <c r="C4402" t="s">
        <v>30</v>
      </c>
      <c r="D4402" t="s">
        <v>1589</v>
      </c>
      <c r="E4402" t="s">
        <v>1590</v>
      </c>
      <c r="F4402" t="s">
        <v>1591</v>
      </c>
    </row>
    <row r="4403" spans="1:6" x14ac:dyDescent="0.35">
      <c r="A4403" t="s">
        <v>35</v>
      </c>
      <c r="B4403" t="s">
        <v>873</v>
      </c>
      <c r="C4403">
        <v>401</v>
      </c>
      <c r="D4403" t="s">
        <v>938</v>
      </c>
      <c r="E4403" t="s">
        <v>343</v>
      </c>
      <c r="F4403" t="s">
        <v>55</v>
      </c>
    </row>
    <row r="4404" spans="1:6" x14ac:dyDescent="0.35">
      <c r="A4404" t="s">
        <v>35</v>
      </c>
      <c r="B4404" t="s">
        <v>874</v>
      </c>
      <c r="C4404">
        <v>168</v>
      </c>
      <c r="D4404" t="s">
        <v>732</v>
      </c>
      <c r="E4404" t="s">
        <v>926</v>
      </c>
      <c r="F4404" t="s">
        <v>780</v>
      </c>
    </row>
    <row r="4405" spans="1:6" x14ac:dyDescent="0.35">
      <c r="A4405" t="s">
        <v>35</v>
      </c>
      <c r="B4405" t="s">
        <v>318</v>
      </c>
      <c r="C4405">
        <v>33</v>
      </c>
      <c r="D4405" t="s">
        <v>503</v>
      </c>
      <c r="E4405" t="s">
        <v>356</v>
      </c>
      <c r="F4405" t="s">
        <v>1218</v>
      </c>
    </row>
    <row r="4406" spans="1:6" x14ac:dyDescent="0.35">
      <c r="A4406" t="s">
        <v>36</v>
      </c>
      <c r="B4406" t="s">
        <v>873</v>
      </c>
      <c r="C4406">
        <v>944</v>
      </c>
      <c r="D4406" t="s">
        <v>993</v>
      </c>
      <c r="E4406" t="s">
        <v>50</v>
      </c>
      <c r="F4406" t="s">
        <v>1227</v>
      </c>
    </row>
    <row r="4407" spans="1:6" x14ac:dyDescent="0.35">
      <c r="A4407" t="s">
        <v>36</v>
      </c>
      <c r="B4407" t="s">
        <v>874</v>
      </c>
      <c r="C4407">
        <v>538</v>
      </c>
      <c r="D4407" t="s">
        <v>85</v>
      </c>
      <c r="E4407" t="s">
        <v>1201</v>
      </c>
      <c r="F4407" t="s">
        <v>1198</v>
      </c>
    </row>
    <row r="4408" spans="1:6" x14ac:dyDescent="0.35">
      <c r="A4408" t="s">
        <v>36</v>
      </c>
      <c r="B4408" t="s">
        <v>318</v>
      </c>
      <c r="C4408">
        <v>119</v>
      </c>
      <c r="D4408" t="s">
        <v>341</v>
      </c>
      <c r="E4408" t="s">
        <v>1287</v>
      </c>
      <c r="F4408" t="s">
        <v>1090</v>
      </c>
    </row>
    <row r="4409" spans="1:6" x14ac:dyDescent="0.35">
      <c r="A4409" t="s">
        <v>37</v>
      </c>
      <c r="B4409" t="s">
        <v>873</v>
      </c>
      <c r="C4409">
        <v>502</v>
      </c>
      <c r="D4409" t="s">
        <v>59</v>
      </c>
      <c r="E4409" t="s">
        <v>400</v>
      </c>
      <c r="F4409" t="s">
        <v>47</v>
      </c>
    </row>
    <row r="4410" spans="1:6" x14ac:dyDescent="0.35">
      <c r="A4410" t="s">
        <v>37</v>
      </c>
      <c r="B4410" t="s">
        <v>874</v>
      </c>
      <c r="C4410">
        <v>251</v>
      </c>
      <c r="D4410" t="s">
        <v>406</v>
      </c>
      <c r="E4410" t="s">
        <v>1348</v>
      </c>
      <c r="F4410" t="s">
        <v>687</v>
      </c>
    </row>
    <row r="4411" spans="1:6" x14ac:dyDescent="0.35">
      <c r="A4411" t="s">
        <v>37</v>
      </c>
      <c r="B4411" t="s">
        <v>318</v>
      </c>
      <c r="C4411">
        <v>51</v>
      </c>
      <c r="D4411" t="s">
        <v>250</v>
      </c>
      <c r="E4411" t="s">
        <v>50</v>
      </c>
      <c r="F4411" t="s">
        <v>494</v>
      </c>
    </row>
    <row r="4412" spans="1:6" x14ac:dyDescent="0.35">
      <c r="A4412" t="s">
        <v>38</v>
      </c>
      <c r="B4412" t="s">
        <v>873</v>
      </c>
      <c r="C4412">
        <v>504</v>
      </c>
      <c r="D4412" t="s">
        <v>998</v>
      </c>
      <c r="E4412" t="s">
        <v>330</v>
      </c>
      <c r="F4412" t="s">
        <v>322</v>
      </c>
    </row>
    <row r="4413" spans="1:6" x14ac:dyDescent="0.35">
      <c r="A4413" t="s">
        <v>38</v>
      </c>
      <c r="B4413" t="s">
        <v>874</v>
      </c>
      <c r="C4413">
        <v>225</v>
      </c>
      <c r="D4413" t="s">
        <v>730</v>
      </c>
      <c r="E4413" t="s">
        <v>364</v>
      </c>
      <c r="F4413" t="s">
        <v>649</v>
      </c>
    </row>
    <row r="4414" spans="1:6" x14ac:dyDescent="0.35">
      <c r="A4414" t="s">
        <v>38</v>
      </c>
      <c r="B4414" t="s">
        <v>318</v>
      </c>
      <c r="C4414">
        <v>69</v>
      </c>
      <c r="D4414" t="s">
        <v>736</v>
      </c>
      <c r="E4414" t="s">
        <v>350</v>
      </c>
      <c r="F4414" t="s">
        <v>1212</v>
      </c>
    </row>
    <row r="4415" spans="1:6" x14ac:dyDescent="0.35">
      <c r="A4415" t="s">
        <v>39</v>
      </c>
      <c r="B4415" t="s">
        <v>873</v>
      </c>
      <c r="C4415">
        <v>640</v>
      </c>
      <c r="D4415" t="s">
        <v>742</v>
      </c>
      <c r="E4415" t="s">
        <v>91</v>
      </c>
      <c r="F4415" t="s">
        <v>1123</v>
      </c>
    </row>
    <row r="4416" spans="1:6" x14ac:dyDescent="0.35">
      <c r="A4416" t="s">
        <v>39</v>
      </c>
      <c r="B4416" t="s">
        <v>874</v>
      </c>
      <c r="C4416">
        <v>290</v>
      </c>
      <c r="D4416" t="s">
        <v>718</v>
      </c>
      <c r="E4416" t="s">
        <v>691</v>
      </c>
      <c r="F4416" t="s">
        <v>664</v>
      </c>
    </row>
    <row r="4417" spans="1:6" x14ac:dyDescent="0.35">
      <c r="A4417" t="s">
        <v>39</v>
      </c>
      <c r="B4417" t="s">
        <v>318</v>
      </c>
      <c r="C4417">
        <v>76</v>
      </c>
      <c r="D4417" t="s">
        <v>433</v>
      </c>
      <c r="E4417" t="s">
        <v>1093</v>
      </c>
      <c r="F4417" t="s">
        <v>602</v>
      </c>
    </row>
    <row r="4418" spans="1:6" x14ac:dyDescent="0.35">
      <c r="A4418" t="s">
        <v>40</v>
      </c>
      <c r="B4418" t="s">
        <v>873</v>
      </c>
      <c r="C4418">
        <v>2991</v>
      </c>
      <c r="D4418" t="s">
        <v>270</v>
      </c>
      <c r="E4418" t="s">
        <v>459</v>
      </c>
      <c r="F4418" t="s">
        <v>47</v>
      </c>
    </row>
    <row r="4419" spans="1:6" x14ac:dyDescent="0.35">
      <c r="A4419" t="s">
        <v>40</v>
      </c>
      <c r="B4419" t="s">
        <v>874</v>
      </c>
      <c r="C4419">
        <v>1472</v>
      </c>
      <c r="D4419" t="s">
        <v>644</v>
      </c>
      <c r="E4419" t="s">
        <v>523</v>
      </c>
      <c r="F4419" t="s">
        <v>1212</v>
      </c>
    </row>
    <row r="4420" spans="1:6" x14ac:dyDescent="0.35">
      <c r="A4420" t="s">
        <v>40</v>
      </c>
      <c r="B4420" t="s">
        <v>318</v>
      </c>
      <c r="C4420">
        <v>348</v>
      </c>
      <c r="D4420" t="s">
        <v>383</v>
      </c>
      <c r="E4420" t="s">
        <v>1348</v>
      </c>
      <c r="F4420" t="s">
        <v>282</v>
      </c>
    </row>
    <row r="4422" spans="1:6" x14ac:dyDescent="0.35">
      <c r="A4422" t="s">
        <v>1595</v>
      </c>
    </row>
    <row r="4423" spans="1:6" x14ac:dyDescent="0.35">
      <c r="A4423" t="s">
        <v>29</v>
      </c>
      <c r="B4423" t="s">
        <v>887</v>
      </c>
      <c r="C4423" t="s">
        <v>30</v>
      </c>
      <c r="D4423" t="s">
        <v>1589</v>
      </c>
      <c r="E4423" t="s">
        <v>1590</v>
      </c>
      <c r="F4423" t="s">
        <v>1591</v>
      </c>
    </row>
    <row r="4424" spans="1:6" x14ac:dyDescent="0.35">
      <c r="A4424" t="s">
        <v>35</v>
      </c>
      <c r="B4424" t="s">
        <v>888</v>
      </c>
      <c r="C4424">
        <v>285</v>
      </c>
      <c r="D4424" t="s">
        <v>735</v>
      </c>
      <c r="E4424" t="s">
        <v>674</v>
      </c>
      <c r="F4424" t="s">
        <v>143</v>
      </c>
    </row>
    <row r="4425" spans="1:6" x14ac:dyDescent="0.35">
      <c r="A4425" t="s">
        <v>35</v>
      </c>
      <c r="B4425" t="s">
        <v>889</v>
      </c>
      <c r="C4425">
        <v>317</v>
      </c>
      <c r="D4425" t="s">
        <v>270</v>
      </c>
      <c r="E4425" t="s">
        <v>338</v>
      </c>
      <c r="F4425" t="s">
        <v>53</v>
      </c>
    </row>
    <row r="4426" spans="1:6" x14ac:dyDescent="0.35">
      <c r="A4426" t="s">
        <v>36</v>
      </c>
      <c r="B4426" t="s">
        <v>888</v>
      </c>
      <c r="C4426">
        <v>715</v>
      </c>
      <c r="D4426" t="s">
        <v>743</v>
      </c>
      <c r="E4426" t="s">
        <v>588</v>
      </c>
      <c r="F4426" t="s">
        <v>692</v>
      </c>
    </row>
    <row r="4427" spans="1:6" x14ac:dyDescent="0.35">
      <c r="A4427" t="s">
        <v>36</v>
      </c>
      <c r="B4427" t="s">
        <v>889</v>
      </c>
      <c r="C4427">
        <v>886</v>
      </c>
      <c r="D4427" t="s">
        <v>868</v>
      </c>
      <c r="E4427" t="s">
        <v>465</v>
      </c>
      <c r="F4427" t="s">
        <v>1218</v>
      </c>
    </row>
    <row r="4428" spans="1:6" x14ac:dyDescent="0.35">
      <c r="A4428" t="s">
        <v>37</v>
      </c>
      <c r="B4428" t="s">
        <v>888</v>
      </c>
      <c r="C4428">
        <v>362</v>
      </c>
      <c r="D4428" t="s">
        <v>690</v>
      </c>
      <c r="E4428" t="s">
        <v>1305</v>
      </c>
      <c r="F4428" t="s">
        <v>124</v>
      </c>
    </row>
    <row r="4429" spans="1:6" x14ac:dyDescent="0.35">
      <c r="A4429" t="s">
        <v>37</v>
      </c>
      <c r="B4429" t="s">
        <v>889</v>
      </c>
      <c r="C4429">
        <v>442</v>
      </c>
      <c r="D4429" t="s">
        <v>1214</v>
      </c>
      <c r="E4429" t="s">
        <v>476</v>
      </c>
      <c r="F4429" t="s">
        <v>249</v>
      </c>
    </row>
    <row r="4430" spans="1:6" x14ac:dyDescent="0.35">
      <c r="A4430" t="s">
        <v>38</v>
      </c>
      <c r="B4430" t="s">
        <v>888</v>
      </c>
      <c r="C4430">
        <v>155</v>
      </c>
      <c r="D4430" t="s">
        <v>730</v>
      </c>
      <c r="E4430" t="s">
        <v>263</v>
      </c>
      <c r="F4430" t="s">
        <v>656</v>
      </c>
    </row>
    <row r="4431" spans="1:6" x14ac:dyDescent="0.35">
      <c r="A4431" t="s">
        <v>38</v>
      </c>
      <c r="B4431" t="s">
        <v>889</v>
      </c>
      <c r="C4431">
        <v>643</v>
      </c>
      <c r="D4431" t="s">
        <v>745</v>
      </c>
      <c r="E4431" t="s">
        <v>1099</v>
      </c>
      <c r="F4431" t="s">
        <v>394</v>
      </c>
    </row>
    <row r="4432" spans="1:6" x14ac:dyDescent="0.35">
      <c r="A4432" t="s">
        <v>39</v>
      </c>
      <c r="B4432" t="s">
        <v>888</v>
      </c>
      <c r="C4432">
        <v>288</v>
      </c>
      <c r="D4432" t="s">
        <v>723</v>
      </c>
      <c r="E4432" t="s">
        <v>324</v>
      </c>
      <c r="F4432" t="s">
        <v>345</v>
      </c>
    </row>
    <row r="4433" spans="1:52" x14ac:dyDescent="0.35">
      <c r="A4433" t="s">
        <v>39</v>
      </c>
      <c r="B4433" t="s">
        <v>889</v>
      </c>
      <c r="C4433">
        <v>718</v>
      </c>
      <c r="D4433" t="s">
        <v>633</v>
      </c>
      <c r="E4433" t="s">
        <v>403</v>
      </c>
      <c r="F4433" t="s">
        <v>227</v>
      </c>
    </row>
    <row r="4434" spans="1:52" x14ac:dyDescent="0.35">
      <c r="A4434" t="s">
        <v>40</v>
      </c>
      <c r="B4434" t="s">
        <v>888</v>
      </c>
      <c r="C4434">
        <v>1805</v>
      </c>
      <c r="D4434" t="s">
        <v>730</v>
      </c>
      <c r="E4434" t="s">
        <v>922</v>
      </c>
      <c r="F4434" t="s">
        <v>932</v>
      </c>
    </row>
    <row r="4435" spans="1:52" x14ac:dyDescent="0.35">
      <c r="A4435" t="s">
        <v>40</v>
      </c>
      <c r="B4435" t="s">
        <v>889</v>
      </c>
      <c r="C4435">
        <v>3006</v>
      </c>
      <c r="D4435" t="s">
        <v>742</v>
      </c>
      <c r="E4435" t="s">
        <v>302</v>
      </c>
      <c r="F4435" t="s">
        <v>357</v>
      </c>
    </row>
    <row r="4437" spans="1:52" x14ac:dyDescent="0.35">
      <c r="A4437" t="s">
        <v>1596</v>
      </c>
    </row>
    <row r="4438" spans="1:52" x14ac:dyDescent="0.35">
      <c r="A4438" t="s">
        <v>29</v>
      </c>
      <c r="B4438" t="s">
        <v>1597</v>
      </c>
      <c r="C4438" t="s">
        <v>1598</v>
      </c>
      <c r="D4438" t="s">
        <v>1599</v>
      </c>
      <c r="E4438" t="s">
        <v>1600</v>
      </c>
      <c r="F4438" t="s">
        <v>1601</v>
      </c>
      <c r="G4438" t="s">
        <v>1602</v>
      </c>
      <c r="H4438" t="s">
        <v>1603</v>
      </c>
      <c r="I4438" t="s">
        <v>1604</v>
      </c>
      <c r="J4438" t="s">
        <v>1605</v>
      </c>
      <c r="K4438" t="s">
        <v>1606</v>
      </c>
      <c r="L4438" t="s">
        <v>1607</v>
      </c>
      <c r="M4438" t="s">
        <v>1608</v>
      </c>
      <c r="N4438" t="s">
        <v>1609</v>
      </c>
      <c r="O4438" t="s">
        <v>1610</v>
      </c>
      <c r="P4438" t="s">
        <v>1611</v>
      </c>
      <c r="Q4438" t="s">
        <v>1612</v>
      </c>
      <c r="R4438" t="s">
        <v>1613</v>
      </c>
      <c r="S4438" t="s">
        <v>1614</v>
      </c>
      <c r="T4438" t="s">
        <v>1615</v>
      </c>
      <c r="U4438" t="s">
        <v>1616</v>
      </c>
      <c r="V4438" t="s">
        <v>1617</v>
      </c>
      <c r="W4438" t="s">
        <v>1618</v>
      </c>
      <c r="X4438" t="s">
        <v>1619</v>
      </c>
      <c r="Y4438" t="s">
        <v>1620</v>
      </c>
      <c r="Z4438" t="s">
        <v>1621</v>
      </c>
      <c r="AA4438" t="s">
        <v>1622</v>
      </c>
      <c r="AB4438" t="s">
        <v>1623</v>
      </c>
      <c r="AC4438" t="s">
        <v>1624</v>
      </c>
      <c r="AD4438" t="s">
        <v>1625</v>
      </c>
      <c r="AE4438" t="s">
        <v>1626</v>
      </c>
      <c r="AF4438" t="s">
        <v>1627</v>
      </c>
      <c r="AG4438" t="s">
        <v>1628</v>
      </c>
      <c r="AH4438" t="s">
        <v>1629</v>
      </c>
      <c r="AI4438" t="s">
        <v>1630</v>
      </c>
      <c r="AJ4438" t="s">
        <v>1631</v>
      </c>
      <c r="AK4438" t="s">
        <v>1632</v>
      </c>
      <c r="AL4438" t="s">
        <v>1633</v>
      </c>
      <c r="AM4438" t="s">
        <v>1634</v>
      </c>
      <c r="AN4438" t="s">
        <v>1635</v>
      </c>
      <c r="AO4438" t="s">
        <v>1636</v>
      </c>
      <c r="AP4438" t="s">
        <v>1637</v>
      </c>
      <c r="AQ4438" t="s">
        <v>1638</v>
      </c>
      <c r="AR4438" t="s">
        <v>1639</v>
      </c>
      <c r="AS4438" t="s">
        <v>1640</v>
      </c>
      <c r="AT4438" t="s">
        <v>1641</v>
      </c>
      <c r="AU4438" t="s">
        <v>1642</v>
      </c>
      <c r="AV4438" t="s">
        <v>1643</v>
      </c>
      <c r="AW4438" t="s">
        <v>1644</v>
      </c>
      <c r="AX4438" t="s">
        <v>1645</v>
      </c>
      <c r="AY4438" t="s">
        <v>1646</v>
      </c>
    </row>
    <row r="4439" spans="1:52" x14ac:dyDescent="0.35">
      <c r="A4439" t="s">
        <v>35</v>
      </c>
      <c r="B4439">
        <v>617</v>
      </c>
      <c r="C4439" t="s">
        <v>262</v>
      </c>
      <c r="D4439" t="s">
        <v>250</v>
      </c>
      <c r="E4439" t="s">
        <v>59</v>
      </c>
      <c r="F4439" t="s">
        <v>1096</v>
      </c>
      <c r="G4439" t="s">
        <v>743</v>
      </c>
      <c r="H4439" t="s">
        <v>458</v>
      </c>
      <c r="I4439" t="s">
        <v>377</v>
      </c>
      <c r="J4439" t="s">
        <v>837</v>
      </c>
      <c r="K4439" t="s">
        <v>377</v>
      </c>
      <c r="L4439">
        <v>617</v>
      </c>
      <c r="M4439" t="s">
        <v>1122</v>
      </c>
      <c r="N4439" t="s">
        <v>742</v>
      </c>
      <c r="O4439" t="s">
        <v>288</v>
      </c>
      <c r="P4439" t="s">
        <v>807</v>
      </c>
      <c r="Q4439" t="s">
        <v>246</v>
      </c>
      <c r="R4439" t="s">
        <v>78</v>
      </c>
      <c r="S4439" t="s">
        <v>334</v>
      </c>
      <c r="T4439" t="s">
        <v>170</v>
      </c>
      <c r="U4439" t="s">
        <v>679</v>
      </c>
      <c r="V4439">
        <v>617</v>
      </c>
      <c r="W4439" t="s">
        <v>472</v>
      </c>
      <c r="X4439" t="s">
        <v>736</v>
      </c>
      <c r="Y4439" t="s">
        <v>745</v>
      </c>
      <c r="Z4439" t="s">
        <v>644</v>
      </c>
      <c r="AA4439" t="s">
        <v>624</v>
      </c>
      <c r="AB4439" t="s">
        <v>334</v>
      </c>
      <c r="AC4439" t="s">
        <v>389</v>
      </c>
      <c r="AD4439" t="s">
        <v>456</v>
      </c>
      <c r="AE4439" t="s">
        <v>377</v>
      </c>
      <c r="AF4439">
        <v>617</v>
      </c>
      <c r="AG4439" t="s">
        <v>269</v>
      </c>
      <c r="AH4439" t="s">
        <v>170</v>
      </c>
      <c r="AI4439" t="s">
        <v>987</v>
      </c>
      <c r="AJ4439" t="s">
        <v>374</v>
      </c>
      <c r="AK4439" t="s">
        <v>414</v>
      </c>
      <c r="AL4439" t="s">
        <v>679</v>
      </c>
      <c r="AM4439" t="s">
        <v>355</v>
      </c>
      <c r="AN4439" t="s">
        <v>679</v>
      </c>
      <c r="AO4439" t="s">
        <v>673</v>
      </c>
      <c r="AP4439">
        <v>617</v>
      </c>
      <c r="AQ4439" t="s">
        <v>857</v>
      </c>
      <c r="AR4439" t="s">
        <v>490</v>
      </c>
      <c r="AS4439" t="s">
        <v>745</v>
      </c>
      <c r="AT4439" t="s">
        <v>807</v>
      </c>
      <c r="AU4439" t="s">
        <v>800</v>
      </c>
      <c r="AV4439" t="s">
        <v>673</v>
      </c>
      <c r="AW4439" t="s">
        <v>673</v>
      </c>
      <c r="AX4439" t="s">
        <v>529</v>
      </c>
      <c r="AY4439" t="s">
        <v>85</v>
      </c>
    </row>
    <row r="4440" spans="1:52" x14ac:dyDescent="0.35">
      <c r="A4440" t="s">
        <v>36</v>
      </c>
      <c r="B4440">
        <v>1632</v>
      </c>
      <c r="C4440" t="s">
        <v>536</v>
      </c>
      <c r="D4440" t="s">
        <v>993</v>
      </c>
      <c r="E4440" t="s">
        <v>902</v>
      </c>
      <c r="F4440" t="s">
        <v>789</v>
      </c>
      <c r="G4440" t="s">
        <v>676</v>
      </c>
      <c r="H4440" t="s">
        <v>987</v>
      </c>
      <c r="I4440" t="s">
        <v>623</v>
      </c>
      <c r="J4440" t="s">
        <v>1205</v>
      </c>
      <c r="K4440" t="s">
        <v>675</v>
      </c>
      <c r="L4440">
        <v>1632</v>
      </c>
      <c r="M4440" t="s">
        <v>752</v>
      </c>
      <c r="N4440" t="s">
        <v>737</v>
      </c>
      <c r="O4440" t="s">
        <v>807</v>
      </c>
      <c r="P4440" t="s">
        <v>675</v>
      </c>
      <c r="Q4440" t="s">
        <v>668</v>
      </c>
      <c r="R4440" t="s">
        <v>334</v>
      </c>
      <c r="S4440" t="s">
        <v>389</v>
      </c>
      <c r="T4440" t="s">
        <v>78</v>
      </c>
      <c r="U4440" t="s">
        <v>170</v>
      </c>
      <c r="V4440">
        <v>1632</v>
      </c>
      <c r="W4440" t="s">
        <v>754</v>
      </c>
      <c r="X4440" t="s">
        <v>458</v>
      </c>
      <c r="Y4440" t="s">
        <v>721</v>
      </c>
      <c r="Z4440" t="s">
        <v>341</v>
      </c>
      <c r="AA4440" t="s">
        <v>414</v>
      </c>
      <c r="AB4440" t="s">
        <v>668</v>
      </c>
      <c r="AC4440" t="s">
        <v>78</v>
      </c>
      <c r="AD4440" t="s">
        <v>622</v>
      </c>
      <c r="AE4440" t="s">
        <v>246</v>
      </c>
      <c r="AF4440">
        <v>1634</v>
      </c>
      <c r="AG4440" t="s">
        <v>695</v>
      </c>
      <c r="AH4440" t="s">
        <v>377</v>
      </c>
      <c r="AI4440" t="s">
        <v>383</v>
      </c>
      <c r="AJ4440" t="s">
        <v>389</v>
      </c>
      <c r="AK4440" t="s">
        <v>673</v>
      </c>
      <c r="AL4440" t="s">
        <v>679</v>
      </c>
      <c r="AM4440" t="s">
        <v>377</v>
      </c>
      <c r="AN4440" t="s">
        <v>334</v>
      </c>
      <c r="AO4440" t="s">
        <v>679</v>
      </c>
      <c r="AP4440">
        <v>1632</v>
      </c>
      <c r="AQ4440" t="s">
        <v>60</v>
      </c>
      <c r="AR4440" t="s">
        <v>623</v>
      </c>
      <c r="AS4440" t="s">
        <v>743</v>
      </c>
      <c r="AT4440" t="s">
        <v>389</v>
      </c>
      <c r="AU4440" t="s">
        <v>433</v>
      </c>
      <c r="AV4440" t="s">
        <v>246</v>
      </c>
      <c r="AW4440" t="s">
        <v>78</v>
      </c>
      <c r="AX4440" t="s">
        <v>414</v>
      </c>
      <c r="AY4440" t="s">
        <v>170</v>
      </c>
    </row>
    <row r="4441" spans="1:52" x14ac:dyDescent="0.35">
      <c r="A4441" t="s">
        <v>37</v>
      </c>
      <c r="B4441">
        <v>826</v>
      </c>
      <c r="C4441" t="s">
        <v>206</v>
      </c>
      <c r="D4441" t="s">
        <v>508</v>
      </c>
      <c r="E4441" t="s">
        <v>1214</v>
      </c>
      <c r="F4441" t="s">
        <v>865</v>
      </c>
      <c r="G4441" t="s">
        <v>724</v>
      </c>
      <c r="H4441" t="s">
        <v>644</v>
      </c>
      <c r="I4441" t="s">
        <v>85</v>
      </c>
      <c r="J4441" t="s">
        <v>1067</v>
      </c>
      <c r="K4441" t="s">
        <v>374</v>
      </c>
      <c r="L4441">
        <v>826</v>
      </c>
      <c r="M4441" t="s">
        <v>1004</v>
      </c>
      <c r="N4441" t="s">
        <v>993</v>
      </c>
      <c r="O4441" t="s">
        <v>383</v>
      </c>
      <c r="P4441" t="s">
        <v>458</v>
      </c>
      <c r="Q4441" t="s">
        <v>334</v>
      </c>
      <c r="R4441" t="s">
        <v>414</v>
      </c>
      <c r="S4441" t="s">
        <v>387</v>
      </c>
      <c r="T4441" t="s">
        <v>78</v>
      </c>
      <c r="U4441" t="s">
        <v>78</v>
      </c>
      <c r="V4441">
        <v>826</v>
      </c>
      <c r="W4441" t="s">
        <v>974</v>
      </c>
      <c r="X4441" t="s">
        <v>414</v>
      </c>
      <c r="Y4441" t="s">
        <v>868</v>
      </c>
      <c r="Z4441" t="s">
        <v>730</v>
      </c>
      <c r="AA4441" t="s">
        <v>377</v>
      </c>
      <c r="AB4441" t="s">
        <v>673</v>
      </c>
      <c r="AC4441" t="s">
        <v>679</v>
      </c>
      <c r="AD4441" t="s">
        <v>456</v>
      </c>
      <c r="AE4441" t="s">
        <v>246</v>
      </c>
      <c r="AF4441">
        <v>827</v>
      </c>
      <c r="AG4441" t="s">
        <v>695</v>
      </c>
      <c r="AH4441" t="s">
        <v>374</v>
      </c>
      <c r="AI4441" t="s">
        <v>622</v>
      </c>
      <c r="AJ4441" t="s">
        <v>374</v>
      </c>
      <c r="AK4441" t="s">
        <v>374</v>
      </c>
      <c r="AL4441" t="s">
        <v>170</v>
      </c>
      <c r="AM4441" t="s">
        <v>623</v>
      </c>
      <c r="AN4441" t="s">
        <v>170</v>
      </c>
      <c r="AO4441" t="s">
        <v>78</v>
      </c>
      <c r="AP4441">
        <v>826</v>
      </c>
      <c r="AQ4441" t="s">
        <v>284</v>
      </c>
      <c r="AR4441" t="s">
        <v>85</v>
      </c>
      <c r="AS4441" t="s">
        <v>736</v>
      </c>
      <c r="AT4441" t="s">
        <v>807</v>
      </c>
      <c r="AU4441" t="s">
        <v>414</v>
      </c>
      <c r="AV4441" t="s">
        <v>334</v>
      </c>
      <c r="AW4441" t="s">
        <v>78</v>
      </c>
      <c r="AX4441" t="s">
        <v>341</v>
      </c>
      <c r="AY4441" t="s">
        <v>246</v>
      </c>
    </row>
    <row r="4442" spans="1:52" x14ac:dyDescent="0.35">
      <c r="A4442" t="s">
        <v>38</v>
      </c>
      <c r="B4442">
        <v>823</v>
      </c>
      <c r="C4442" t="s">
        <v>559</v>
      </c>
      <c r="D4442" t="s">
        <v>456</v>
      </c>
      <c r="E4442" t="s">
        <v>729</v>
      </c>
      <c r="F4442" t="s">
        <v>1151</v>
      </c>
      <c r="G4442" t="s">
        <v>730</v>
      </c>
      <c r="H4442" t="s">
        <v>406</v>
      </c>
      <c r="I4442" t="s">
        <v>85</v>
      </c>
      <c r="J4442" t="s">
        <v>780</v>
      </c>
      <c r="K4442" t="s">
        <v>987</v>
      </c>
      <c r="L4442">
        <v>823</v>
      </c>
      <c r="M4442" t="s">
        <v>1470</v>
      </c>
      <c r="N4442" t="s">
        <v>731</v>
      </c>
      <c r="O4442" t="s">
        <v>690</v>
      </c>
      <c r="P4442" t="s">
        <v>622</v>
      </c>
      <c r="Q4442" t="s">
        <v>433</v>
      </c>
      <c r="R4442" t="s">
        <v>679</v>
      </c>
      <c r="S4442" t="s">
        <v>387</v>
      </c>
      <c r="T4442" t="s">
        <v>679</v>
      </c>
      <c r="U4442" t="s">
        <v>673</v>
      </c>
      <c r="V4442">
        <v>823</v>
      </c>
      <c r="W4442" t="s">
        <v>525</v>
      </c>
      <c r="X4442" t="s">
        <v>624</v>
      </c>
      <c r="Y4442" t="s">
        <v>731</v>
      </c>
      <c r="Z4442" t="s">
        <v>732</v>
      </c>
      <c r="AA4442" t="s">
        <v>341</v>
      </c>
      <c r="AB4442" t="s">
        <v>433</v>
      </c>
      <c r="AC4442" t="s">
        <v>673</v>
      </c>
      <c r="AD4442" t="s">
        <v>825</v>
      </c>
      <c r="AE4442" t="s">
        <v>377</v>
      </c>
      <c r="AF4442">
        <v>823</v>
      </c>
      <c r="AG4442" t="s">
        <v>1022</v>
      </c>
      <c r="AH4442" t="s">
        <v>377</v>
      </c>
      <c r="AI4442" t="s">
        <v>676</v>
      </c>
      <c r="AJ4442" t="s">
        <v>389</v>
      </c>
      <c r="AK4442" t="s">
        <v>668</v>
      </c>
      <c r="AL4442" t="s">
        <v>679</v>
      </c>
      <c r="AM4442" t="s">
        <v>414</v>
      </c>
      <c r="AN4442" t="s">
        <v>679</v>
      </c>
      <c r="AO4442" t="s">
        <v>78</v>
      </c>
      <c r="AP4442">
        <v>823</v>
      </c>
      <c r="AQ4442" t="s">
        <v>762</v>
      </c>
      <c r="AR4442" t="s">
        <v>85</v>
      </c>
      <c r="AS4442" t="s">
        <v>503</v>
      </c>
      <c r="AT4442" t="s">
        <v>341</v>
      </c>
      <c r="AU4442" t="s">
        <v>987</v>
      </c>
      <c r="AV4442" t="s">
        <v>334</v>
      </c>
      <c r="AW4442" t="s">
        <v>246</v>
      </c>
      <c r="AX4442" t="s">
        <v>807</v>
      </c>
      <c r="AY4442" t="s">
        <v>433</v>
      </c>
    </row>
    <row r="4443" spans="1:52" x14ac:dyDescent="0.35">
      <c r="A4443" t="s">
        <v>39</v>
      </c>
      <c r="B4443">
        <v>1029</v>
      </c>
      <c r="C4443" t="s">
        <v>331</v>
      </c>
      <c r="D4443" t="s">
        <v>250</v>
      </c>
      <c r="E4443" t="s">
        <v>914</v>
      </c>
      <c r="F4443" t="s">
        <v>1118</v>
      </c>
      <c r="G4443" t="s">
        <v>730</v>
      </c>
      <c r="H4443" t="s">
        <v>987</v>
      </c>
      <c r="I4443" t="s">
        <v>374</v>
      </c>
      <c r="J4443" t="s">
        <v>761</v>
      </c>
      <c r="K4443" t="s">
        <v>433</v>
      </c>
      <c r="L4443">
        <v>1029</v>
      </c>
      <c r="M4443" t="s">
        <v>843</v>
      </c>
      <c r="N4443" t="s">
        <v>631</v>
      </c>
      <c r="O4443" t="s">
        <v>718</v>
      </c>
      <c r="P4443" t="s">
        <v>622</v>
      </c>
      <c r="Q4443" t="s">
        <v>668</v>
      </c>
      <c r="R4443" t="s">
        <v>170</v>
      </c>
      <c r="S4443" t="s">
        <v>675</v>
      </c>
      <c r="T4443" t="s">
        <v>78</v>
      </c>
      <c r="U4443" t="s">
        <v>170</v>
      </c>
      <c r="V4443">
        <v>1029</v>
      </c>
      <c r="W4443" t="s">
        <v>300</v>
      </c>
      <c r="X4443" t="s">
        <v>738</v>
      </c>
      <c r="Y4443" t="s">
        <v>721</v>
      </c>
      <c r="Z4443" t="s">
        <v>732</v>
      </c>
      <c r="AA4443" t="s">
        <v>433</v>
      </c>
      <c r="AB4443" t="s">
        <v>673</v>
      </c>
      <c r="AC4443" t="s">
        <v>679</v>
      </c>
      <c r="AD4443" t="s">
        <v>250</v>
      </c>
      <c r="AE4443" t="s">
        <v>389</v>
      </c>
      <c r="AF4443">
        <v>1029</v>
      </c>
      <c r="AG4443" t="s">
        <v>1016</v>
      </c>
      <c r="AH4443" t="s">
        <v>800</v>
      </c>
      <c r="AI4443" t="s">
        <v>490</v>
      </c>
      <c r="AJ4443" t="s">
        <v>246</v>
      </c>
      <c r="AK4443" t="s">
        <v>334</v>
      </c>
      <c r="AL4443" t="s">
        <v>679</v>
      </c>
      <c r="AM4443" t="s">
        <v>387</v>
      </c>
      <c r="AN4443" t="s">
        <v>668</v>
      </c>
      <c r="AO4443" t="s">
        <v>679</v>
      </c>
      <c r="AP4443">
        <v>1029</v>
      </c>
      <c r="AQ4443" t="s">
        <v>963</v>
      </c>
      <c r="AR4443" t="s">
        <v>490</v>
      </c>
      <c r="AS4443" t="s">
        <v>718</v>
      </c>
      <c r="AT4443" t="s">
        <v>341</v>
      </c>
      <c r="AU4443" t="s">
        <v>668</v>
      </c>
      <c r="AV4443" t="s">
        <v>170</v>
      </c>
      <c r="AW4443" t="s">
        <v>170</v>
      </c>
      <c r="AX4443" t="s">
        <v>624</v>
      </c>
      <c r="AY4443" t="s">
        <v>170</v>
      </c>
    </row>
    <row r="4444" spans="1:52" x14ac:dyDescent="0.35">
      <c r="A4444" t="s">
        <v>40</v>
      </c>
      <c r="B4444">
        <v>4927</v>
      </c>
      <c r="C4444" t="s">
        <v>563</v>
      </c>
      <c r="D4444" t="s">
        <v>508</v>
      </c>
      <c r="E4444" t="s">
        <v>914</v>
      </c>
      <c r="F4444" t="s">
        <v>735</v>
      </c>
      <c r="G4444" t="s">
        <v>721</v>
      </c>
      <c r="H4444" t="s">
        <v>738</v>
      </c>
      <c r="I4444" t="s">
        <v>800</v>
      </c>
      <c r="J4444" t="s">
        <v>798</v>
      </c>
      <c r="K4444" t="s">
        <v>387</v>
      </c>
      <c r="L4444">
        <v>4927</v>
      </c>
      <c r="M4444" t="s">
        <v>1343</v>
      </c>
      <c r="N4444" t="s">
        <v>745</v>
      </c>
      <c r="O4444" t="s">
        <v>734</v>
      </c>
      <c r="P4444" t="s">
        <v>406</v>
      </c>
      <c r="Q4444" t="s">
        <v>673</v>
      </c>
      <c r="R4444" t="s">
        <v>673</v>
      </c>
      <c r="S4444" t="s">
        <v>414</v>
      </c>
      <c r="T4444" t="s">
        <v>78</v>
      </c>
      <c r="U4444" t="s">
        <v>170</v>
      </c>
      <c r="V4444">
        <v>4927</v>
      </c>
      <c r="W4444" t="s">
        <v>894</v>
      </c>
      <c r="X4444" t="s">
        <v>738</v>
      </c>
      <c r="Y4444" t="s">
        <v>631</v>
      </c>
      <c r="Z4444" t="s">
        <v>676</v>
      </c>
      <c r="AA4444" t="s">
        <v>675</v>
      </c>
      <c r="AB4444" t="s">
        <v>673</v>
      </c>
      <c r="AC4444" t="s">
        <v>170</v>
      </c>
      <c r="AD4444" t="s">
        <v>734</v>
      </c>
      <c r="AE4444" t="s">
        <v>374</v>
      </c>
      <c r="AF4444">
        <v>4930</v>
      </c>
      <c r="AG4444" t="s">
        <v>823</v>
      </c>
      <c r="AH4444" t="s">
        <v>377</v>
      </c>
      <c r="AI4444" t="s">
        <v>624</v>
      </c>
      <c r="AJ4444" t="s">
        <v>377</v>
      </c>
      <c r="AK4444" t="s">
        <v>334</v>
      </c>
      <c r="AL4444" t="s">
        <v>679</v>
      </c>
      <c r="AM4444" t="s">
        <v>387</v>
      </c>
      <c r="AN4444" t="s">
        <v>668</v>
      </c>
      <c r="AO4444" t="s">
        <v>679</v>
      </c>
      <c r="AP4444">
        <v>4927</v>
      </c>
      <c r="AQ4444" t="s">
        <v>917</v>
      </c>
      <c r="AR4444" t="s">
        <v>85</v>
      </c>
      <c r="AS4444" t="s">
        <v>688</v>
      </c>
      <c r="AT4444" t="s">
        <v>738</v>
      </c>
      <c r="AU4444" t="s">
        <v>377</v>
      </c>
      <c r="AV4444" t="s">
        <v>334</v>
      </c>
      <c r="AW4444" t="s">
        <v>170</v>
      </c>
      <c r="AX4444" t="s">
        <v>622</v>
      </c>
      <c r="AY4444" t="s">
        <v>334</v>
      </c>
    </row>
    <row r="4446" spans="1:52" x14ac:dyDescent="0.35">
      <c r="A4446" t="s">
        <v>1647</v>
      </c>
    </row>
    <row r="4447" spans="1:52" x14ac:dyDescent="0.35">
      <c r="A4447" t="s">
        <v>29</v>
      </c>
      <c r="B4447" t="s">
        <v>847</v>
      </c>
      <c r="C4447" t="s">
        <v>1597</v>
      </c>
      <c r="D4447" t="s">
        <v>1598</v>
      </c>
      <c r="E4447" t="s">
        <v>1599</v>
      </c>
      <c r="F4447" t="s">
        <v>1600</v>
      </c>
      <c r="G4447" t="s">
        <v>1601</v>
      </c>
      <c r="H4447" t="s">
        <v>1602</v>
      </c>
      <c r="I4447" t="s">
        <v>1603</v>
      </c>
      <c r="J4447" t="s">
        <v>1604</v>
      </c>
      <c r="K4447" t="s">
        <v>1605</v>
      </c>
      <c r="L4447" t="s">
        <v>1606</v>
      </c>
      <c r="M4447" t="s">
        <v>1607</v>
      </c>
      <c r="N4447" t="s">
        <v>1608</v>
      </c>
      <c r="O4447" t="s">
        <v>1609</v>
      </c>
      <c r="P4447" t="s">
        <v>1610</v>
      </c>
      <c r="Q4447" t="s">
        <v>1611</v>
      </c>
      <c r="R4447" t="s">
        <v>1612</v>
      </c>
      <c r="S4447" t="s">
        <v>1613</v>
      </c>
      <c r="T4447" t="s">
        <v>1614</v>
      </c>
      <c r="U4447" t="s">
        <v>1615</v>
      </c>
      <c r="V4447" t="s">
        <v>1616</v>
      </c>
      <c r="W4447" t="s">
        <v>1617</v>
      </c>
      <c r="X4447" t="s">
        <v>1618</v>
      </c>
      <c r="Y4447" t="s">
        <v>1619</v>
      </c>
      <c r="Z4447" t="s">
        <v>1620</v>
      </c>
      <c r="AA4447" t="s">
        <v>1621</v>
      </c>
      <c r="AB4447" t="s">
        <v>1622</v>
      </c>
      <c r="AC4447" t="s">
        <v>1623</v>
      </c>
      <c r="AD4447" t="s">
        <v>1624</v>
      </c>
      <c r="AE4447" t="s">
        <v>1625</v>
      </c>
      <c r="AF4447" t="s">
        <v>1626</v>
      </c>
      <c r="AG4447" t="s">
        <v>1627</v>
      </c>
      <c r="AH4447" t="s">
        <v>1628</v>
      </c>
      <c r="AI4447" t="s">
        <v>1629</v>
      </c>
      <c r="AJ4447" t="s">
        <v>1630</v>
      </c>
      <c r="AK4447" t="s">
        <v>1631</v>
      </c>
      <c r="AL4447" t="s">
        <v>1632</v>
      </c>
      <c r="AM4447" t="s">
        <v>1633</v>
      </c>
      <c r="AN4447" t="s">
        <v>1634</v>
      </c>
      <c r="AO4447" t="s">
        <v>1635</v>
      </c>
      <c r="AP4447" t="s">
        <v>1636</v>
      </c>
      <c r="AQ4447" t="s">
        <v>1637</v>
      </c>
      <c r="AR4447" t="s">
        <v>1638</v>
      </c>
      <c r="AS4447" t="s">
        <v>1639</v>
      </c>
      <c r="AT4447" t="s">
        <v>1640</v>
      </c>
      <c r="AU4447" t="s">
        <v>1641</v>
      </c>
      <c r="AV4447" t="s">
        <v>1642</v>
      </c>
      <c r="AW4447" t="s">
        <v>1643</v>
      </c>
      <c r="AX4447" t="s">
        <v>1644</v>
      </c>
      <c r="AY4447" t="s">
        <v>1645</v>
      </c>
      <c r="AZ4447" t="s">
        <v>1646</v>
      </c>
    </row>
    <row r="4448" spans="1:52" x14ac:dyDescent="0.35">
      <c r="A4448" t="s">
        <v>35</v>
      </c>
      <c r="B4448" t="s">
        <v>827</v>
      </c>
      <c r="C4448">
        <v>286</v>
      </c>
      <c r="D4448" t="s">
        <v>427</v>
      </c>
      <c r="E4448" t="s">
        <v>734</v>
      </c>
      <c r="F4448" t="s">
        <v>781</v>
      </c>
      <c r="G4448" t="s">
        <v>1109</v>
      </c>
      <c r="H4448" t="s">
        <v>529</v>
      </c>
      <c r="I4448" t="s">
        <v>383</v>
      </c>
      <c r="J4448" t="s">
        <v>387</v>
      </c>
      <c r="K4448" t="s">
        <v>687</v>
      </c>
      <c r="L4448" t="s">
        <v>374</v>
      </c>
      <c r="M4448">
        <v>286</v>
      </c>
      <c r="N4448" t="s">
        <v>894</v>
      </c>
      <c r="O4448" t="s">
        <v>725</v>
      </c>
      <c r="P4448" t="s">
        <v>998</v>
      </c>
      <c r="Q4448" t="s">
        <v>807</v>
      </c>
      <c r="R4448" t="s">
        <v>78</v>
      </c>
      <c r="S4448" t="s">
        <v>78</v>
      </c>
      <c r="T4448" t="s">
        <v>673</v>
      </c>
      <c r="U4448" t="s">
        <v>334</v>
      </c>
      <c r="V4448" t="s">
        <v>78</v>
      </c>
      <c r="W4448">
        <v>286</v>
      </c>
      <c r="X4448" t="s">
        <v>915</v>
      </c>
      <c r="Y4448" t="s">
        <v>456</v>
      </c>
      <c r="Z4448" t="s">
        <v>737</v>
      </c>
      <c r="AA4448" t="s">
        <v>723</v>
      </c>
      <c r="AB4448" t="s">
        <v>355</v>
      </c>
      <c r="AC4448" t="s">
        <v>374</v>
      </c>
      <c r="AD4448" t="s">
        <v>377</v>
      </c>
      <c r="AE4448" t="s">
        <v>739</v>
      </c>
      <c r="AF4448" t="s">
        <v>246</v>
      </c>
      <c r="AG4448">
        <v>286</v>
      </c>
      <c r="AH4448" t="s">
        <v>1005</v>
      </c>
      <c r="AI4448" t="s">
        <v>668</v>
      </c>
      <c r="AJ4448" t="s">
        <v>387</v>
      </c>
      <c r="AK4448" t="s">
        <v>668</v>
      </c>
      <c r="AL4448" t="s">
        <v>490</v>
      </c>
      <c r="AM4448" t="s">
        <v>170</v>
      </c>
      <c r="AN4448" t="s">
        <v>414</v>
      </c>
      <c r="AO4448" t="s">
        <v>78</v>
      </c>
      <c r="AP4448" t="s">
        <v>78</v>
      </c>
      <c r="AQ4448">
        <v>286</v>
      </c>
      <c r="AR4448" t="s">
        <v>472</v>
      </c>
      <c r="AS4448" t="s">
        <v>406</v>
      </c>
      <c r="AT4448" t="s">
        <v>731</v>
      </c>
      <c r="AU4448" t="s">
        <v>730</v>
      </c>
      <c r="AV4448" t="s">
        <v>377</v>
      </c>
      <c r="AW4448" t="s">
        <v>374</v>
      </c>
      <c r="AX4448" t="s">
        <v>374</v>
      </c>
      <c r="AY4448" t="s">
        <v>987</v>
      </c>
      <c r="AZ4448" t="s">
        <v>85</v>
      </c>
    </row>
    <row r="4449" spans="1:52" x14ac:dyDescent="0.35">
      <c r="A4449" t="s">
        <v>35</v>
      </c>
      <c r="B4449" t="s">
        <v>828</v>
      </c>
      <c r="C4449">
        <v>318</v>
      </c>
      <c r="D4449" t="s">
        <v>405</v>
      </c>
      <c r="E4449" t="s">
        <v>737</v>
      </c>
      <c r="F4449" t="s">
        <v>1023</v>
      </c>
      <c r="G4449" t="s">
        <v>1171</v>
      </c>
      <c r="H4449" t="s">
        <v>341</v>
      </c>
      <c r="I4449" t="s">
        <v>738</v>
      </c>
      <c r="J4449" t="s">
        <v>433</v>
      </c>
      <c r="K4449" t="s">
        <v>837</v>
      </c>
      <c r="L4449" t="s">
        <v>389</v>
      </c>
      <c r="M4449">
        <v>318</v>
      </c>
      <c r="N4449" t="s">
        <v>950</v>
      </c>
      <c r="O4449" t="s">
        <v>688</v>
      </c>
      <c r="P4449" t="s">
        <v>742</v>
      </c>
      <c r="Q4449" t="s">
        <v>736</v>
      </c>
      <c r="R4449" t="s">
        <v>387</v>
      </c>
      <c r="S4449" t="s">
        <v>78</v>
      </c>
      <c r="T4449" t="s">
        <v>433</v>
      </c>
      <c r="U4449" t="s">
        <v>78</v>
      </c>
      <c r="V4449" t="s">
        <v>170</v>
      </c>
      <c r="W4449">
        <v>318</v>
      </c>
      <c r="X4449" t="s">
        <v>773</v>
      </c>
      <c r="Y4449" t="s">
        <v>458</v>
      </c>
      <c r="Z4449" t="s">
        <v>503</v>
      </c>
      <c r="AA4449" t="s">
        <v>170</v>
      </c>
      <c r="AB4449" t="s">
        <v>676</v>
      </c>
      <c r="AC4449" t="s">
        <v>668</v>
      </c>
      <c r="AD4449" t="s">
        <v>414</v>
      </c>
      <c r="AE4449" t="s">
        <v>718</v>
      </c>
      <c r="AF4449" t="s">
        <v>414</v>
      </c>
      <c r="AG4449">
        <v>318</v>
      </c>
      <c r="AH4449" t="s">
        <v>1537</v>
      </c>
      <c r="AI4449" t="s">
        <v>170</v>
      </c>
      <c r="AJ4449" t="s">
        <v>644</v>
      </c>
      <c r="AK4449" t="s">
        <v>387</v>
      </c>
      <c r="AL4449" t="s">
        <v>334</v>
      </c>
      <c r="AM4449" t="s">
        <v>78</v>
      </c>
      <c r="AN4449" t="s">
        <v>624</v>
      </c>
      <c r="AO4449" t="s">
        <v>170</v>
      </c>
      <c r="AP4449" t="s">
        <v>433</v>
      </c>
      <c r="AQ4449">
        <v>318</v>
      </c>
      <c r="AR4449" t="s">
        <v>1129</v>
      </c>
      <c r="AS4449" t="s">
        <v>85</v>
      </c>
      <c r="AT4449" t="s">
        <v>633</v>
      </c>
      <c r="AU4449" t="s">
        <v>623</v>
      </c>
      <c r="AV4449" t="s">
        <v>355</v>
      </c>
      <c r="AW4449" t="s">
        <v>78</v>
      </c>
      <c r="AX4449" t="s">
        <v>78</v>
      </c>
      <c r="AY4449" t="s">
        <v>724</v>
      </c>
      <c r="AZ4449" t="s">
        <v>490</v>
      </c>
    </row>
    <row r="4450" spans="1:52" x14ac:dyDescent="0.35">
      <c r="A4450" t="s">
        <v>35</v>
      </c>
      <c r="B4450" t="s">
        <v>318</v>
      </c>
      <c r="C4450">
        <v>13</v>
      </c>
      <c r="D4450" t="s">
        <v>811</v>
      </c>
      <c r="E4450" t="s">
        <v>736</v>
      </c>
      <c r="F4450" t="s">
        <v>451</v>
      </c>
      <c r="G4450" t="s">
        <v>246</v>
      </c>
      <c r="H4450" t="s">
        <v>78</v>
      </c>
      <c r="I4450" t="s">
        <v>78</v>
      </c>
      <c r="J4450" t="s">
        <v>78</v>
      </c>
      <c r="K4450" t="s">
        <v>337</v>
      </c>
      <c r="L4450" t="s">
        <v>78</v>
      </c>
      <c r="M4450">
        <v>13</v>
      </c>
      <c r="N4450" t="s">
        <v>1178</v>
      </c>
      <c r="O4450" t="s">
        <v>78</v>
      </c>
      <c r="P4450" t="s">
        <v>78</v>
      </c>
      <c r="Q4450" t="s">
        <v>78</v>
      </c>
      <c r="R4450" t="s">
        <v>246</v>
      </c>
      <c r="S4450" t="s">
        <v>78</v>
      </c>
      <c r="T4450" t="s">
        <v>78</v>
      </c>
      <c r="U4450" t="s">
        <v>78</v>
      </c>
      <c r="V4450" t="s">
        <v>78</v>
      </c>
      <c r="W4450">
        <v>13</v>
      </c>
      <c r="X4450" t="s">
        <v>294</v>
      </c>
      <c r="Y4450" t="s">
        <v>78</v>
      </c>
      <c r="Z4450" t="s">
        <v>78</v>
      </c>
      <c r="AA4450" t="s">
        <v>78</v>
      </c>
      <c r="AB4450" t="s">
        <v>78</v>
      </c>
      <c r="AC4450" t="s">
        <v>78</v>
      </c>
      <c r="AD4450" t="s">
        <v>78</v>
      </c>
      <c r="AE4450" t="s">
        <v>78</v>
      </c>
      <c r="AF4450" t="s">
        <v>78</v>
      </c>
      <c r="AG4450">
        <v>13</v>
      </c>
      <c r="AH4450" t="s">
        <v>930</v>
      </c>
      <c r="AI4450" t="s">
        <v>78</v>
      </c>
      <c r="AJ4450" t="s">
        <v>668</v>
      </c>
      <c r="AK4450" t="s">
        <v>78</v>
      </c>
      <c r="AL4450" t="s">
        <v>78</v>
      </c>
      <c r="AM4450" t="s">
        <v>78</v>
      </c>
      <c r="AN4450" t="s">
        <v>78</v>
      </c>
      <c r="AO4450" t="s">
        <v>78</v>
      </c>
      <c r="AP4450" t="s">
        <v>78</v>
      </c>
      <c r="AQ4450">
        <v>13</v>
      </c>
      <c r="AR4450" t="s">
        <v>294</v>
      </c>
      <c r="AS4450" t="s">
        <v>78</v>
      </c>
      <c r="AT4450" t="s">
        <v>78</v>
      </c>
      <c r="AU4450" t="s">
        <v>78</v>
      </c>
      <c r="AV4450" t="s">
        <v>78</v>
      </c>
      <c r="AW4450" t="s">
        <v>78</v>
      </c>
      <c r="AX4450" t="s">
        <v>78</v>
      </c>
      <c r="AY4450" t="s">
        <v>78</v>
      </c>
      <c r="AZ4450" t="s">
        <v>78</v>
      </c>
    </row>
    <row r="4451" spans="1:52" x14ac:dyDescent="0.35">
      <c r="A4451" t="s">
        <v>36</v>
      </c>
      <c r="B4451" t="s">
        <v>827</v>
      </c>
      <c r="C4451">
        <v>671</v>
      </c>
      <c r="D4451" t="s">
        <v>642</v>
      </c>
      <c r="E4451" t="s">
        <v>1023</v>
      </c>
      <c r="F4451" t="s">
        <v>285</v>
      </c>
      <c r="G4451" t="s">
        <v>63</v>
      </c>
      <c r="H4451" t="s">
        <v>807</v>
      </c>
      <c r="I4451" t="s">
        <v>490</v>
      </c>
      <c r="J4451" t="s">
        <v>624</v>
      </c>
      <c r="K4451" t="s">
        <v>925</v>
      </c>
      <c r="L4451" t="s">
        <v>389</v>
      </c>
      <c r="M4451">
        <v>671</v>
      </c>
      <c r="N4451" t="s">
        <v>614</v>
      </c>
      <c r="O4451" t="s">
        <v>717</v>
      </c>
      <c r="P4451" t="s">
        <v>529</v>
      </c>
      <c r="Q4451" t="s">
        <v>622</v>
      </c>
      <c r="R4451" t="s">
        <v>668</v>
      </c>
      <c r="S4451" t="s">
        <v>246</v>
      </c>
      <c r="T4451" t="s">
        <v>490</v>
      </c>
      <c r="U4451" t="s">
        <v>78</v>
      </c>
      <c r="V4451" t="s">
        <v>673</v>
      </c>
      <c r="W4451">
        <v>671</v>
      </c>
      <c r="X4451" t="s">
        <v>1470</v>
      </c>
      <c r="Y4451" t="s">
        <v>623</v>
      </c>
      <c r="Z4451" t="s">
        <v>730</v>
      </c>
      <c r="AA4451" t="s">
        <v>825</v>
      </c>
      <c r="AB4451" t="s">
        <v>355</v>
      </c>
      <c r="AC4451" t="s">
        <v>673</v>
      </c>
      <c r="AD4451" t="s">
        <v>679</v>
      </c>
      <c r="AE4451" t="s">
        <v>732</v>
      </c>
      <c r="AF4451" t="s">
        <v>387</v>
      </c>
      <c r="AG4451">
        <v>671</v>
      </c>
      <c r="AH4451" t="s">
        <v>890</v>
      </c>
      <c r="AI4451" t="s">
        <v>389</v>
      </c>
      <c r="AJ4451" t="s">
        <v>807</v>
      </c>
      <c r="AK4451" t="s">
        <v>675</v>
      </c>
      <c r="AL4451" t="s">
        <v>433</v>
      </c>
      <c r="AM4451" t="s">
        <v>679</v>
      </c>
      <c r="AN4451" t="s">
        <v>414</v>
      </c>
      <c r="AO4451" t="s">
        <v>387</v>
      </c>
      <c r="AP4451" t="s">
        <v>679</v>
      </c>
      <c r="AQ4451">
        <v>671</v>
      </c>
      <c r="AR4451" t="s">
        <v>1135</v>
      </c>
      <c r="AS4451" t="s">
        <v>490</v>
      </c>
      <c r="AT4451" t="s">
        <v>721</v>
      </c>
      <c r="AU4451" t="s">
        <v>623</v>
      </c>
      <c r="AV4451" t="s">
        <v>675</v>
      </c>
      <c r="AW4451" t="s">
        <v>389</v>
      </c>
      <c r="AX4451" t="s">
        <v>78</v>
      </c>
      <c r="AY4451" t="s">
        <v>355</v>
      </c>
      <c r="AZ4451" t="s">
        <v>673</v>
      </c>
    </row>
    <row r="4452" spans="1:52" x14ac:dyDescent="0.35">
      <c r="A4452" t="s">
        <v>36</v>
      </c>
      <c r="B4452" t="s">
        <v>828</v>
      </c>
      <c r="C4452">
        <v>894</v>
      </c>
      <c r="D4452" t="s">
        <v>534</v>
      </c>
      <c r="E4452" t="s">
        <v>337</v>
      </c>
      <c r="F4452" t="s">
        <v>59</v>
      </c>
      <c r="G4452" t="s">
        <v>270</v>
      </c>
      <c r="H4452" t="s">
        <v>633</v>
      </c>
      <c r="I4452" t="s">
        <v>490</v>
      </c>
      <c r="J4452" t="s">
        <v>377</v>
      </c>
      <c r="K4452" t="s">
        <v>796</v>
      </c>
      <c r="L4452" t="s">
        <v>387</v>
      </c>
      <c r="M4452">
        <v>894</v>
      </c>
      <c r="N4452" t="s">
        <v>816</v>
      </c>
      <c r="O4452" t="s">
        <v>341</v>
      </c>
      <c r="P4452" t="s">
        <v>622</v>
      </c>
      <c r="Q4452" t="s">
        <v>377</v>
      </c>
      <c r="R4452" t="s">
        <v>170</v>
      </c>
      <c r="S4452" t="s">
        <v>334</v>
      </c>
      <c r="T4452" t="s">
        <v>334</v>
      </c>
      <c r="U4452" t="s">
        <v>679</v>
      </c>
      <c r="V4452" t="s">
        <v>78</v>
      </c>
      <c r="W4452">
        <v>894</v>
      </c>
      <c r="X4452" t="s">
        <v>948</v>
      </c>
      <c r="Y4452" t="s">
        <v>807</v>
      </c>
      <c r="Z4452" t="s">
        <v>732</v>
      </c>
      <c r="AA4452" t="s">
        <v>490</v>
      </c>
      <c r="AB4452" t="s">
        <v>334</v>
      </c>
      <c r="AC4452" t="s">
        <v>668</v>
      </c>
      <c r="AD4452" t="s">
        <v>78</v>
      </c>
      <c r="AE4452" t="s">
        <v>387</v>
      </c>
      <c r="AF4452" t="s">
        <v>170</v>
      </c>
      <c r="AG4452">
        <v>896</v>
      </c>
      <c r="AH4452" t="s">
        <v>1012</v>
      </c>
      <c r="AI4452" t="s">
        <v>377</v>
      </c>
      <c r="AJ4452" t="s">
        <v>624</v>
      </c>
      <c r="AK4452" t="s">
        <v>334</v>
      </c>
      <c r="AL4452" t="s">
        <v>679</v>
      </c>
      <c r="AM4452" t="s">
        <v>679</v>
      </c>
      <c r="AN4452" t="s">
        <v>246</v>
      </c>
      <c r="AO4452" t="s">
        <v>78</v>
      </c>
      <c r="AP4452" t="s">
        <v>78</v>
      </c>
      <c r="AQ4452">
        <v>894</v>
      </c>
      <c r="AR4452" t="s">
        <v>287</v>
      </c>
      <c r="AS4452" t="s">
        <v>389</v>
      </c>
      <c r="AT4452" t="s">
        <v>738</v>
      </c>
      <c r="AU4452" t="s">
        <v>374</v>
      </c>
      <c r="AV4452" t="s">
        <v>170</v>
      </c>
      <c r="AW4452" t="s">
        <v>673</v>
      </c>
      <c r="AX4452" t="s">
        <v>78</v>
      </c>
      <c r="AY4452" t="s">
        <v>433</v>
      </c>
      <c r="AZ4452" t="s">
        <v>679</v>
      </c>
    </row>
    <row r="4453" spans="1:52" x14ac:dyDescent="0.35">
      <c r="A4453" t="s">
        <v>36</v>
      </c>
      <c r="B4453" t="s">
        <v>318</v>
      </c>
      <c r="C4453">
        <v>67</v>
      </c>
      <c r="D4453" t="s">
        <v>217</v>
      </c>
      <c r="E4453" t="s">
        <v>1023</v>
      </c>
      <c r="F4453" t="s">
        <v>114</v>
      </c>
      <c r="G4453" t="s">
        <v>902</v>
      </c>
      <c r="H4453" t="s">
        <v>85</v>
      </c>
      <c r="I4453" t="s">
        <v>721</v>
      </c>
      <c r="J4453" t="s">
        <v>78</v>
      </c>
      <c r="K4453" t="s">
        <v>905</v>
      </c>
      <c r="L4453" t="s">
        <v>1140</v>
      </c>
      <c r="M4453">
        <v>67</v>
      </c>
      <c r="N4453" t="s">
        <v>1163</v>
      </c>
      <c r="O4453" t="s">
        <v>341</v>
      </c>
      <c r="P4453" t="s">
        <v>868</v>
      </c>
      <c r="Q4453" t="s">
        <v>78</v>
      </c>
      <c r="R4453" t="s">
        <v>78</v>
      </c>
      <c r="S4453" t="s">
        <v>78</v>
      </c>
      <c r="T4453" t="s">
        <v>78</v>
      </c>
      <c r="U4453" t="s">
        <v>78</v>
      </c>
      <c r="V4453" t="s">
        <v>675</v>
      </c>
      <c r="W4453">
        <v>67</v>
      </c>
      <c r="X4453" t="s">
        <v>950</v>
      </c>
      <c r="Y4453" t="s">
        <v>644</v>
      </c>
      <c r="Z4453" t="s">
        <v>742</v>
      </c>
      <c r="AA4453" t="s">
        <v>78</v>
      </c>
      <c r="AB4453" t="s">
        <v>732</v>
      </c>
      <c r="AC4453" t="s">
        <v>78</v>
      </c>
      <c r="AD4453" t="s">
        <v>78</v>
      </c>
      <c r="AE4453" t="s">
        <v>644</v>
      </c>
      <c r="AF4453" t="s">
        <v>78</v>
      </c>
      <c r="AG4453">
        <v>67</v>
      </c>
      <c r="AH4453" t="s">
        <v>70</v>
      </c>
      <c r="AI4453" t="s">
        <v>78</v>
      </c>
      <c r="AJ4453" t="s">
        <v>508</v>
      </c>
      <c r="AK4453" t="s">
        <v>732</v>
      </c>
      <c r="AL4453" t="s">
        <v>78</v>
      </c>
      <c r="AM4453" t="s">
        <v>78</v>
      </c>
      <c r="AN4453" t="s">
        <v>644</v>
      </c>
      <c r="AO4453" t="s">
        <v>78</v>
      </c>
      <c r="AP4453" t="s">
        <v>78</v>
      </c>
      <c r="AQ4453">
        <v>67</v>
      </c>
      <c r="AR4453" t="s">
        <v>1166</v>
      </c>
      <c r="AS4453" t="s">
        <v>998</v>
      </c>
      <c r="AT4453" t="s">
        <v>730</v>
      </c>
      <c r="AU4453" t="s">
        <v>78</v>
      </c>
      <c r="AV4453" t="s">
        <v>78</v>
      </c>
      <c r="AW4453" t="s">
        <v>78</v>
      </c>
      <c r="AX4453" t="s">
        <v>78</v>
      </c>
      <c r="AY4453" t="s">
        <v>800</v>
      </c>
      <c r="AZ4453" t="s">
        <v>78</v>
      </c>
    </row>
    <row r="4454" spans="1:52" x14ac:dyDescent="0.35">
      <c r="A4454" t="s">
        <v>37</v>
      </c>
      <c r="B4454" t="s">
        <v>827</v>
      </c>
      <c r="C4454">
        <v>344</v>
      </c>
      <c r="D4454" t="s">
        <v>923</v>
      </c>
      <c r="E4454" t="s">
        <v>529</v>
      </c>
      <c r="F4454" t="s">
        <v>731</v>
      </c>
      <c r="G4454" t="s">
        <v>67</v>
      </c>
      <c r="H4454" t="s">
        <v>993</v>
      </c>
      <c r="I4454" t="s">
        <v>732</v>
      </c>
      <c r="J4454" t="s">
        <v>622</v>
      </c>
      <c r="K4454" t="s">
        <v>1309</v>
      </c>
      <c r="L4454" t="s">
        <v>433</v>
      </c>
      <c r="M4454">
        <v>344</v>
      </c>
      <c r="N4454" t="s">
        <v>1129</v>
      </c>
      <c r="O4454" t="s">
        <v>741</v>
      </c>
      <c r="P4454" t="s">
        <v>633</v>
      </c>
      <c r="Q4454" t="s">
        <v>624</v>
      </c>
      <c r="R4454" t="s">
        <v>334</v>
      </c>
      <c r="S4454" t="s">
        <v>623</v>
      </c>
      <c r="T4454" t="s">
        <v>377</v>
      </c>
      <c r="U4454" t="s">
        <v>78</v>
      </c>
      <c r="V4454" t="s">
        <v>78</v>
      </c>
      <c r="W4454">
        <v>344</v>
      </c>
      <c r="X4454" t="s">
        <v>145</v>
      </c>
      <c r="Y4454" t="s">
        <v>377</v>
      </c>
      <c r="Z4454" t="s">
        <v>1140</v>
      </c>
      <c r="AA4454" t="s">
        <v>739</v>
      </c>
      <c r="AB4454" t="s">
        <v>85</v>
      </c>
      <c r="AC4454" t="s">
        <v>433</v>
      </c>
      <c r="AD4454" t="s">
        <v>679</v>
      </c>
      <c r="AE4454" t="s">
        <v>1008</v>
      </c>
      <c r="AF4454" t="s">
        <v>246</v>
      </c>
      <c r="AG4454">
        <v>344</v>
      </c>
      <c r="AH4454" t="s">
        <v>1537</v>
      </c>
      <c r="AI4454" t="s">
        <v>414</v>
      </c>
      <c r="AJ4454" t="s">
        <v>987</v>
      </c>
      <c r="AK4454" t="s">
        <v>374</v>
      </c>
      <c r="AL4454" t="s">
        <v>433</v>
      </c>
      <c r="AM4454" t="s">
        <v>246</v>
      </c>
      <c r="AN4454" t="s">
        <v>458</v>
      </c>
      <c r="AO4454" t="s">
        <v>334</v>
      </c>
      <c r="AP4454" t="s">
        <v>78</v>
      </c>
      <c r="AQ4454">
        <v>344</v>
      </c>
      <c r="AR4454" t="s">
        <v>1160</v>
      </c>
      <c r="AS4454" t="s">
        <v>389</v>
      </c>
      <c r="AT4454" t="s">
        <v>825</v>
      </c>
      <c r="AU4454" t="s">
        <v>383</v>
      </c>
      <c r="AV4454" t="s">
        <v>800</v>
      </c>
      <c r="AW4454" t="s">
        <v>800</v>
      </c>
      <c r="AX4454" t="s">
        <v>679</v>
      </c>
      <c r="AY4454" t="s">
        <v>676</v>
      </c>
      <c r="AZ4454" t="s">
        <v>374</v>
      </c>
    </row>
    <row r="4455" spans="1:52" x14ac:dyDescent="0.35">
      <c r="A4455" t="s">
        <v>37</v>
      </c>
      <c r="B4455" t="s">
        <v>828</v>
      </c>
      <c r="C4455">
        <v>440</v>
      </c>
      <c r="D4455" t="s">
        <v>671</v>
      </c>
      <c r="E4455" t="s">
        <v>949</v>
      </c>
      <c r="F4455" t="s">
        <v>717</v>
      </c>
      <c r="G4455" t="s">
        <v>1023</v>
      </c>
      <c r="H4455" t="s">
        <v>737</v>
      </c>
      <c r="I4455" t="s">
        <v>738</v>
      </c>
      <c r="J4455" t="s">
        <v>800</v>
      </c>
      <c r="K4455" t="s">
        <v>1056</v>
      </c>
      <c r="L4455" t="s">
        <v>377</v>
      </c>
      <c r="M4455">
        <v>440</v>
      </c>
      <c r="N4455" t="s">
        <v>959</v>
      </c>
      <c r="O4455" t="s">
        <v>508</v>
      </c>
      <c r="P4455" t="s">
        <v>987</v>
      </c>
      <c r="Q4455" t="s">
        <v>341</v>
      </c>
      <c r="R4455" t="s">
        <v>673</v>
      </c>
      <c r="S4455" t="s">
        <v>377</v>
      </c>
      <c r="T4455" t="s">
        <v>623</v>
      </c>
      <c r="U4455" t="s">
        <v>78</v>
      </c>
      <c r="V4455" t="s">
        <v>78</v>
      </c>
      <c r="W4455">
        <v>440</v>
      </c>
      <c r="X4455" t="s">
        <v>284</v>
      </c>
      <c r="Y4455" t="s">
        <v>389</v>
      </c>
      <c r="Z4455" t="s">
        <v>743</v>
      </c>
      <c r="AA4455" t="s">
        <v>825</v>
      </c>
      <c r="AB4455" t="s">
        <v>334</v>
      </c>
      <c r="AC4455" t="s">
        <v>170</v>
      </c>
      <c r="AD4455" t="s">
        <v>78</v>
      </c>
      <c r="AE4455" t="s">
        <v>718</v>
      </c>
      <c r="AF4455" t="s">
        <v>433</v>
      </c>
      <c r="AG4455">
        <v>441</v>
      </c>
      <c r="AH4455" t="s">
        <v>824</v>
      </c>
      <c r="AI4455" t="s">
        <v>246</v>
      </c>
      <c r="AJ4455" t="s">
        <v>622</v>
      </c>
      <c r="AK4455" t="s">
        <v>377</v>
      </c>
      <c r="AL4455" t="s">
        <v>377</v>
      </c>
      <c r="AM4455" t="s">
        <v>78</v>
      </c>
      <c r="AN4455" t="s">
        <v>389</v>
      </c>
      <c r="AO4455" t="s">
        <v>78</v>
      </c>
      <c r="AP4455" t="s">
        <v>78</v>
      </c>
      <c r="AQ4455">
        <v>440</v>
      </c>
      <c r="AR4455" t="s">
        <v>68</v>
      </c>
      <c r="AS4455" t="s">
        <v>406</v>
      </c>
      <c r="AT4455" t="s">
        <v>341</v>
      </c>
      <c r="AU4455" t="s">
        <v>383</v>
      </c>
      <c r="AV4455" t="s">
        <v>377</v>
      </c>
      <c r="AW4455" t="s">
        <v>78</v>
      </c>
      <c r="AX4455" t="s">
        <v>78</v>
      </c>
      <c r="AY4455" t="s">
        <v>622</v>
      </c>
      <c r="AZ4455" t="s">
        <v>334</v>
      </c>
    </row>
    <row r="4456" spans="1:52" x14ac:dyDescent="0.35">
      <c r="A4456" t="s">
        <v>37</v>
      </c>
      <c r="B4456" t="s">
        <v>318</v>
      </c>
      <c r="C4456">
        <v>42</v>
      </c>
      <c r="D4456" t="s">
        <v>656</v>
      </c>
      <c r="E4456" t="s">
        <v>406</v>
      </c>
      <c r="F4456" t="s">
        <v>907</v>
      </c>
      <c r="G4456" t="s">
        <v>902</v>
      </c>
      <c r="H4456" t="s">
        <v>938</v>
      </c>
      <c r="I4456" t="s">
        <v>623</v>
      </c>
      <c r="J4456" t="s">
        <v>78</v>
      </c>
      <c r="K4456" t="s">
        <v>1003</v>
      </c>
      <c r="L4456" t="s">
        <v>387</v>
      </c>
      <c r="M4456">
        <v>42</v>
      </c>
      <c r="N4456" t="s">
        <v>860</v>
      </c>
      <c r="O4456" t="s">
        <v>63</v>
      </c>
      <c r="P4456" t="s">
        <v>383</v>
      </c>
      <c r="Q4456" t="s">
        <v>78</v>
      </c>
      <c r="R4456" t="s">
        <v>78</v>
      </c>
      <c r="S4456" t="s">
        <v>78</v>
      </c>
      <c r="T4456" t="s">
        <v>78</v>
      </c>
      <c r="U4456" t="s">
        <v>78</v>
      </c>
      <c r="V4456" t="s">
        <v>78</v>
      </c>
      <c r="W4456">
        <v>42</v>
      </c>
      <c r="X4456" t="s">
        <v>1162</v>
      </c>
      <c r="Y4456" t="s">
        <v>688</v>
      </c>
      <c r="Z4456" t="s">
        <v>85</v>
      </c>
      <c r="AA4456" t="s">
        <v>825</v>
      </c>
      <c r="AB4456" t="s">
        <v>78</v>
      </c>
      <c r="AC4456" t="s">
        <v>78</v>
      </c>
      <c r="AD4456" t="s">
        <v>78</v>
      </c>
      <c r="AE4456" t="s">
        <v>78</v>
      </c>
      <c r="AF4456" t="s">
        <v>78</v>
      </c>
      <c r="AG4456">
        <v>42</v>
      </c>
      <c r="AH4456" t="s">
        <v>269</v>
      </c>
      <c r="AI4456" t="s">
        <v>355</v>
      </c>
      <c r="AJ4456" t="s">
        <v>730</v>
      </c>
      <c r="AK4456" t="s">
        <v>78</v>
      </c>
      <c r="AL4456" t="s">
        <v>78</v>
      </c>
      <c r="AM4456" t="s">
        <v>78</v>
      </c>
      <c r="AN4456" t="s">
        <v>78</v>
      </c>
      <c r="AO4456" t="s">
        <v>78</v>
      </c>
      <c r="AP4456" t="s">
        <v>78</v>
      </c>
      <c r="AQ4456">
        <v>42</v>
      </c>
      <c r="AR4456" t="s">
        <v>1135</v>
      </c>
      <c r="AS4456" t="s">
        <v>383</v>
      </c>
      <c r="AT4456" t="s">
        <v>738</v>
      </c>
      <c r="AU4456" t="s">
        <v>1011</v>
      </c>
      <c r="AV4456" t="s">
        <v>78</v>
      </c>
      <c r="AW4456" t="s">
        <v>78</v>
      </c>
      <c r="AX4456" t="s">
        <v>78</v>
      </c>
      <c r="AY4456" t="s">
        <v>78</v>
      </c>
      <c r="AZ4456" t="s">
        <v>78</v>
      </c>
    </row>
    <row r="4457" spans="1:52" x14ac:dyDescent="0.35">
      <c r="A4457" t="s">
        <v>38</v>
      </c>
      <c r="B4457" t="s">
        <v>827</v>
      </c>
      <c r="C4457">
        <v>357</v>
      </c>
      <c r="D4457" t="s">
        <v>169</v>
      </c>
      <c r="E4457" t="s">
        <v>737</v>
      </c>
      <c r="F4457" t="s">
        <v>838</v>
      </c>
      <c r="G4457" t="s">
        <v>63</v>
      </c>
      <c r="H4457" t="s">
        <v>508</v>
      </c>
      <c r="I4457" t="s">
        <v>987</v>
      </c>
      <c r="J4457" t="s">
        <v>668</v>
      </c>
      <c r="K4457" t="s">
        <v>1447</v>
      </c>
      <c r="L4457" t="s">
        <v>458</v>
      </c>
      <c r="M4457">
        <v>357</v>
      </c>
      <c r="N4457" t="s">
        <v>805</v>
      </c>
      <c r="O4457" t="s">
        <v>865</v>
      </c>
      <c r="P4457" t="s">
        <v>745</v>
      </c>
      <c r="Q4457" t="s">
        <v>624</v>
      </c>
      <c r="R4457" t="s">
        <v>668</v>
      </c>
      <c r="S4457" t="s">
        <v>679</v>
      </c>
      <c r="T4457" t="s">
        <v>406</v>
      </c>
      <c r="U4457" t="s">
        <v>78</v>
      </c>
      <c r="V4457" t="s">
        <v>78</v>
      </c>
      <c r="W4457">
        <v>357</v>
      </c>
      <c r="X4457" t="s">
        <v>521</v>
      </c>
      <c r="Y4457" t="s">
        <v>807</v>
      </c>
      <c r="Z4457" t="s">
        <v>996</v>
      </c>
      <c r="AA4457" t="s">
        <v>676</v>
      </c>
      <c r="AB4457" t="s">
        <v>721</v>
      </c>
      <c r="AC4457" t="s">
        <v>389</v>
      </c>
      <c r="AD4457" t="s">
        <v>668</v>
      </c>
      <c r="AE4457" t="s">
        <v>633</v>
      </c>
      <c r="AF4457" t="s">
        <v>377</v>
      </c>
      <c r="AG4457">
        <v>357</v>
      </c>
      <c r="AH4457" t="s">
        <v>1155</v>
      </c>
      <c r="AI4457" t="s">
        <v>170</v>
      </c>
      <c r="AJ4457" t="s">
        <v>730</v>
      </c>
      <c r="AK4457" t="s">
        <v>987</v>
      </c>
      <c r="AL4457" t="s">
        <v>78</v>
      </c>
      <c r="AM4457" t="s">
        <v>170</v>
      </c>
      <c r="AN4457" t="s">
        <v>673</v>
      </c>
      <c r="AO4457" t="s">
        <v>170</v>
      </c>
      <c r="AP4457" t="s">
        <v>78</v>
      </c>
      <c r="AQ4457">
        <v>357</v>
      </c>
      <c r="AR4457" t="s">
        <v>1356</v>
      </c>
      <c r="AS4457" t="s">
        <v>743</v>
      </c>
      <c r="AT4457" t="s">
        <v>1167</v>
      </c>
      <c r="AU4457" t="s">
        <v>456</v>
      </c>
      <c r="AV4457" t="s">
        <v>406</v>
      </c>
      <c r="AW4457" t="s">
        <v>433</v>
      </c>
      <c r="AX4457" t="s">
        <v>623</v>
      </c>
      <c r="AY4457" t="s">
        <v>688</v>
      </c>
      <c r="AZ4457" t="s">
        <v>170</v>
      </c>
    </row>
    <row r="4458" spans="1:52" x14ac:dyDescent="0.35">
      <c r="A4458" t="s">
        <v>38</v>
      </c>
      <c r="B4458" t="s">
        <v>828</v>
      </c>
      <c r="C4458">
        <v>425</v>
      </c>
      <c r="D4458" t="s">
        <v>427</v>
      </c>
      <c r="E4458" t="s">
        <v>690</v>
      </c>
      <c r="F4458" t="s">
        <v>67</v>
      </c>
      <c r="G4458" t="s">
        <v>1140</v>
      </c>
      <c r="H4458" t="s">
        <v>508</v>
      </c>
      <c r="I4458" t="s">
        <v>622</v>
      </c>
      <c r="J4458" t="s">
        <v>341</v>
      </c>
      <c r="K4458" t="s">
        <v>1112</v>
      </c>
      <c r="L4458" t="s">
        <v>623</v>
      </c>
      <c r="M4458">
        <v>425</v>
      </c>
      <c r="N4458" t="s">
        <v>115</v>
      </c>
      <c r="O4458" t="s">
        <v>1030</v>
      </c>
      <c r="P4458" t="s">
        <v>807</v>
      </c>
      <c r="Q4458" t="s">
        <v>458</v>
      </c>
      <c r="R4458" t="s">
        <v>389</v>
      </c>
      <c r="S4458" t="s">
        <v>679</v>
      </c>
      <c r="T4458" t="s">
        <v>374</v>
      </c>
      <c r="U4458" t="s">
        <v>170</v>
      </c>
      <c r="V4458" t="s">
        <v>433</v>
      </c>
      <c r="W4458">
        <v>425</v>
      </c>
      <c r="X4458" t="s">
        <v>527</v>
      </c>
      <c r="Y4458" t="s">
        <v>738</v>
      </c>
      <c r="Z4458" t="s">
        <v>734</v>
      </c>
      <c r="AA4458" t="s">
        <v>825</v>
      </c>
      <c r="AB4458" t="s">
        <v>623</v>
      </c>
      <c r="AC4458" t="s">
        <v>334</v>
      </c>
      <c r="AD4458" t="s">
        <v>246</v>
      </c>
      <c r="AE4458" t="s">
        <v>721</v>
      </c>
      <c r="AF4458" t="s">
        <v>389</v>
      </c>
      <c r="AG4458">
        <v>425</v>
      </c>
      <c r="AH4458" t="s">
        <v>1028</v>
      </c>
      <c r="AI4458" t="s">
        <v>387</v>
      </c>
      <c r="AJ4458" t="s">
        <v>406</v>
      </c>
      <c r="AK4458" t="s">
        <v>673</v>
      </c>
      <c r="AL4458" t="s">
        <v>334</v>
      </c>
      <c r="AM4458" t="s">
        <v>78</v>
      </c>
      <c r="AN4458" t="s">
        <v>355</v>
      </c>
      <c r="AO4458" t="s">
        <v>78</v>
      </c>
      <c r="AP4458" t="s">
        <v>78</v>
      </c>
      <c r="AQ4458">
        <v>425</v>
      </c>
      <c r="AR4458" t="s">
        <v>1002</v>
      </c>
      <c r="AS4458" t="s">
        <v>374</v>
      </c>
      <c r="AT4458" t="s">
        <v>337</v>
      </c>
      <c r="AU4458" t="s">
        <v>623</v>
      </c>
      <c r="AV4458" t="s">
        <v>355</v>
      </c>
      <c r="AW4458" t="s">
        <v>673</v>
      </c>
      <c r="AX4458" t="s">
        <v>78</v>
      </c>
      <c r="AY4458" t="s">
        <v>622</v>
      </c>
      <c r="AZ4458" t="s">
        <v>387</v>
      </c>
    </row>
    <row r="4459" spans="1:52" x14ac:dyDescent="0.35">
      <c r="A4459" t="s">
        <v>38</v>
      </c>
      <c r="B4459" t="s">
        <v>318</v>
      </c>
      <c r="C4459">
        <v>41</v>
      </c>
      <c r="D4459" t="s">
        <v>1123</v>
      </c>
      <c r="E4459" t="s">
        <v>387</v>
      </c>
      <c r="F4459" t="s">
        <v>796</v>
      </c>
      <c r="G4459" t="s">
        <v>242</v>
      </c>
      <c r="H4459" t="s">
        <v>644</v>
      </c>
      <c r="I4459" t="s">
        <v>623</v>
      </c>
      <c r="J4459" t="s">
        <v>624</v>
      </c>
      <c r="K4459" t="s">
        <v>897</v>
      </c>
      <c r="L4459" t="s">
        <v>250</v>
      </c>
      <c r="M4459">
        <v>41</v>
      </c>
      <c r="N4459" t="s">
        <v>120</v>
      </c>
      <c r="O4459" t="s">
        <v>839</v>
      </c>
      <c r="P4459" t="s">
        <v>65</v>
      </c>
      <c r="Q4459" t="s">
        <v>78</v>
      </c>
      <c r="R4459" t="s">
        <v>78</v>
      </c>
      <c r="S4459" t="s">
        <v>78</v>
      </c>
      <c r="T4459" t="s">
        <v>78</v>
      </c>
      <c r="U4459" t="s">
        <v>78</v>
      </c>
      <c r="V4459" t="s">
        <v>78</v>
      </c>
      <c r="W4459">
        <v>41</v>
      </c>
      <c r="X4459" t="s">
        <v>476</v>
      </c>
      <c r="Y4459" t="s">
        <v>623</v>
      </c>
      <c r="Z4459" t="s">
        <v>589</v>
      </c>
      <c r="AA4459" t="s">
        <v>456</v>
      </c>
      <c r="AB4459" t="s">
        <v>623</v>
      </c>
      <c r="AC4459" t="s">
        <v>78</v>
      </c>
      <c r="AD4459" t="s">
        <v>78</v>
      </c>
      <c r="AE4459" t="s">
        <v>623</v>
      </c>
      <c r="AF4459" t="s">
        <v>78</v>
      </c>
      <c r="AG4459">
        <v>41</v>
      </c>
      <c r="AH4459" t="s">
        <v>1002</v>
      </c>
      <c r="AI4459" t="s">
        <v>456</v>
      </c>
      <c r="AJ4459" t="s">
        <v>696</v>
      </c>
      <c r="AK4459" t="s">
        <v>355</v>
      </c>
      <c r="AL4459" t="s">
        <v>78</v>
      </c>
      <c r="AM4459" t="s">
        <v>78</v>
      </c>
      <c r="AN4459" t="s">
        <v>78</v>
      </c>
      <c r="AO4459" t="s">
        <v>78</v>
      </c>
      <c r="AP4459" t="s">
        <v>78</v>
      </c>
      <c r="AQ4459">
        <v>41</v>
      </c>
      <c r="AR4459" t="s">
        <v>924</v>
      </c>
      <c r="AS4459" t="s">
        <v>78</v>
      </c>
      <c r="AT4459" t="s">
        <v>1003</v>
      </c>
      <c r="AU4459" t="s">
        <v>78</v>
      </c>
      <c r="AV4459" t="s">
        <v>456</v>
      </c>
      <c r="AW4459" t="s">
        <v>78</v>
      </c>
      <c r="AX4459" t="s">
        <v>78</v>
      </c>
      <c r="AY4459" t="s">
        <v>623</v>
      </c>
      <c r="AZ4459" t="s">
        <v>78</v>
      </c>
    </row>
    <row r="4460" spans="1:52" x14ac:dyDescent="0.35">
      <c r="A4460" t="s">
        <v>39</v>
      </c>
      <c r="B4460" t="s">
        <v>827</v>
      </c>
      <c r="C4460">
        <v>427</v>
      </c>
      <c r="D4460" t="s">
        <v>422</v>
      </c>
      <c r="E4460" t="s">
        <v>723</v>
      </c>
      <c r="F4460" t="s">
        <v>1214</v>
      </c>
      <c r="G4460" t="s">
        <v>791</v>
      </c>
      <c r="H4460" t="s">
        <v>949</v>
      </c>
      <c r="I4460" t="s">
        <v>623</v>
      </c>
      <c r="J4460" t="s">
        <v>387</v>
      </c>
      <c r="K4460" t="s">
        <v>282</v>
      </c>
      <c r="L4460" t="s">
        <v>673</v>
      </c>
      <c r="M4460">
        <v>427</v>
      </c>
      <c r="N4460" t="s">
        <v>771</v>
      </c>
      <c r="O4460" t="s">
        <v>260</v>
      </c>
      <c r="P4460" t="s">
        <v>341</v>
      </c>
      <c r="Q4460" t="s">
        <v>406</v>
      </c>
      <c r="R4460" t="s">
        <v>679</v>
      </c>
      <c r="S4460" t="s">
        <v>673</v>
      </c>
      <c r="T4460" t="s">
        <v>623</v>
      </c>
      <c r="U4460" t="s">
        <v>78</v>
      </c>
      <c r="V4460" t="s">
        <v>679</v>
      </c>
      <c r="W4460">
        <v>427</v>
      </c>
      <c r="X4460" t="s">
        <v>532</v>
      </c>
      <c r="Y4460" t="s">
        <v>738</v>
      </c>
      <c r="Z4460" t="s">
        <v>529</v>
      </c>
      <c r="AA4460" t="s">
        <v>721</v>
      </c>
      <c r="AB4460" t="s">
        <v>389</v>
      </c>
      <c r="AC4460" t="s">
        <v>433</v>
      </c>
      <c r="AD4460" t="s">
        <v>679</v>
      </c>
      <c r="AE4460" t="s">
        <v>1064</v>
      </c>
      <c r="AF4460" t="s">
        <v>246</v>
      </c>
      <c r="AG4460">
        <v>427</v>
      </c>
      <c r="AH4460" t="s">
        <v>817</v>
      </c>
      <c r="AI4460" t="s">
        <v>355</v>
      </c>
      <c r="AJ4460" t="s">
        <v>623</v>
      </c>
      <c r="AK4460" t="s">
        <v>246</v>
      </c>
      <c r="AL4460" t="s">
        <v>377</v>
      </c>
      <c r="AM4460" t="s">
        <v>78</v>
      </c>
      <c r="AN4460" t="s">
        <v>387</v>
      </c>
      <c r="AO4460" t="s">
        <v>673</v>
      </c>
      <c r="AP4460" t="s">
        <v>668</v>
      </c>
      <c r="AQ4460">
        <v>427</v>
      </c>
      <c r="AR4460" t="s">
        <v>1173</v>
      </c>
      <c r="AS4460" t="s">
        <v>623</v>
      </c>
      <c r="AT4460" t="s">
        <v>383</v>
      </c>
      <c r="AU4460" t="s">
        <v>383</v>
      </c>
      <c r="AV4460" t="s">
        <v>334</v>
      </c>
      <c r="AW4460" t="s">
        <v>668</v>
      </c>
      <c r="AX4460" t="s">
        <v>78</v>
      </c>
      <c r="AY4460" t="s">
        <v>737</v>
      </c>
      <c r="AZ4460" t="s">
        <v>170</v>
      </c>
    </row>
    <row r="4461" spans="1:52" x14ac:dyDescent="0.35">
      <c r="A4461" t="s">
        <v>39</v>
      </c>
      <c r="B4461" t="s">
        <v>828</v>
      </c>
      <c r="C4461">
        <v>561</v>
      </c>
      <c r="D4461" t="s">
        <v>411</v>
      </c>
      <c r="E4461" t="s">
        <v>341</v>
      </c>
      <c r="F4461" t="s">
        <v>1200</v>
      </c>
      <c r="G4461" t="s">
        <v>1109</v>
      </c>
      <c r="H4461" t="s">
        <v>250</v>
      </c>
      <c r="I4461" t="s">
        <v>458</v>
      </c>
      <c r="J4461" t="s">
        <v>246</v>
      </c>
      <c r="K4461" t="s">
        <v>1138</v>
      </c>
      <c r="L4461" t="s">
        <v>374</v>
      </c>
      <c r="M4461">
        <v>561</v>
      </c>
      <c r="N4461" t="s">
        <v>963</v>
      </c>
      <c r="O4461" t="s">
        <v>736</v>
      </c>
      <c r="P4461" t="s">
        <v>734</v>
      </c>
      <c r="Q4461" t="s">
        <v>624</v>
      </c>
      <c r="R4461" t="s">
        <v>673</v>
      </c>
      <c r="S4461" t="s">
        <v>679</v>
      </c>
      <c r="T4461" t="s">
        <v>800</v>
      </c>
      <c r="U4461" t="s">
        <v>78</v>
      </c>
      <c r="V4461" t="s">
        <v>668</v>
      </c>
      <c r="W4461">
        <v>561</v>
      </c>
      <c r="X4461" t="s">
        <v>754</v>
      </c>
      <c r="Y4461" t="s">
        <v>355</v>
      </c>
      <c r="Z4461" t="s">
        <v>737</v>
      </c>
      <c r="AA4461" t="s">
        <v>807</v>
      </c>
      <c r="AB4461" t="s">
        <v>246</v>
      </c>
      <c r="AC4461" t="s">
        <v>668</v>
      </c>
      <c r="AD4461" t="s">
        <v>679</v>
      </c>
      <c r="AE4461" t="s">
        <v>490</v>
      </c>
      <c r="AF4461" t="s">
        <v>800</v>
      </c>
      <c r="AG4461">
        <v>561</v>
      </c>
      <c r="AH4461" t="s">
        <v>824</v>
      </c>
      <c r="AI4461" t="s">
        <v>389</v>
      </c>
      <c r="AJ4461" t="s">
        <v>987</v>
      </c>
      <c r="AK4461" t="s">
        <v>246</v>
      </c>
      <c r="AL4461" t="s">
        <v>668</v>
      </c>
      <c r="AM4461" t="s">
        <v>679</v>
      </c>
      <c r="AN4461" t="s">
        <v>800</v>
      </c>
      <c r="AO4461" t="s">
        <v>668</v>
      </c>
      <c r="AP4461" t="s">
        <v>78</v>
      </c>
      <c r="AQ4461">
        <v>561</v>
      </c>
      <c r="AR4461" t="s">
        <v>1374</v>
      </c>
      <c r="AS4461" t="s">
        <v>406</v>
      </c>
      <c r="AT4461" t="s">
        <v>734</v>
      </c>
      <c r="AU4461" t="s">
        <v>458</v>
      </c>
      <c r="AV4461" t="s">
        <v>679</v>
      </c>
      <c r="AW4461" t="s">
        <v>170</v>
      </c>
      <c r="AX4461" t="s">
        <v>673</v>
      </c>
      <c r="AY4461" t="s">
        <v>800</v>
      </c>
      <c r="AZ4461" t="s">
        <v>170</v>
      </c>
    </row>
    <row r="4462" spans="1:52" x14ac:dyDescent="0.35">
      <c r="A4462" t="s">
        <v>39</v>
      </c>
      <c r="B4462" t="s">
        <v>318</v>
      </c>
      <c r="C4462">
        <v>41</v>
      </c>
      <c r="D4462" t="s">
        <v>155</v>
      </c>
      <c r="E4462" t="s">
        <v>737</v>
      </c>
      <c r="F4462" t="s">
        <v>450</v>
      </c>
      <c r="G4462" t="s">
        <v>699</v>
      </c>
      <c r="H4462" t="s">
        <v>800</v>
      </c>
      <c r="I4462" t="s">
        <v>78</v>
      </c>
      <c r="J4462" t="s">
        <v>78</v>
      </c>
      <c r="K4462" t="s">
        <v>1118</v>
      </c>
      <c r="L4462" t="s">
        <v>644</v>
      </c>
      <c r="M4462">
        <v>41</v>
      </c>
      <c r="N4462" t="s">
        <v>919</v>
      </c>
      <c r="O4462" t="s">
        <v>78</v>
      </c>
      <c r="P4462" t="s">
        <v>719</v>
      </c>
      <c r="Q4462" t="s">
        <v>85</v>
      </c>
      <c r="R4462" t="s">
        <v>78</v>
      </c>
      <c r="S4462" t="s">
        <v>78</v>
      </c>
      <c r="T4462" t="s">
        <v>78</v>
      </c>
      <c r="U4462" t="s">
        <v>78</v>
      </c>
      <c r="V4462" t="s">
        <v>78</v>
      </c>
      <c r="W4462">
        <v>41</v>
      </c>
      <c r="X4462" t="s">
        <v>895</v>
      </c>
      <c r="Y4462" t="s">
        <v>1140</v>
      </c>
      <c r="Z4462" t="s">
        <v>737</v>
      </c>
      <c r="AA4462" t="s">
        <v>1096</v>
      </c>
      <c r="AB4462" t="s">
        <v>78</v>
      </c>
      <c r="AC4462" t="s">
        <v>78</v>
      </c>
      <c r="AD4462" t="s">
        <v>78</v>
      </c>
      <c r="AE4462" t="s">
        <v>78</v>
      </c>
      <c r="AF4462" t="s">
        <v>78</v>
      </c>
      <c r="AG4462">
        <v>41</v>
      </c>
      <c r="AH4462" t="s">
        <v>818</v>
      </c>
      <c r="AI4462" t="s">
        <v>355</v>
      </c>
      <c r="AJ4462" t="s">
        <v>825</v>
      </c>
      <c r="AK4462" t="s">
        <v>78</v>
      </c>
      <c r="AL4462" t="s">
        <v>78</v>
      </c>
      <c r="AM4462" t="s">
        <v>78</v>
      </c>
      <c r="AN4462" t="s">
        <v>78</v>
      </c>
      <c r="AO4462" t="s">
        <v>78</v>
      </c>
      <c r="AP4462" t="s">
        <v>78</v>
      </c>
      <c r="AQ4462">
        <v>41</v>
      </c>
      <c r="AR4462" t="s">
        <v>917</v>
      </c>
      <c r="AS4462" t="s">
        <v>458</v>
      </c>
      <c r="AT4462" t="s">
        <v>745</v>
      </c>
      <c r="AU4462" t="s">
        <v>737</v>
      </c>
      <c r="AV4462" t="s">
        <v>78</v>
      </c>
      <c r="AW4462" t="s">
        <v>78</v>
      </c>
      <c r="AX4462" t="s">
        <v>78</v>
      </c>
      <c r="AY4462" t="s">
        <v>78</v>
      </c>
      <c r="AZ4462" t="s">
        <v>78</v>
      </c>
    </row>
    <row r="4463" spans="1:52" x14ac:dyDescent="0.35">
      <c r="A4463" t="s">
        <v>40</v>
      </c>
      <c r="B4463" t="s">
        <v>827</v>
      </c>
      <c r="C4463">
        <v>2085</v>
      </c>
      <c r="D4463" t="s">
        <v>327</v>
      </c>
      <c r="E4463" t="s">
        <v>288</v>
      </c>
      <c r="F4463" t="s">
        <v>69</v>
      </c>
      <c r="G4463" t="s">
        <v>1222</v>
      </c>
      <c r="H4463" t="s">
        <v>690</v>
      </c>
      <c r="I4463" t="s">
        <v>738</v>
      </c>
      <c r="J4463" t="s">
        <v>85</v>
      </c>
      <c r="K4463" t="s">
        <v>1217</v>
      </c>
      <c r="L4463" t="s">
        <v>389</v>
      </c>
      <c r="M4463">
        <v>2085</v>
      </c>
      <c r="N4463" t="s">
        <v>973</v>
      </c>
      <c r="O4463" t="s">
        <v>1091</v>
      </c>
      <c r="P4463" t="s">
        <v>250</v>
      </c>
      <c r="Q4463" t="s">
        <v>458</v>
      </c>
      <c r="R4463" t="s">
        <v>668</v>
      </c>
      <c r="S4463" t="s">
        <v>334</v>
      </c>
      <c r="T4463" t="s">
        <v>623</v>
      </c>
      <c r="U4463" t="s">
        <v>78</v>
      </c>
      <c r="V4463" t="s">
        <v>170</v>
      </c>
      <c r="W4463">
        <v>2085</v>
      </c>
      <c r="X4463" t="s">
        <v>981</v>
      </c>
      <c r="Y4463" t="s">
        <v>738</v>
      </c>
      <c r="Z4463" t="s">
        <v>719</v>
      </c>
      <c r="AA4463" t="s">
        <v>690</v>
      </c>
      <c r="AB4463" t="s">
        <v>987</v>
      </c>
      <c r="AC4463" t="s">
        <v>433</v>
      </c>
      <c r="AD4463" t="s">
        <v>170</v>
      </c>
      <c r="AE4463" t="s">
        <v>631</v>
      </c>
      <c r="AF4463" t="s">
        <v>377</v>
      </c>
      <c r="AG4463">
        <v>2085</v>
      </c>
      <c r="AH4463" t="s">
        <v>1017</v>
      </c>
      <c r="AI4463" t="s">
        <v>389</v>
      </c>
      <c r="AJ4463" t="s">
        <v>341</v>
      </c>
      <c r="AK4463" t="s">
        <v>414</v>
      </c>
      <c r="AL4463" t="s">
        <v>433</v>
      </c>
      <c r="AM4463" t="s">
        <v>170</v>
      </c>
      <c r="AN4463" t="s">
        <v>387</v>
      </c>
      <c r="AO4463" t="s">
        <v>246</v>
      </c>
      <c r="AP4463" t="s">
        <v>679</v>
      </c>
      <c r="AQ4463">
        <v>2085</v>
      </c>
      <c r="AR4463" t="s">
        <v>952</v>
      </c>
      <c r="AS4463" t="s">
        <v>490</v>
      </c>
      <c r="AT4463" t="s">
        <v>631</v>
      </c>
      <c r="AU4463" t="s">
        <v>644</v>
      </c>
      <c r="AV4463" t="s">
        <v>387</v>
      </c>
      <c r="AW4463" t="s">
        <v>374</v>
      </c>
      <c r="AX4463" t="s">
        <v>673</v>
      </c>
      <c r="AY4463" t="s">
        <v>743</v>
      </c>
      <c r="AZ4463" t="s">
        <v>334</v>
      </c>
    </row>
    <row r="4464" spans="1:52" x14ac:dyDescent="0.35">
      <c r="A4464" t="s">
        <v>40</v>
      </c>
      <c r="B4464" t="s">
        <v>828</v>
      </c>
      <c r="C4464">
        <v>2638</v>
      </c>
      <c r="D4464" t="s">
        <v>140</v>
      </c>
      <c r="E4464" t="s">
        <v>456</v>
      </c>
      <c r="F4464" t="s">
        <v>783</v>
      </c>
      <c r="G4464" t="s">
        <v>1091</v>
      </c>
      <c r="H4464" t="s">
        <v>250</v>
      </c>
      <c r="I4464" t="s">
        <v>738</v>
      </c>
      <c r="J4464" t="s">
        <v>387</v>
      </c>
      <c r="K4464" t="s">
        <v>451</v>
      </c>
      <c r="L4464" t="s">
        <v>414</v>
      </c>
      <c r="M4464">
        <v>2638</v>
      </c>
      <c r="N4464" t="s">
        <v>68</v>
      </c>
      <c r="O4464" t="s">
        <v>250</v>
      </c>
      <c r="P4464" t="s">
        <v>807</v>
      </c>
      <c r="Q4464" t="s">
        <v>406</v>
      </c>
      <c r="R4464" t="s">
        <v>334</v>
      </c>
      <c r="S4464" t="s">
        <v>668</v>
      </c>
      <c r="T4464" t="s">
        <v>377</v>
      </c>
      <c r="U4464" t="s">
        <v>78</v>
      </c>
      <c r="V4464" t="s">
        <v>170</v>
      </c>
      <c r="W4464">
        <v>2638</v>
      </c>
      <c r="X4464" t="s">
        <v>965</v>
      </c>
      <c r="Y4464" t="s">
        <v>738</v>
      </c>
      <c r="Z4464" t="s">
        <v>688</v>
      </c>
      <c r="AA4464" t="s">
        <v>341</v>
      </c>
      <c r="AB4464" t="s">
        <v>377</v>
      </c>
      <c r="AC4464" t="s">
        <v>668</v>
      </c>
      <c r="AD4464" t="s">
        <v>170</v>
      </c>
      <c r="AE4464" t="s">
        <v>458</v>
      </c>
      <c r="AF4464" t="s">
        <v>374</v>
      </c>
      <c r="AG4464">
        <v>2641</v>
      </c>
      <c r="AH4464" t="s">
        <v>824</v>
      </c>
      <c r="AI4464" t="s">
        <v>377</v>
      </c>
      <c r="AJ4464" t="s">
        <v>622</v>
      </c>
      <c r="AK4464" t="s">
        <v>246</v>
      </c>
      <c r="AL4464" t="s">
        <v>673</v>
      </c>
      <c r="AM4464" t="s">
        <v>679</v>
      </c>
      <c r="AN4464" t="s">
        <v>387</v>
      </c>
      <c r="AO4464" t="s">
        <v>679</v>
      </c>
      <c r="AP4464" t="s">
        <v>679</v>
      </c>
      <c r="AQ4464">
        <v>2638</v>
      </c>
      <c r="AR4464" t="s">
        <v>1077</v>
      </c>
      <c r="AS4464" t="s">
        <v>675</v>
      </c>
      <c r="AT4464" t="s">
        <v>736</v>
      </c>
      <c r="AU4464" t="s">
        <v>85</v>
      </c>
      <c r="AV4464" t="s">
        <v>433</v>
      </c>
      <c r="AW4464" t="s">
        <v>668</v>
      </c>
      <c r="AX4464" t="s">
        <v>679</v>
      </c>
      <c r="AY4464" t="s">
        <v>355</v>
      </c>
      <c r="AZ4464" t="s">
        <v>334</v>
      </c>
    </row>
    <row r="4465" spans="1:52" x14ac:dyDescent="0.35">
      <c r="A4465" t="s">
        <v>40</v>
      </c>
      <c r="B4465" t="s">
        <v>318</v>
      </c>
      <c r="C4465">
        <v>204</v>
      </c>
      <c r="D4465" t="s">
        <v>685</v>
      </c>
      <c r="E4465" t="s">
        <v>688</v>
      </c>
      <c r="F4465" t="s">
        <v>912</v>
      </c>
      <c r="G4465" t="s">
        <v>528</v>
      </c>
      <c r="H4465" t="s">
        <v>736</v>
      </c>
      <c r="I4465" t="s">
        <v>490</v>
      </c>
      <c r="J4465" t="s">
        <v>334</v>
      </c>
      <c r="K4465" t="s">
        <v>936</v>
      </c>
      <c r="L4465" t="s">
        <v>688</v>
      </c>
      <c r="M4465">
        <v>204</v>
      </c>
      <c r="N4465" t="s">
        <v>1057</v>
      </c>
      <c r="O4465" t="s">
        <v>1008</v>
      </c>
      <c r="P4465" t="s">
        <v>949</v>
      </c>
      <c r="Q4465" t="s">
        <v>668</v>
      </c>
      <c r="R4465" t="s">
        <v>78</v>
      </c>
      <c r="S4465" t="s">
        <v>78</v>
      </c>
      <c r="T4465" t="s">
        <v>78</v>
      </c>
      <c r="U4465" t="s">
        <v>78</v>
      </c>
      <c r="V4465" t="s">
        <v>673</v>
      </c>
      <c r="W4465">
        <v>204</v>
      </c>
      <c r="X4465" t="s">
        <v>1358</v>
      </c>
      <c r="Y4465" t="s">
        <v>732</v>
      </c>
      <c r="Z4465" t="s">
        <v>865</v>
      </c>
      <c r="AA4465" t="s">
        <v>734</v>
      </c>
      <c r="AB4465" t="s">
        <v>675</v>
      </c>
      <c r="AC4465" t="s">
        <v>78</v>
      </c>
      <c r="AD4465" t="s">
        <v>78</v>
      </c>
      <c r="AE4465" t="s">
        <v>414</v>
      </c>
      <c r="AF4465" t="s">
        <v>78</v>
      </c>
      <c r="AG4465">
        <v>204</v>
      </c>
      <c r="AH4465" t="s">
        <v>60</v>
      </c>
      <c r="AI4465" t="s">
        <v>85</v>
      </c>
      <c r="AJ4465" t="s">
        <v>730</v>
      </c>
      <c r="AK4465" t="s">
        <v>675</v>
      </c>
      <c r="AL4465" t="s">
        <v>78</v>
      </c>
      <c r="AM4465" t="s">
        <v>78</v>
      </c>
      <c r="AN4465" t="s">
        <v>374</v>
      </c>
      <c r="AO4465" t="s">
        <v>78</v>
      </c>
      <c r="AP4465" t="s">
        <v>78</v>
      </c>
      <c r="AQ4465">
        <v>204</v>
      </c>
      <c r="AR4465" t="s">
        <v>284</v>
      </c>
      <c r="AS4465" t="s">
        <v>807</v>
      </c>
      <c r="AT4465" t="s">
        <v>993</v>
      </c>
      <c r="AU4465" t="s">
        <v>458</v>
      </c>
      <c r="AV4465" t="s">
        <v>374</v>
      </c>
      <c r="AW4465" t="s">
        <v>78</v>
      </c>
      <c r="AX4465" t="s">
        <v>78</v>
      </c>
      <c r="AY4465" t="s">
        <v>433</v>
      </c>
      <c r="AZ4465" t="s">
        <v>78</v>
      </c>
    </row>
    <row r="4467" spans="1:52" x14ac:dyDescent="0.35">
      <c r="A4467" t="s">
        <v>1648</v>
      </c>
    </row>
    <row r="4468" spans="1:52" x14ac:dyDescent="0.35">
      <c r="A4468" t="s">
        <v>29</v>
      </c>
      <c r="B4468" t="s">
        <v>864</v>
      </c>
      <c r="C4468" t="s">
        <v>1597</v>
      </c>
      <c r="D4468" t="s">
        <v>1598</v>
      </c>
      <c r="E4468" t="s">
        <v>1599</v>
      </c>
      <c r="F4468" t="s">
        <v>1600</v>
      </c>
      <c r="G4468" t="s">
        <v>1601</v>
      </c>
      <c r="H4468" t="s">
        <v>1602</v>
      </c>
      <c r="I4468" t="s">
        <v>1603</v>
      </c>
      <c r="J4468" t="s">
        <v>1604</v>
      </c>
      <c r="K4468" t="s">
        <v>1605</v>
      </c>
      <c r="L4468" t="s">
        <v>1606</v>
      </c>
      <c r="M4468" t="s">
        <v>1607</v>
      </c>
      <c r="N4468" t="s">
        <v>1608</v>
      </c>
      <c r="O4468" t="s">
        <v>1609</v>
      </c>
      <c r="P4468" t="s">
        <v>1610</v>
      </c>
      <c r="Q4468" t="s">
        <v>1611</v>
      </c>
      <c r="R4468" t="s">
        <v>1612</v>
      </c>
      <c r="S4468" t="s">
        <v>1614</v>
      </c>
      <c r="T4468" t="s">
        <v>1613</v>
      </c>
      <c r="U4468" t="s">
        <v>1616</v>
      </c>
      <c r="V4468" t="s">
        <v>1615</v>
      </c>
      <c r="W4468" t="s">
        <v>1617</v>
      </c>
      <c r="X4468" t="s">
        <v>1618</v>
      </c>
      <c r="Y4468" t="s">
        <v>1619</v>
      </c>
      <c r="Z4468" t="s">
        <v>1620</v>
      </c>
      <c r="AA4468" t="s">
        <v>1621</v>
      </c>
      <c r="AB4468" t="s">
        <v>1622</v>
      </c>
      <c r="AC4468" t="s">
        <v>1623</v>
      </c>
      <c r="AD4468" t="s">
        <v>1625</v>
      </c>
      <c r="AE4468" t="s">
        <v>1626</v>
      </c>
      <c r="AF4468" t="s">
        <v>1624</v>
      </c>
      <c r="AG4468" t="s">
        <v>1627</v>
      </c>
      <c r="AH4468" t="s">
        <v>1628</v>
      </c>
      <c r="AI4468" t="s">
        <v>1629</v>
      </c>
      <c r="AJ4468" t="s">
        <v>1630</v>
      </c>
      <c r="AK4468" t="s">
        <v>1631</v>
      </c>
      <c r="AL4468" t="s">
        <v>1632</v>
      </c>
      <c r="AM4468" t="s">
        <v>1634</v>
      </c>
      <c r="AN4468" t="s">
        <v>1635</v>
      </c>
      <c r="AO4468" t="s">
        <v>1633</v>
      </c>
      <c r="AP4468" t="s">
        <v>1636</v>
      </c>
      <c r="AQ4468" t="s">
        <v>1637</v>
      </c>
      <c r="AR4468" t="s">
        <v>1638</v>
      </c>
      <c r="AS4468" t="s">
        <v>1639</v>
      </c>
      <c r="AT4468" t="s">
        <v>1640</v>
      </c>
      <c r="AU4468" t="s">
        <v>1641</v>
      </c>
      <c r="AV4468" t="s">
        <v>1642</v>
      </c>
      <c r="AW4468" t="s">
        <v>1643</v>
      </c>
      <c r="AX4468" t="s">
        <v>1645</v>
      </c>
      <c r="AY4468" t="s">
        <v>1646</v>
      </c>
      <c r="AZ4468" t="s">
        <v>1644</v>
      </c>
    </row>
    <row r="4469" spans="1:52" x14ac:dyDescent="0.35">
      <c r="A4469" t="s">
        <v>35</v>
      </c>
      <c r="B4469" t="s">
        <v>831</v>
      </c>
      <c r="C4469">
        <v>116</v>
      </c>
      <c r="D4469" t="s">
        <v>666</v>
      </c>
      <c r="E4469" t="s">
        <v>490</v>
      </c>
      <c r="F4469" t="s">
        <v>69</v>
      </c>
      <c r="G4469" t="s">
        <v>698</v>
      </c>
      <c r="H4469" t="s">
        <v>529</v>
      </c>
      <c r="I4469" t="s">
        <v>78</v>
      </c>
      <c r="J4469" t="s">
        <v>987</v>
      </c>
      <c r="K4469" t="s">
        <v>598</v>
      </c>
      <c r="L4469" t="s">
        <v>78</v>
      </c>
      <c r="M4469">
        <v>116</v>
      </c>
      <c r="N4469" t="s">
        <v>1649</v>
      </c>
      <c r="O4469" t="s">
        <v>631</v>
      </c>
      <c r="P4469" t="s">
        <v>1091</v>
      </c>
      <c r="Q4469" t="s">
        <v>728</v>
      </c>
      <c r="R4469" t="s">
        <v>78</v>
      </c>
      <c r="S4469" t="s">
        <v>334</v>
      </c>
      <c r="T4469" t="s">
        <v>78</v>
      </c>
      <c r="U4469" t="s">
        <v>78</v>
      </c>
      <c r="V4469" t="s">
        <v>78</v>
      </c>
      <c r="W4469">
        <v>116</v>
      </c>
      <c r="X4469" t="s">
        <v>686</v>
      </c>
      <c r="Y4469" t="s">
        <v>734</v>
      </c>
      <c r="Z4469" t="s">
        <v>753</v>
      </c>
      <c r="AA4469" t="s">
        <v>624</v>
      </c>
      <c r="AB4469" t="s">
        <v>743</v>
      </c>
      <c r="AC4469" t="s">
        <v>170</v>
      </c>
      <c r="AD4469" t="s">
        <v>383</v>
      </c>
      <c r="AE4469" t="s">
        <v>355</v>
      </c>
      <c r="AF4469" t="s">
        <v>406</v>
      </c>
      <c r="AG4469">
        <v>116</v>
      </c>
      <c r="AH4469" t="s">
        <v>68</v>
      </c>
      <c r="AI4469" t="s">
        <v>78</v>
      </c>
      <c r="AJ4469" t="s">
        <v>688</v>
      </c>
      <c r="AK4469" t="s">
        <v>673</v>
      </c>
      <c r="AL4469" t="s">
        <v>458</v>
      </c>
      <c r="AM4469" t="s">
        <v>406</v>
      </c>
      <c r="AN4469" t="s">
        <v>78</v>
      </c>
      <c r="AO4469" t="s">
        <v>673</v>
      </c>
      <c r="AP4469" t="s">
        <v>355</v>
      </c>
      <c r="AQ4469">
        <v>116</v>
      </c>
      <c r="AR4469" t="s">
        <v>368</v>
      </c>
      <c r="AS4469" t="s">
        <v>743</v>
      </c>
      <c r="AT4469" t="s">
        <v>755</v>
      </c>
      <c r="AU4469" t="s">
        <v>676</v>
      </c>
      <c r="AV4469" t="s">
        <v>406</v>
      </c>
      <c r="AW4469" t="s">
        <v>78</v>
      </c>
      <c r="AX4469" t="s">
        <v>288</v>
      </c>
      <c r="AY4469" t="s">
        <v>355</v>
      </c>
      <c r="AZ4469" t="s">
        <v>355</v>
      </c>
    </row>
    <row r="4470" spans="1:52" x14ac:dyDescent="0.35">
      <c r="A4470" t="s">
        <v>35</v>
      </c>
      <c r="B4470" t="s">
        <v>832</v>
      </c>
      <c r="C4470">
        <v>347</v>
      </c>
      <c r="D4470" t="s">
        <v>492</v>
      </c>
      <c r="E4470" t="s">
        <v>742</v>
      </c>
      <c r="F4470" t="s">
        <v>731</v>
      </c>
      <c r="G4470" t="s">
        <v>998</v>
      </c>
      <c r="H4470" t="s">
        <v>644</v>
      </c>
      <c r="I4470" t="s">
        <v>676</v>
      </c>
      <c r="J4470" t="s">
        <v>374</v>
      </c>
      <c r="K4470" t="s">
        <v>968</v>
      </c>
      <c r="L4470" t="s">
        <v>433</v>
      </c>
      <c r="M4470">
        <v>347</v>
      </c>
      <c r="N4470" t="s">
        <v>950</v>
      </c>
      <c r="O4470" t="s">
        <v>337</v>
      </c>
      <c r="P4470" t="s">
        <v>631</v>
      </c>
      <c r="Q4470" t="s">
        <v>807</v>
      </c>
      <c r="R4470" t="s">
        <v>389</v>
      </c>
      <c r="S4470" t="s">
        <v>673</v>
      </c>
      <c r="T4470" t="s">
        <v>78</v>
      </c>
      <c r="U4470" t="s">
        <v>170</v>
      </c>
      <c r="V4470" t="s">
        <v>78</v>
      </c>
      <c r="W4470">
        <v>347</v>
      </c>
      <c r="X4470" t="s">
        <v>472</v>
      </c>
      <c r="Y4470" t="s">
        <v>676</v>
      </c>
      <c r="Z4470" t="s">
        <v>688</v>
      </c>
      <c r="AA4470" t="s">
        <v>676</v>
      </c>
      <c r="AB4470" t="s">
        <v>644</v>
      </c>
      <c r="AC4470" t="s">
        <v>170</v>
      </c>
      <c r="AD4470" t="s">
        <v>745</v>
      </c>
      <c r="AE4470" t="s">
        <v>334</v>
      </c>
      <c r="AF4470" t="s">
        <v>377</v>
      </c>
      <c r="AG4470">
        <v>347</v>
      </c>
      <c r="AH4470" t="s">
        <v>991</v>
      </c>
      <c r="AI4470" t="s">
        <v>668</v>
      </c>
      <c r="AJ4470" t="s">
        <v>800</v>
      </c>
      <c r="AK4470" t="s">
        <v>679</v>
      </c>
      <c r="AL4470" t="s">
        <v>668</v>
      </c>
      <c r="AM4470" t="s">
        <v>85</v>
      </c>
      <c r="AN4470" t="s">
        <v>170</v>
      </c>
      <c r="AO4470" t="s">
        <v>78</v>
      </c>
      <c r="AP4470" t="s">
        <v>78</v>
      </c>
      <c r="AQ4470">
        <v>347</v>
      </c>
      <c r="AR4470" t="s">
        <v>965</v>
      </c>
      <c r="AS4470" t="s">
        <v>800</v>
      </c>
      <c r="AT4470" t="s">
        <v>383</v>
      </c>
      <c r="AU4470" t="s">
        <v>644</v>
      </c>
      <c r="AV4470" t="s">
        <v>389</v>
      </c>
      <c r="AW4470" t="s">
        <v>246</v>
      </c>
      <c r="AX4470" t="s">
        <v>807</v>
      </c>
      <c r="AY4470" t="s">
        <v>738</v>
      </c>
      <c r="AZ4470" t="s">
        <v>78</v>
      </c>
    </row>
    <row r="4471" spans="1:52" x14ac:dyDescent="0.35">
      <c r="A4471" t="s">
        <v>35</v>
      </c>
      <c r="B4471" t="s">
        <v>833</v>
      </c>
      <c r="C4471">
        <v>154</v>
      </c>
      <c r="D4471" t="s">
        <v>392</v>
      </c>
      <c r="E4471" t="s">
        <v>355</v>
      </c>
      <c r="F4471" t="s">
        <v>1064</v>
      </c>
      <c r="G4471" t="s">
        <v>1018</v>
      </c>
      <c r="H4471" t="s">
        <v>807</v>
      </c>
      <c r="I4471" t="s">
        <v>406</v>
      </c>
      <c r="J4471" t="s">
        <v>170</v>
      </c>
      <c r="K4471" t="s">
        <v>801</v>
      </c>
      <c r="L4471" t="s">
        <v>624</v>
      </c>
      <c r="M4471">
        <v>154</v>
      </c>
      <c r="N4471" t="s">
        <v>610</v>
      </c>
      <c r="O4471" t="s">
        <v>793</v>
      </c>
      <c r="P4471" t="s">
        <v>721</v>
      </c>
      <c r="Q4471" t="s">
        <v>433</v>
      </c>
      <c r="R4471" t="s">
        <v>679</v>
      </c>
      <c r="S4471" t="s">
        <v>414</v>
      </c>
      <c r="T4471" t="s">
        <v>78</v>
      </c>
      <c r="U4471" t="s">
        <v>78</v>
      </c>
      <c r="V4471" t="s">
        <v>414</v>
      </c>
      <c r="W4471">
        <v>154</v>
      </c>
      <c r="X4471" t="s">
        <v>66</v>
      </c>
      <c r="Y4471" t="s">
        <v>622</v>
      </c>
      <c r="Z4471" t="s">
        <v>623</v>
      </c>
      <c r="AA4471" t="s">
        <v>355</v>
      </c>
      <c r="AB4471" t="s">
        <v>414</v>
      </c>
      <c r="AC4471" t="s">
        <v>987</v>
      </c>
      <c r="AD4471" t="s">
        <v>987</v>
      </c>
      <c r="AE4471" t="s">
        <v>414</v>
      </c>
      <c r="AF4471" t="s">
        <v>78</v>
      </c>
      <c r="AG4471">
        <v>154</v>
      </c>
      <c r="AH4471" t="s">
        <v>1156</v>
      </c>
      <c r="AI4471" t="s">
        <v>170</v>
      </c>
      <c r="AJ4471" t="s">
        <v>490</v>
      </c>
      <c r="AK4471" t="s">
        <v>718</v>
      </c>
      <c r="AL4471" t="s">
        <v>738</v>
      </c>
      <c r="AM4471" t="s">
        <v>490</v>
      </c>
      <c r="AN4471" t="s">
        <v>78</v>
      </c>
      <c r="AO4471" t="s">
        <v>78</v>
      </c>
      <c r="AP4471" t="s">
        <v>78</v>
      </c>
      <c r="AQ4471">
        <v>154</v>
      </c>
      <c r="AR4471" t="s">
        <v>1122</v>
      </c>
      <c r="AS4471" t="s">
        <v>406</v>
      </c>
      <c r="AT4471" t="s">
        <v>723</v>
      </c>
      <c r="AU4471" t="s">
        <v>383</v>
      </c>
      <c r="AV4471" t="s">
        <v>387</v>
      </c>
      <c r="AW4471" t="s">
        <v>78</v>
      </c>
      <c r="AX4471" t="s">
        <v>734</v>
      </c>
      <c r="AY4471" t="s">
        <v>78</v>
      </c>
      <c r="AZ4471" t="s">
        <v>78</v>
      </c>
    </row>
    <row r="4472" spans="1:52" x14ac:dyDescent="0.35">
      <c r="A4472" t="s">
        <v>36</v>
      </c>
      <c r="B4472" t="s">
        <v>831</v>
      </c>
      <c r="C4472">
        <v>142</v>
      </c>
      <c r="D4472" t="s">
        <v>47</v>
      </c>
      <c r="E4472" t="s">
        <v>731</v>
      </c>
      <c r="F4472" t="s">
        <v>114</v>
      </c>
      <c r="G4472" t="s">
        <v>936</v>
      </c>
      <c r="H4472" t="s">
        <v>1140</v>
      </c>
      <c r="I4472" t="s">
        <v>987</v>
      </c>
      <c r="J4472" t="s">
        <v>490</v>
      </c>
      <c r="K4472" t="s">
        <v>801</v>
      </c>
      <c r="L4472" t="s">
        <v>78</v>
      </c>
      <c r="M4472">
        <v>142</v>
      </c>
      <c r="N4472" t="s">
        <v>1262</v>
      </c>
      <c r="O4472" t="s">
        <v>1018</v>
      </c>
      <c r="P4472" t="s">
        <v>456</v>
      </c>
      <c r="Q4472" t="s">
        <v>389</v>
      </c>
      <c r="R4472" t="s">
        <v>387</v>
      </c>
      <c r="S4472" t="s">
        <v>389</v>
      </c>
      <c r="T4472" t="s">
        <v>78</v>
      </c>
      <c r="U4472" t="s">
        <v>78</v>
      </c>
      <c r="V4472" t="s">
        <v>78</v>
      </c>
      <c r="W4472">
        <v>142</v>
      </c>
      <c r="X4472" t="s">
        <v>1345</v>
      </c>
      <c r="Y4472" t="s">
        <v>644</v>
      </c>
      <c r="Z4472" t="s">
        <v>722</v>
      </c>
      <c r="AA4472" t="s">
        <v>633</v>
      </c>
      <c r="AB4472" t="s">
        <v>734</v>
      </c>
      <c r="AC4472" t="s">
        <v>78</v>
      </c>
      <c r="AD4472" t="s">
        <v>742</v>
      </c>
      <c r="AE4472" t="s">
        <v>78</v>
      </c>
      <c r="AF4472" t="s">
        <v>78</v>
      </c>
      <c r="AG4472">
        <v>142</v>
      </c>
      <c r="AH4472" t="s">
        <v>653</v>
      </c>
      <c r="AI4472" t="s">
        <v>688</v>
      </c>
      <c r="AJ4472" t="s">
        <v>580</v>
      </c>
      <c r="AK4472" t="s">
        <v>624</v>
      </c>
      <c r="AL4472" t="s">
        <v>334</v>
      </c>
      <c r="AM4472" t="s">
        <v>490</v>
      </c>
      <c r="AN4472" t="s">
        <v>433</v>
      </c>
      <c r="AO4472" t="s">
        <v>246</v>
      </c>
      <c r="AP4472" t="s">
        <v>668</v>
      </c>
      <c r="AQ4472">
        <v>142</v>
      </c>
      <c r="AR4472" t="s">
        <v>806</v>
      </c>
      <c r="AS4472" t="s">
        <v>688</v>
      </c>
      <c r="AT4472" t="s">
        <v>1140</v>
      </c>
      <c r="AU4472" t="s">
        <v>383</v>
      </c>
      <c r="AV4472" t="s">
        <v>334</v>
      </c>
      <c r="AW4472" t="s">
        <v>668</v>
      </c>
      <c r="AX4472" t="s">
        <v>732</v>
      </c>
      <c r="AY4472" t="s">
        <v>78</v>
      </c>
      <c r="AZ4472" t="s">
        <v>78</v>
      </c>
    </row>
    <row r="4473" spans="1:52" x14ac:dyDescent="0.35">
      <c r="A4473" t="s">
        <v>36</v>
      </c>
      <c r="B4473" t="s">
        <v>832</v>
      </c>
      <c r="C4473">
        <v>1306</v>
      </c>
      <c r="D4473" t="s">
        <v>1450</v>
      </c>
      <c r="E4473" t="s">
        <v>724</v>
      </c>
      <c r="F4473" t="s">
        <v>782</v>
      </c>
      <c r="G4473" t="s">
        <v>1140</v>
      </c>
      <c r="H4473" t="s">
        <v>383</v>
      </c>
      <c r="I4473" t="s">
        <v>85</v>
      </c>
      <c r="J4473" t="s">
        <v>623</v>
      </c>
      <c r="K4473" t="s">
        <v>1130</v>
      </c>
      <c r="L4473" t="s">
        <v>800</v>
      </c>
      <c r="M4473">
        <v>1306</v>
      </c>
      <c r="N4473" t="s">
        <v>903</v>
      </c>
      <c r="O4473" t="s">
        <v>688</v>
      </c>
      <c r="P4473" t="s">
        <v>624</v>
      </c>
      <c r="Q4473" t="s">
        <v>623</v>
      </c>
      <c r="R4473" t="s">
        <v>170</v>
      </c>
      <c r="S4473" t="s">
        <v>389</v>
      </c>
      <c r="T4473" t="s">
        <v>433</v>
      </c>
      <c r="U4473" t="s">
        <v>668</v>
      </c>
      <c r="V4473" t="s">
        <v>78</v>
      </c>
      <c r="W4473">
        <v>1306</v>
      </c>
      <c r="X4473" t="s">
        <v>917</v>
      </c>
      <c r="Y4473" t="s">
        <v>406</v>
      </c>
      <c r="Z4473" t="s">
        <v>732</v>
      </c>
      <c r="AA4473" t="s">
        <v>624</v>
      </c>
      <c r="AB4473" t="s">
        <v>374</v>
      </c>
      <c r="AC4473" t="s">
        <v>668</v>
      </c>
      <c r="AD4473" t="s">
        <v>738</v>
      </c>
      <c r="AE4473" t="s">
        <v>374</v>
      </c>
      <c r="AF4473" t="s">
        <v>78</v>
      </c>
      <c r="AG4473">
        <v>1308</v>
      </c>
      <c r="AH4473" t="s">
        <v>662</v>
      </c>
      <c r="AI4473" t="s">
        <v>334</v>
      </c>
      <c r="AJ4473" t="s">
        <v>738</v>
      </c>
      <c r="AK4473" t="s">
        <v>433</v>
      </c>
      <c r="AL4473" t="s">
        <v>170</v>
      </c>
      <c r="AM4473" t="s">
        <v>433</v>
      </c>
      <c r="AN4473" t="s">
        <v>246</v>
      </c>
      <c r="AO4473" t="s">
        <v>679</v>
      </c>
      <c r="AP4473" t="s">
        <v>78</v>
      </c>
      <c r="AQ4473">
        <v>1306</v>
      </c>
      <c r="AR4473" t="s">
        <v>1141</v>
      </c>
      <c r="AS4473" t="s">
        <v>389</v>
      </c>
      <c r="AT4473" t="s">
        <v>644</v>
      </c>
      <c r="AU4473" t="s">
        <v>377</v>
      </c>
      <c r="AV4473" t="s">
        <v>374</v>
      </c>
      <c r="AW4473" t="s">
        <v>374</v>
      </c>
      <c r="AX4473" t="s">
        <v>389</v>
      </c>
      <c r="AY4473" t="s">
        <v>668</v>
      </c>
      <c r="AZ4473" t="s">
        <v>78</v>
      </c>
    </row>
    <row r="4474" spans="1:52" x14ac:dyDescent="0.35">
      <c r="A4474" t="s">
        <v>36</v>
      </c>
      <c r="B4474" t="s">
        <v>833</v>
      </c>
      <c r="C4474">
        <v>184</v>
      </c>
      <c r="D4474" t="s">
        <v>495</v>
      </c>
      <c r="E4474" t="s">
        <v>1140</v>
      </c>
      <c r="F4474" t="s">
        <v>1167</v>
      </c>
      <c r="G4474" t="s">
        <v>1023</v>
      </c>
      <c r="H4474" t="s">
        <v>633</v>
      </c>
      <c r="I4474" t="s">
        <v>690</v>
      </c>
      <c r="J4474" t="s">
        <v>414</v>
      </c>
      <c r="K4474" t="s">
        <v>1003</v>
      </c>
      <c r="L4474" t="s">
        <v>644</v>
      </c>
      <c r="M4474">
        <v>184</v>
      </c>
      <c r="N4474" t="s">
        <v>70</v>
      </c>
      <c r="O4474" t="s">
        <v>730</v>
      </c>
      <c r="P4474" t="s">
        <v>690</v>
      </c>
      <c r="Q4474" t="s">
        <v>414</v>
      </c>
      <c r="R4474" t="s">
        <v>78</v>
      </c>
      <c r="S4474" t="s">
        <v>389</v>
      </c>
      <c r="T4474" t="s">
        <v>78</v>
      </c>
      <c r="U4474" t="s">
        <v>78</v>
      </c>
      <c r="V4474" t="s">
        <v>78</v>
      </c>
      <c r="W4474">
        <v>184</v>
      </c>
      <c r="X4474" t="s">
        <v>752</v>
      </c>
      <c r="Y4474" t="s">
        <v>721</v>
      </c>
      <c r="Z4474" t="s">
        <v>490</v>
      </c>
      <c r="AA4474" t="s">
        <v>341</v>
      </c>
      <c r="AB4474" t="s">
        <v>414</v>
      </c>
      <c r="AC4474" t="s">
        <v>334</v>
      </c>
      <c r="AD4474" t="s">
        <v>433</v>
      </c>
      <c r="AE4474" t="s">
        <v>78</v>
      </c>
      <c r="AF4474" t="s">
        <v>78</v>
      </c>
      <c r="AG4474">
        <v>184</v>
      </c>
      <c r="AH4474" t="s">
        <v>1162</v>
      </c>
      <c r="AI4474" t="s">
        <v>623</v>
      </c>
      <c r="AJ4474" t="s">
        <v>718</v>
      </c>
      <c r="AK4474" t="s">
        <v>355</v>
      </c>
      <c r="AL4474" t="s">
        <v>800</v>
      </c>
      <c r="AM4474" t="s">
        <v>355</v>
      </c>
      <c r="AN4474" t="s">
        <v>78</v>
      </c>
      <c r="AO4474" t="s">
        <v>78</v>
      </c>
      <c r="AP4474" t="s">
        <v>78</v>
      </c>
      <c r="AQ4474">
        <v>184</v>
      </c>
      <c r="AR4474" t="s">
        <v>992</v>
      </c>
      <c r="AS4474" t="s">
        <v>807</v>
      </c>
      <c r="AT4474" t="s">
        <v>374</v>
      </c>
      <c r="AU4474" t="s">
        <v>377</v>
      </c>
      <c r="AV4474" t="s">
        <v>78</v>
      </c>
      <c r="AW4474" t="s">
        <v>78</v>
      </c>
      <c r="AX4474" t="s">
        <v>78</v>
      </c>
      <c r="AY4474" t="s">
        <v>78</v>
      </c>
      <c r="AZ4474" t="s">
        <v>78</v>
      </c>
    </row>
    <row r="4475" spans="1:52" x14ac:dyDescent="0.35">
      <c r="A4475" t="s">
        <v>37</v>
      </c>
      <c r="B4475" t="s">
        <v>831</v>
      </c>
      <c r="C4475">
        <v>109</v>
      </c>
      <c r="D4475" t="s">
        <v>585</v>
      </c>
      <c r="E4475" t="s">
        <v>456</v>
      </c>
      <c r="F4475" t="s">
        <v>905</v>
      </c>
      <c r="G4475" t="s">
        <v>781</v>
      </c>
      <c r="H4475" t="s">
        <v>728</v>
      </c>
      <c r="I4475" t="s">
        <v>736</v>
      </c>
      <c r="J4475" t="s">
        <v>800</v>
      </c>
      <c r="K4475" t="s">
        <v>1116</v>
      </c>
      <c r="L4475" t="s">
        <v>334</v>
      </c>
      <c r="M4475">
        <v>109</v>
      </c>
      <c r="N4475" t="s">
        <v>463</v>
      </c>
      <c r="O4475" t="s">
        <v>1015</v>
      </c>
      <c r="P4475" t="s">
        <v>724</v>
      </c>
      <c r="Q4475" t="s">
        <v>745</v>
      </c>
      <c r="R4475" t="s">
        <v>377</v>
      </c>
      <c r="S4475" t="s">
        <v>246</v>
      </c>
      <c r="T4475" t="s">
        <v>78</v>
      </c>
      <c r="U4475" t="s">
        <v>78</v>
      </c>
      <c r="V4475" t="s">
        <v>78</v>
      </c>
      <c r="W4475">
        <v>109</v>
      </c>
      <c r="X4475" t="s">
        <v>603</v>
      </c>
      <c r="Y4475" t="s">
        <v>85</v>
      </c>
      <c r="Z4475" t="s">
        <v>896</v>
      </c>
      <c r="AA4475" t="s">
        <v>580</v>
      </c>
      <c r="AB4475" t="s">
        <v>623</v>
      </c>
      <c r="AC4475" t="s">
        <v>377</v>
      </c>
      <c r="AD4475" t="s">
        <v>735</v>
      </c>
      <c r="AE4475" t="s">
        <v>334</v>
      </c>
      <c r="AF4475" t="s">
        <v>78</v>
      </c>
      <c r="AG4475">
        <v>109</v>
      </c>
      <c r="AH4475" t="s">
        <v>241</v>
      </c>
      <c r="AI4475" t="s">
        <v>389</v>
      </c>
      <c r="AJ4475" t="s">
        <v>1214</v>
      </c>
      <c r="AK4475" t="s">
        <v>456</v>
      </c>
      <c r="AL4475" t="s">
        <v>644</v>
      </c>
      <c r="AM4475" t="s">
        <v>456</v>
      </c>
      <c r="AN4475" t="s">
        <v>377</v>
      </c>
      <c r="AO4475" t="s">
        <v>78</v>
      </c>
      <c r="AP4475" t="s">
        <v>78</v>
      </c>
      <c r="AQ4475">
        <v>109</v>
      </c>
      <c r="AR4475" t="s">
        <v>844</v>
      </c>
      <c r="AS4475" t="s">
        <v>624</v>
      </c>
      <c r="AT4475" t="s">
        <v>734</v>
      </c>
      <c r="AU4475" t="s">
        <v>998</v>
      </c>
      <c r="AV4475" t="s">
        <v>673</v>
      </c>
      <c r="AW4475" t="s">
        <v>675</v>
      </c>
      <c r="AX4475" t="s">
        <v>456</v>
      </c>
      <c r="AY4475" t="s">
        <v>377</v>
      </c>
      <c r="AZ4475" t="s">
        <v>78</v>
      </c>
    </row>
    <row r="4476" spans="1:52" x14ac:dyDescent="0.35">
      <c r="A4476" t="s">
        <v>37</v>
      </c>
      <c r="B4476" t="s">
        <v>832</v>
      </c>
      <c r="C4476">
        <v>647</v>
      </c>
      <c r="D4476" t="s">
        <v>591</v>
      </c>
      <c r="E4476" t="s">
        <v>724</v>
      </c>
      <c r="F4476" t="s">
        <v>1214</v>
      </c>
      <c r="G4476" t="s">
        <v>1167</v>
      </c>
      <c r="H4476" t="s">
        <v>742</v>
      </c>
      <c r="I4476" t="s">
        <v>341</v>
      </c>
      <c r="J4476" t="s">
        <v>490</v>
      </c>
      <c r="K4476" t="s">
        <v>1108</v>
      </c>
      <c r="L4476" t="s">
        <v>389</v>
      </c>
      <c r="M4476">
        <v>647</v>
      </c>
      <c r="N4476" t="s">
        <v>920</v>
      </c>
      <c r="O4476" t="s">
        <v>721</v>
      </c>
      <c r="P4476" t="s">
        <v>738</v>
      </c>
      <c r="Q4476" t="s">
        <v>490</v>
      </c>
      <c r="R4476" t="s">
        <v>673</v>
      </c>
      <c r="S4476" t="s">
        <v>387</v>
      </c>
      <c r="T4476" t="s">
        <v>675</v>
      </c>
      <c r="U4476" t="s">
        <v>78</v>
      </c>
      <c r="V4476" t="s">
        <v>78</v>
      </c>
      <c r="W4476">
        <v>647</v>
      </c>
      <c r="X4476" t="s">
        <v>292</v>
      </c>
      <c r="Y4476" t="s">
        <v>414</v>
      </c>
      <c r="Z4476" t="s">
        <v>250</v>
      </c>
      <c r="AA4476" t="s">
        <v>456</v>
      </c>
      <c r="AB4476" t="s">
        <v>377</v>
      </c>
      <c r="AC4476" t="s">
        <v>673</v>
      </c>
      <c r="AD4476" t="s">
        <v>529</v>
      </c>
      <c r="AE4476" t="s">
        <v>433</v>
      </c>
      <c r="AF4476" t="s">
        <v>679</v>
      </c>
      <c r="AG4476">
        <v>648</v>
      </c>
      <c r="AH4476" t="s">
        <v>1039</v>
      </c>
      <c r="AI4476" t="s">
        <v>374</v>
      </c>
      <c r="AJ4476" t="s">
        <v>675</v>
      </c>
      <c r="AK4476" t="s">
        <v>170</v>
      </c>
      <c r="AL4476" t="s">
        <v>673</v>
      </c>
      <c r="AM4476" t="s">
        <v>414</v>
      </c>
      <c r="AN4476" t="s">
        <v>78</v>
      </c>
      <c r="AO4476" t="s">
        <v>668</v>
      </c>
      <c r="AP4476" t="s">
        <v>78</v>
      </c>
      <c r="AQ4476">
        <v>647</v>
      </c>
      <c r="AR4476" t="s">
        <v>66</v>
      </c>
      <c r="AS4476" t="s">
        <v>675</v>
      </c>
      <c r="AT4476" t="s">
        <v>718</v>
      </c>
      <c r="AU4476" t="s">
        <v>458</v>
      </c>
      <c r="AV4476" t="s">
        <v>414</v>
      </c>
      <c r="AW4476" t="s">
        <v>673</v>
      </c>
      <c r="AX4476" t="s">
        <v>622</v>
      </c>
      <c r="AY4476" t="s">
        <v>246</v>
      </c>
      <c r="AZ4476" t="s">
        <v>78</v>
      </c>
    </row>
    <row r="4477" spans="1:52" x14ac:dyDescent="0.35">
      <c r="A4477" t="s">
        <v>37</v>
      </c>
      <c r="B4477" t="s">
        <v>833</v>
      </c>
      <c r="C4477">
        <v>70</v>
      </c>
      <c r="D4477" t="s">
        <v>534</v>
      </c>
      <c r="E4477" t="s">
        <v>246</v>
      </c>
      <c r="F4477" t="s">
        <v>743</v>
      </c>
      <c r="G4477" t="s">
        <v>688</v>
      </c>
      <c r="H4477" t="s">
        <v>742</v>
      </c>
      <c r="I4477" t="s">
        <v>456</v>
      </c>
      <c r="J4477" t="s">
        <v>78</v>
      </c>
      <c r="K4477" t="s">
        <v>533</v>
      </c>
      <c r="L4477" t="s">
        <v>78</v>
      </c>
      <c r="M4477">
        <v>70</v>
      </c>
      <c r="N4477" t="s">
        <v>859</v>
      </c>
      <c r="O4477" t="s">
        <v>1130</v>
      </c>
      <c r="P4477" t="s">
        <v>721</v>
      </c>
      <c r="Q4477" t="s">
        <v>458</v>
      </c>
      <c r="R4477" t="s">
        <v>78</v>
      </c>
      <c r="S4477" t="s">
        <v>622</v>
      </c>
      <c r="T4477" t="s">
        <v>78</v>
      </c>
      <c r="U4477" t="s">
        <v>78</v>
      </c>
      <c r="V4477" t="s">
        <v>78</v>
      </c>
      <c r="W4477">
        <v>70</v>
      </c>
      <c r="X4477" t="s">
        <v>1152</v>
      </c>
      <c r="Y4477" t="s">
        <v>246</v>
      </c>
      <c r="Z4477" t="s">
        <v>800</v>
      </c>
      <c r="AA4477" t="s">
        <v>721</v>
      </c>
      <c r="AB4477" t="s">
        <v>78</v>
      </c>
      <c r="AC4477" t="s">
        <v>78</v>
      </c>
      <c r="AD4477" t="s">
        <v>734</v>
      </c>
      <c r="AE4477" t="s">
        <v>78</v>
      </c>
      <c r="AF4477" t="s">
        <v>78</v>
      </c>
      <c r="AG4477">
        <v>70</v>
      </c>
      <c r="AH4477" t="s">
        <v>992</v>
      </c>
      <c r="AI4477" t="s">
        <v>414</v>
      </c>
      <c r="AJ4477" t="s">
        <v>78</v>
      </c>
      <c r="AK4477" t="s">
        <v>78</v>
      </c>
      <c r="AL4477" t="s">
        <v>800</v>
      </c>
      <c r="AM4477" t="s">
        <v>377</v>
      </c>
      <c r="AN4477" t="s">
        <v>800</v>
      </c>
      <c r="AO4477" t="s">
        <v>78</v>
      </c>
      <c r="AP4477" t="s">
        <v>78</v>
      </c>
      <c r="AQ4477">
        <v>70</v>
      </c>
      <c r="AR4477" t="s">
        <v>786</v>
      </c>
      <c r="AS4477" t="s">
        <v>85</v>
      </c>
      <c r="AT4477" t="s">
        <v>800</v>
      </c>
      <c r="AU4477" t="s">
        <v>622</v>
      </c>
      <c r="AV4477" t="s">
        <v>490</v>
      </c>
      <c r="AW4477" t="s">
        <v>673</v>
      </c>
      <c r="AX4477" t="s">
        <v>622</v>
      </c>
      <c r="AY4477" t="s">
        <v>78</v>
      </c>
      <c r="AZ4477" t="s">
        <v>78</v>
      </c>
    </row>
    <row r="4478" spans="1:52" x14ac:dyDescent="0.35">
      <c r="A4478" t="s">
        <v>38</v>
      </c>
      <c r="B4478" t="s">
        <v>831</v>
      </c>
      <c r="C4478">
        <v>198</v>
      </c>
      <c r="D4478" t="s">
        <v>609</v>
      </c>
      <c r="E4478" t="s">
        <v>728</v>
      </c>
      <c r="F4478" t="s">
        <v>838</v>
      </c>
      <c r="G4478" t="s">
        <v>881</v>
      </c>
      <c r="H4478" t="s">
        <v>676</v>
      </c>
      <c r="I4478" t="s">
        <v>389</v>
      </c>
      <c r="J4478" t="s">
        <v>406</v>
      </c>
      <c r="K4478" t="s">
        <v>733</v>
      </c>
      <c r="L4478" t="s">
        <v>644</v>
      </c>
      <c r="M4478">
        <v>198</v>
      </c>
      <c r="N4478" t="s">
        <v>765</v>
      </c>
      <c r="O4478" t="s">
        <v>717</v>
      </c>
      <c r="P4478" t="s">
        <v>696</v>
      </c>
      <c r="Q4478" t="s">
        <v>622</v>
      </c>
      <c r="R4478" t="s">
        <v>800</v>
      </c>
      <c r="S4478" t="s">
        <v>85</v>
      </c>
      <c r="T4478" t="s">
        <v>78</v>
      </c>
      <c r="U4478" t="s">
        <v>668</v>
      </c>
      <c r="V4478" t="s">
        <v>78</v>
      </c>
      <c r="W4478">
        <v>198</v>
      </c>
      <c r="X4478" t="s">
        <v>1345</v>
      </c>
      <c r="Y4478" t="s">
        <v>738</v>
      </c>
      <c r="Z4478" t="s">
        <v>1180</v>
      </c>
      <c r="AA4478" t="s">
        <v>743</v>
      </c>
      <c r="AB4478" t="s">
        <v>383</v>
      </c>
      <c r="AC4478" t="s">
        <v>800</v>
      </c>
      <c r="AD4478" t="s">
        <v>631</v>
      </c>
      <c r="AE4478" t="s">
        <v>85</v>
      </c>
      <c r="AF4478" t="s">
        <v>377</v>
      </c>
      <c r="AG4478">
        <v>198</v>
      </c>
      <c r="AH4478" t="s">
        <v>866</v>
      </c>
      <c r="AI4478" t="s">
        <v>675</v>
      </c>
      <c r="AJ4478" t="s">
        <v>732</v>
      </c>
      <c r="AK4478" t="s">
        <v>406</v>
      </c>
      <c r="AL4478" t="s">
        <v>673</v>
      </c>
      <c r="AM4478" t="s">
        <v>389</v>
      </c>
      <c r="AN4478" t="s">
        <v>78</v>
      </c>
      <c r="AO4478" t="s">
        <v>78</v>
      </c>
      <c r="AP4478" t="s">
        <v>78</v>
      </c>
      <c r="AQ4478">
        <v>198</v>
      </c>
      <c r="AR4478" t="s">
        <v>691</v>
      </c>
      <c r="AS4478" t="s">
        <v>623</v>
      </c>
      <c r="AT4478" t="s">
        <v>748</v>
      </c>
      <c r="AU4478" t="s">
        <v>529</v>
      </c>
      <c r="AV4478" t="s">
        <v>341</v>
      </c>
      <c r="AW4478" t="s">
        <v>170</v>
      </c>
      <c r="AX4478" t="s">
        <v>341</v>
      </c>
      <c r="AY4478" t="s">
        <v>433</v>
      </c>
      <c r="AZ4478" t="s">
        <v>78</v>
      </c>
    </row>
    <row r="4479" spans="1:52" x14ac:dyDescent="0.35">
      <c r="A4479" t="s">
        <v>38</v>
      </c>
      <c r="B4479" t="s">
        <v>832</v>
      </c>
      <c r="C4479">
        <v>412</v>
      </c>
      <c r="D4479" t="s">
        <v>399</v>
      </c>
      <c r="E4479" t="s">
        <v>529</v>
      </c>
      <c r="F4479" t="s">
        <v>936</v>
      </c>
      <c r="G4479" t="s">
        <v>725</v>
      </c>
      <c r="H4479" t="s">
        <v>644</v>
      </c>
      <c r="I4479" t="s">
        <v>341</v>
      </c>
      <c r="J4479" t="s">
        <v>355</v>
      </c>
      <c r="K4479" t="s">
        <v>946</v>
      </c>
      <c r="L4479" t="s">
        <v>624</v>
      </c>
      <c r="M4479">
        <v>412</v>
      </c>
      <c r="N4479" t="s">
        <v>292</v>
      </c>
      <c r="O4479" t="s">
        <v>788</v>
      </c>
      <c r="P4479" t="s">
        <v>644</v>
      </c>
      <c r="Q4479" t="s">
        <v>987</v>
      </c>
      <c r="R4479" t="s">
        <v>246</v>
      </c>
      <c r="S4479" t="s">
        <v>334</v>
      </c>
      <c r="T4479" t="s">
        <v>78</v>
      </c>
      <c r="U4479" t="s">
        <v>246</v>
      </c>
      <c r="V4479" t="s">
        <v>78</v>
      </c>
      <c r="W4479">
        <v>412</v>
      </c>
      <c r="X4479" t="s">
        <v>1240</v>
      </c>
      <c r="Y4479" t="s">
        <v>807</v>
      </c>
      <c r="Z4479" t="s">
        <v>993</v>
      </c>
      <c r="AA4479" t="s">
        <v>676</v>
      </c>
      <c r="AB4479" t="s">
        <v>743</v>
      </c>
      <c r="AC4479" t="s">
        <v>246</v>
      </c>
      <c r="AD4479" t="s">
        <v>718</v>
      </c>
      <c r="AE4479" t="s">
        <v>389</v>
      </c>
      <c r="AF4479" t="s">
        <v>679</v>
      </c>
      <c r="AG4479">
        <v>412</v>
      </c>
      <c r="AH4479" t="s">
        <v>695</v>
      </c>
      <c r="AI4479" t="s">
        <v>374</v>
      </c>
      <c r="AJ4479" t="s">
        <v>732</v>
      </c>
      <c r="AK4479" t="s">
        <v>679</v>
      </c>
      <c r="AL4479" t="s">
        <v>668</v>
      </c>
      <c r="AM4479" t="s">
        <v>800</v>
      </c>
      <c r="AN4479" t="s">
        <v>170</v>
      </c>
      <c r="AO4479" t="s">
        <v>170</v>
      </c>
      <c r="AP4479" t="s">
        <v>78</v>
      </c>
      <c r="AQ4479">
        <v>412</v>
      </c>
      <c r="AR4479" t="s">
        <v>1137</v>
      </c>
      <c r="AS4479" t="s">
        <v>490</v>
      </c>
      <c r="AT4479" t="s">
        <v>736</v>
      </c>
      <c r="AU4479" t="s">
        <v>355</v>
      </c>
      <c r="AV4479" t="s">
        <v>675</v>
      </c>
      <c r="AW4479" t="s">
        <v>334</v>
      </c>
      <c r="AX4479" t="s">
        <v>736</v>
      </c>
      <c r="AY4479" t="s">
        <v>374</v>
      </c>
      <c r="AZ4479" t="s">
        <v>387</v>
      </c>
    </row>
    <row r="4480" spans="1:52" x14ac:dyDescent="0.35">
      <c r="A4480" t="s">
        <v>38</v>
      </c>
      <c r="B4480" t="s">
        <v>833</v>
      </c>
      <c r="C4480">
        <v>213</v>
      </c>
      <c r="D4480" t="s">
        <v>685</v>
      </c>
      <c r="E4480" t="s">
        <v>724</v>
      </c>
      <c r="F4480" t="s">
        <v>938</v>
      </c>
      <c r="G4480" t="s">
        <v>1096</v>
      </c>
      <c r="H4480" t="s">
        <v>1222</v>
      </c>
      <c r="I4480" t="s">
        <v>622</v>
      </c>
      <c r="J4480" t="s">
        <v>414</v>
      </c>
      <c r="K4480" t="s">
        <v>907</v>
      </c>
      <c r="L4480" t="s">
        <v>78</v>
      </c>
      <c r="M4480">
        <v>213</v>
      </c>
      <c r="N4480" t="s">
        <v>538</v>
      </c>
      <c r="O4480" t="s">
        <v>793</v>
      </c>
      <c r="P4480" t="s">
        <v>868</v>
      </c>
      <c r="Q4480" t="s">
        <v>676</v>
      </c>
      <c r="R4480" t="s">
        <v>170</v>
      </c>
      <c r="S4480" t="s">
        <v>383</v>
      </c>
      <c r="T4480" t="s">
        <v>334</v>
      </c>
      <c r="U4480" t="s">
        <v>78</v>
      </c>
      <c r="V4480" t="s">
        <v>673</v>
      </c>
      <c r="W4480">
        <v>213</v>
      </c>
      <c r="X4480" t="s">
        <v>145</v>
      </c>
      <c r="Y4480" t="s">
        <v>490</v>
      </c>
      <c r="Z4480" t="s">
        <v>905</v>
      </c>
      <c r="AA4480" t="s">
        <v>868</v>
      </c>
      <c r="AB4480" t="s">
        <v>623</v>
      </c>
      <c r="AC4480" t="s">
        <v>78</v>
      </c>
      <c r="AD4480" t="s">
        <v>633</v>
      </c>
      <c r="AE4480" t="s">
        <v>78</v>
      </c>
      <c r="AF4480" t="s">
        <v>246</v>
      </c>
      <c r="AG4480">
        <v>213</v>
      </c>
      <c r="AH4480" t="s">
        <v>287</v>
      </c>
      <c r="AI4480" t="s">
        <v>334</v>
      </c>
      <c r="AJ4480" t="s">
        <v>406</v>
      </c>
      <c r="AK4480" t="s">
        <v>987</v>
      </c>
      <c r="AL4480" t="s">
        <v>78</v>
      </c>
      <c r="AM4480" t="s">
        <v>374</v>
      </c>
      <c r="AN4480" t="s">
        <v>78</v>
      </c>
      <c r="AO4480" t="s">
        <v>78</v>
      </c>
      <c r="AP4480" t="s">
        <v>78</v>
      </c>
      <c r="AQ4480">
        <v>213</v>
      </c>
      <c r="AR4480" t="s">
        <v>769</v>
      </c>
      <c r="AS4480" t="s">
        <v>387</v>
      </c>
      <c r="AT4480" t="s">
        <v>741</v>
      </c>
      <c r="AU4480" t="s">
        <v>734</v>
      </c>
      <c r="AV4480" t="s">
        <v>624</v>
      </c>
      <c r="AW4480" t="s">
        <v>433</v>
      </c>
      <c r="AX4480" t="s">
        <v>743</v>
      </c>
      <c r="AY4480" t="s">
        <v>433</v>
      </c>
      <c r="AZ4480" t="s">
        <v>78</v>
      </c>
    </row>
    <row r="4481" spans="1:52" x14ac:dyDescent="0.35">
      <c r="A4481" t="s">
        <v>39</v>
      </c>
      <c r="B4481" t="s">
        <v>831</v>
      </c>
      <c r="C4481">
        <v>129</v>
      </c>
      <c r="D4481" t="s">
        <v>829</v>
      </c>
      <c r="E4481" t="s">
        <v>732</v>
      </c>
      <c r="F4481" t="s">
        <v>958</v>
      </c>
      <c r="G4481" t="s">
        <v>69</v>
      </c>
      <c r="H4481" t="s">
        <v>1180</v>
      </c>
      <c r="I4481" t="s">
        <v>718</v>
      </c>
      <c r="J4481" t="s">
        <v>78</v>
      </c>
      <c r="K4481" t="s">
        <v>1209</v>
      </c>
      <c r="L4481" t="s">
        <v>246</v>
      </c>
      <c r="M4481">
        <v>129</v>
      </c>
      <c r="N4481" t="s">
        <v>1470</v>
      </c>
      <c r="O4481" t="s">
        <v>580</v>
      </c>
      <c r="P4481" t="s">
        <v>734</v>
      </c>
      <c r="Q4481" t="s">
        <v>734</v>
      </c>
      <c r="R4481" t="s">
        <v>78</v>
      </c>
      <c r="S4481" t="s">
        <v>624</v>
      </c>
      <c r="T4481" t="s">
        <v>78</v>
      </c>
      <c r="U4481" t="s">
        <v>675</v>
      </c>
      <c r="V4481" t="s">
        <v>78</v>
      </c>
      <c r="W4481">
        <v>129</v>
      </c>
      <c r="X4481" t="s">
        <v>845</v>
      </c>
      <c r="Y4481" t="s">
        <v>675</v>
      </c>
      <c r="Z4481" t="s">
        <v>938</v>
      </c>
      <c r="AA4481" t="s">
        <v>730</v>
      </c>
      <c r="AB4481" t="s">
        <v>78</v>
      </c>
      <c r="AC4481" t="s">
        <v>78</v>
      </c>
      <c r="AD4481" t="s">
        <v>508</v>
      </c>
      <c r="AE4481" t="s">
        <v>78</v>
      </c>
      <c r="AF4481" t="s">
        <v>78</v>
      </c>
      <c r="AG4481">
        <v>129</v>
      </c>
      <c r="AH4481" t="s">
        <v>1004</v>
      </c>
      <c r="AI4481" t="s">
        <v>406</v>
      </c>
      <c r="AJ4481" t="s">
        <v>949</v>
      </c>
      <c r="AK4481" t="s">
        <v>738</v>
      </c>
      <c r="AL4481" t="s">
        <v>490</v>
      </c>
      <c r="AM4481" t="s">
        <v>355</v>
      </c>
      <c r="AN4481" t="s">
        <v>78</v>
      </c>
      <c r="AO4481" t="s">
        <v>78</v>
      </c>
      <c r="AP4481" t="s">
        <v>78</v>
      </c>
      <c r="AQ4481">
        <v>129</v>
      </c>
      <c r="AR4481" t="s">
        <v>1014</v>
      </c>
      <c r="AS4481" t="s">
        <v>246</v>
      </c>
      <c r="AT4481" t="s">
        <v>288</v>
      </c>
      <c r="AU4481" t="s">
        <v>85</v>
      </c>
      <c r="AV4481" t="s">
        <v>78</v>
      </c>
      <c r="AW4481" t="s">
        <v>78</v>
      </c>
      <c r="AX4481" t="s">
        <v>738</v>
      </c>
      <c r="AY4481" t="s">
        <v>78</v>
      </c>
      <c r="AZ4481" t="s">
        <v>78</v>
      </c>
    </row>
    <row r="4482" spans="1:52" x14ac:dyDescent="0.35">
      <c r="A4482" t="s">
        <v>39</v>
      </c>
      <c r="B4482" t="s">
        <v>832</v>
      </c>
      <c r="C4482">
        <v>595</v>
      </c>
      <c r="D4482" t="s">
        <v>502</v>
      </c>
      <c r="E4482" t="s">
        <v>825</v>
      </c>
      <c r="F4482" t="s">
        <v>781</v>
      </c>
      <c r="G4482" t="s">
        <v>1180</v>
      </c>
      <c r="H4482" t="s">
        <v>732</v>
      </c>
      <c r="I4482" t="s">
        <v>738</v>
      </c>
      <c r="J4482" t="s">
        <v>414</v>
      </c>
      <c r="K4482" t="s">
        <v>1108</v>
      </c>
      <c r="L4482" t="s">
        <v>246</v>
      </c>
      <c r="M4482">
        <v>595</v>
      </c>
      <c r="N4482" t="s">
        <v>1057</v>
      </c>
      <c r="O4482" t="s">
        <v>724</v>
      </c>
      <c r="P4482" t="s">
        <v>743</v>
      </c>
      <c r="Q4482" t="s">
        <v>622</v>
      </c>
      <c r="R4482" t="s">
        <v>673</v>
      </c>
      <c r="S4482" t="s">
        <v>355</v>
      </c>
      <c r="T4482" t="s">
        <v>170</v>
      </c>
      <c r="U4482" t="s">
        <v>78</v>
      </c>
      <c r="V4482" t="s">
        <v>78</v>
      </c>
      <c r="W4482">
        <v>595</v>
      </c>
      <c r="X4482" t="s">
        <v>1649</v>
      </c>
      <c r="Y4482" t="s">
        <v>622</v>
      </c>
      <c r="Z4482" t="s">
        <v>688</v>
      </c>
      <c r="AA4482" t="s">
        <v>529</v>
      </c>
      <c r="AB4482" t="s">
        <v>433</v>
      </c>
      <c r="AC4482" t="s">
        <v>433</v>
      </c>
      <c r="AD4482" t="s">
        <v>631</v>
      </c>
      <c r="AE4482" t="s">
        <v>623</v>
      </c>
      <c r="AF4482" t="s">
        <v>170</v>
      </c>
      <c r="AG4482">
        <v>595</v>
      </c>
      <c r="AH4482" t="s">
        <v>992</v>
      </c>
      <c r="AI4482" t="s">
        <v>374</v>
      </c>
      <c r="AJ4482" t="s">
        <v>623</v>
      </c>
      <c r="AK4482" t="s">
        <v>673</v>
      </c>
      <c r="AL4482" t="s">
        <v>668</v>
      </c>
      <c r="AM4482" t="s">
        <v>377</v>
      </c>
      <c r="AN4482" t="s">
        <v>668</v>
      </c>
      <c r="AO4482" t="s">
        <v>78</v>
      </c>
      <c r="AP4482" t="s">
        <v>170</v>
      </c>
      <c r="AQ4482">
        <v>595</v>
      </c>
      <c r="AR4482" t="s">
        <v>754</v>
      </c>
      <c r="AS4482" t="s">
        <v>743</v>
      </c>
      <c r="AT4482" t="s">
        <v>676</v>
      </c>
      <c r="AU4482" t="s">
        <v>743</v>
      </c>
      <c r="AV4482" t="s">
        <v>170</v>
      </c>
      <c r="AW4482" t="s">
        <v>668</v>
      </c>
      <c r="AX4482" t="s">
        <v>383</v>
      </c>
      <c r="AY4482" t="s">
        <v>673</v>
      </c>
      <c r="AZ4482" t="s">
        <v>673</v>
      </c>
    </row>
    <row r="4483" spans="1:52" x14ac:dyDescent="0.35">
      <c r="A4483" t="s">
        <v>39</v>
      </c>
      <c r="B4483" t="s">
        <v>833</v>
      </c>
      <c r="C4483">
        <v>305</v>
      </c>
      <c r="D4483" t="s">
        <v>91</v>
      </c>
      <c r="E4483" t="s">
        <v>690</v>
      </c>
      <c r="F4483" t="s">
        <v>902</v>
      </c>
      <c r="G4483" t="s">
        <v>260</v>
      </c>
      <c r="H4483" t="s">
        <v>732</v>
      </c>
      <c r="I4483" t="s">
        <v>389</v>
      </c>
      <c r="J4483" t="s">
        <v>374</v>
      </c>
      <c r="K4483" t="s">
        <v>896</v>
      </c>
      <c r="L4483" t="s">
        <v>377</v>
      </c>
      <c r="M4483">
        <v>305</v>
      </c>
      <c r="N4483" t="s">
        <v>913</v>
      </c>
      <c r="O4483" t="s">
        <v>690</v>
      </c>
      <c r="P4483" t="s">
        <v>734</v>
      </c>
      <c r="Q4483" t="s">
        <v>355</v>
      </c>
      <c r="R4483" t="s">
        <v>679</v>
      </c>
      <c r="S4483" t="s">
        <v>673</v>
      </c>
      <c r="T4483" t="s">
        <v>668</v>
      </c>
      <c r="U4483" t="s">
        <v>78</v>
      </c>
      <c r="V4483" t="s">
        <v>78</v>
      </c>
      <c r="W4483">
        <v>305</v>
      </c>
      <c r="X4483" t="s">
        <v>875</v>
      </c>
      <c r="Y4483" t="s">
        <v>622</v>
      </c>
      <c r="Z4483" t="s">
        <v>490</v>
      </c>
      <c r="AA4483" t="s">
        <v>676</v>
      </c>
      <c r="AB4483" t="s">
        <v>387</v>
      </c>
      <c r="AC4483" t="s">
        <v>668</v>
      </c>
      <c r="AD4483" t="s">
        <v>355</v>
      </c>
      <c r="AE4483" t="s">
        <v>433</v>
      </c>
      <c r="AF4483" t="s">
        <v>78</v>
      </c>
      <c r="AG4483">
        <v>305</v>
      </c>
      <c r="AH4483" t="s">
        <v>662</v>
      </c>
      <c r="AI4483" t="s">
        <v>987</v>
      </c>
      <c r="AJ4483" t="s">
        <v>334</v>
      </c>
      <c r="AK4483" t="s">
        <v>679</v>
      </c>
      <c r="AL4483" t="s">
        <v>170</v>
      </c>
      <c r="AM4483" t="s">
        <v>675</v>
      </c>
      <c r="AN4483" t="s">
        <v>334</v>
      </c>
      <c r="AO4483" t="s">
        <v>170</v>
      </c>
      <c r="AP4483" t="s">
        <v>78</v>
      </c>
      <c r="AQ4483">
        <v>305</v>
      </c>
      <c r="AR4483" t="s">
        <v>1232</v>
      </c>
      <c r="AS4483" t="s">
        <v>433</v>
      </c>
      <c r="AT4483" t="s">
        <v>987</v>
      </c>
      <c r="AU4483" t="s">
        <v>622</v>
      </c>
      <c r="AV4483" t="s">
        <v>334</v>
      </c>
      <c r="AW4483" t="s">
        <v>679</v>
      </c>
      <c r="AX4483" t="s">
        <v>458</v>
      </c>
      <c r="AY4483" t="s">
        <v>78</v>
      </c>
      <c r="AZ4483" t="s">
        <v>78</v>
      </c>
    </row>
    <row r="4484" spans="1:52" x14ac:dyDescent="0.35">
      <c r="A4484" t="s">
        <v>40</v>
      </c>
      <c r="B4484" t="s">
        <v>831</v>
      </c>
      <c r="C4484">
        <v>694</v>
      </c>
      <c r="D4484" t="s">
        <v>380</v>
      </c>
      <c r="E4484" t="s">
        <v>508</v>
      </c>
      <c r="F4484" t="s">
        <v>753</v>
      </c>
      <c r="G4484" t="s">
        <v>755</v>
      </c>
      <c r="H4484" t="s">
        <v>723</v>
      </c>
      <c r="I4484" t="s">
        <v>490</v>
      </c>
      <c r="J4484" t="s">
        <v>675</v>
      </c>
      <c r="K4484" t="s">
        <v>276</v>
      </c>
      <c r="L4484" t="s">
        <v>389</v>
      </c>
      <c r="M4484">
        <v>694</v>
      </c>
      <c r="N4484" t="s">
        <v>769</v>
      </c>
      <c r="O4484" t="s">
        <v>725</v>
      </c>
      <c r="P4484" t="s">
        <v>288</v>
      </c>
      <c r="Q4484" t="s">
        <v>736</v>
      </c>
      <c r="R4484" t="s">
        <v>374</v>
      </c>
      <c r="S4484" t="s">
        <v>675</v>
      </c>
      <c r="T4484" t="s">
        <v>78</v>
      </c>
      <c r="U4484" t="s">
        <v>673</v>
      </c>
      <c r="V4484" t="s">
        <v>78</v>
      </c>
      <c r="W4484">
        <v>694</v>
      </c>
      <c r="X4484" t="s">
        <v>523</v>
      </c>
      <c r="Y4484" t="s">
        <v>738</v>
      </c>
      <c r="Z4484" t="s">
        <v>905</v>
      </c>
      <c r="AA4484" t="s">
        <v>250</v>
      </c>
      <c r="AB4484" t="s">
        <v>406</v>
      </c>
      <c r="AC4484" t="s">
        <v>246</v>
      </c>
      <c r="AD4484" t="s">
        <v>742</v>
      </c>
      <c r="AE4484" t="s">
        <v>374</v>
      </c>
      <c r="AF4484" t="s">
        <v>334</v>
      </c>
      <c r="AG4484">
        <v>694</v>
      </c>
      <c r="AH4484" t="s">
        <v>754</v>
      </c>
      <c r="AI4484" t="s">
        <v>490</v>
      </c>
      <c r="AJ4484" t="s">
        <v>742</v>
      </c>
      <c r="AK4484" t="s">
        <v>622</v>
      </c>
      <c r="AL4484" t="s">
        <v>800</v>
      </c>
      <c r="AM4484" t="s">
        <v>987</v>
      </c>
      <c r="AN4484" t="s">
        <v>668</v>
      </c>
      <c r="AO4484" t="s">
        <v>170</v>
      </c>
      <c r="AP4484" t="s">
        <v>668</v>
      </c>
      <c r="AQ4484">
        <v>694</v>
      </c>
      <c r="AR4484" t="s">
        <v>1235</v>
      </c>
      <c r="AS4484" t="s">
        <v>738</v>
      </c>
      <c r="AT4484" t="s">
        <v>791</v>
      </c>
      <c r="AU4484" t="s">
        <v>676</v>
      </c>
      <c r="AV4484" t="s">
        <v>387</v>
      </c>
      <c r="AW4484" t="s">
        <v>668</v>
      </c>
      <c r="AX4484" t="s">
        <v>676</v>
      </c>
      <c r="AY4484" t="s">
        <v>334</v>
      </c>
      <c r="AZ4484" t="s">
        <v>170</v>
      </c>
    </row>
    <row r="4485" spans="1:52" x14ac:dyDescent="0.35">
      <c r="A4485" t="s">
        <v>40</v>
      </c>
      <c r="B4485" t="s">
        <v>832</v>
      </c>
      <c r="C4485">
        <v>3307</v>
      </c>
      <c r="D4485" t="s">
        <v>405</v>
      </c>
      <c r="E4485" t="s">
        <v>508</v>
      </c>
      <c r="F4485" t="s">
        <v>1180</v>
      </c>
      <c r="G4485" t="s">
        <v>789</v>
      </c>
      <c r="H4485" t="s">
        <v>734</v>
      </c>
      <c r="I4485" t="s">
        <v>738</v>
      </c>
      <c r="J4485" t="s">
        <v>675</v>
      </c>
      <c r="K4485" t="s">
        <v>925</v>
      </c>
      <c r="L4485" t="s">
        <v>387</v>
      </c>
      <c r="M4485">
        <v>3307</v>
      </c>
      <c r="N4485" t="s">
        <v>62</v>
      </c>
      <c r="O4485" t="s">
        <v>868</v>
      </c>
      <c r="P4485" t="s">
        <v>644</v>
      </c>
      <c r="Q4485" t="s">
        <v>987</v>
      </c>
      <c r="R4485" t="s">
        <v>673</v>
      </c>
      <c r="S4485" t="s">
        <v>389</v>
      </c>
      <c r="T4485" t="s">
        <v>246</v>
      </c>
      <c r="U4485" t="s">
        <v>170</v>
      </c>
      <c r="V4485" t="s">
        <v>78</v>
      </c>
      <c r="W4485">
        <v>3307</v>
      </c>
      <c r="X4485" t="s">
        <v>1129</v>
      </c>
      <c r="Y4485" t="s">
        <v>738</v>
      </c>
      <c r="Z4485" t="s">
        <v>688</v>
      </c>
      <c r="AA4485" t="s">
        <v>718</v>
      </c>
      <c r="AB4485" t="s">
        <v>800</v>
      </c>
      <c r="AC4485" t="s">
        <v>673</v>
      </c>
      <c r="AD4485" t="s">
        <v>734</v>
      </c>
      <c r="AE4485" t="s">
        <v>377</v>
      </c>
      <c r="AF4485" t="s">
        <v>170</v>
      </c>
      <c r="AG4485">
        <v>3310</v>
      </c>
      <c r="AH4485" t="s">
        <v>821</v>
      </c>
      <c r="AI4485" t="s">
        <v>246</v>
      </c>
      <c r="AJ4485" t="s">
        <v>406</v>
      </c>
      <c r="AK4485" t="s">
        <v>673</v>
      </c>
      <c r="AL4485" t="s">
        <v>668</v>
      </c>
      <c r="AM4485" t="s">
        <v>389</v>
      </c>
      <c r="AN4485" t="s">
        <v>668</v>
      </c>
      <c r="AO4485" t="s">
        <v>679</v>
      </c>
      <c r="AP4485" t="s">
        <v>679</v>
      </c>
      <c r="AQ4485">
        <v>3307</v>
      </c>
      <c r="AR4485" t="s">
        <v>68</v>
      </c>
      <c r="AS4485" t="s">
        <v>85</v>
      </c>
      <c r="AT4485" t="s">
        <v>743</v>
      </c>
      <c r="AU4485" t="s">
        <v>490</v>
      </c>
      <c r="AV4485" t="s">
        <v>374</v>
      </c>
      <c r="AW4485" t="s">
        <v>246</v>
      </c>
      <c r="AX4485" t="s">
        <v>406</v>
      </c>
      <c r="AY4485" t="s">
        <v>246</v>
      </c>
      <c r="AZ4485" t="s">
        <v>668</v>
      </c>
    </row>
    <row r="4486" spans="1:52" x14ac:dyDescent="0.35">
      <c r="A4486" t="s">
        <v>40</v>
      </c>
      <c r="B4486" t="s">
        <v>833</v>
      </c>
      <c r="C4486">
        <v>926</v>
      </c>
      <c r="D4486" t="s">
        <v>536</v>
      </c>
      <c r="E4486" t="s">
        <v>337</v>
      </c>
      <c r="F4486" t="s">
        <v>938</v>
      </c>
      <c r="G4486" t="s">
        <v>1018</v>
      </c>
      <c r="H4486" t="s">
        <v>631</v>
      </c>
      <c r="I4486" t="s">
        <v>622</v>
      </c>
      <c r="J4486" t="s">
        <v>374</v>
      </c>
      <c r="K4486" t="s">
        <v>1121</v>
      </c>
      <c r="L4486" t="s">
        <v>387</v>
      </c>
      <c r="M4486">
        <v>926</v>
      </c>
      <c r="N4486" t="s">
        <v>965</v>
      </c>
      <c r="O4486" t="s">
        <v>723</v>
      </c>
      <c r="P4486" t="s">
        <v>688</v>
      </c>
      <c r="Q4486" t="s">
        <v>490</v>
      </c>
      <c r="R4486" t="s">
        <v>679</v>
      </c>
      <c r="S4486" t="s">
        <v>387</v>
      </c>
      <c r="T4486" t="s">
        <v>170</v>
      </c>
      <c r="U4486" t="s">
        <v>78</v>
      </c>
      <c r="V4486" t="s">
        <v>170</v>
      </c>
      <c r="W4486">
        <v>926</v>
      </c>
      <c r="X4486" t="s">
        <v>933</v>
      </c>
      <c r="Y4486" t="s">
        <v>624</v>
      </c>
      <c r="Z4486" t="s">
        <v>825</v>
      </c>
      <c r="AA4486" t="s">
        <v>734</v>
      </c>
      <c r="AB4486" t="s">
        <v>414</v>
      </c>
      <c r="AC4486" t="s">
        <v>673</v>
      </c>
      <c r="AD4486" t="s">
        <v>738</v>
      </c>
      <c r="AE4486" t="s">
        <v>673</v>
      </c>
      <c r="AF4486" t="s">
        <v>679</v>
      </c>
      <c r="AG4486">
        <v>926</v>
      </c>
      <c r="AH4486" t="s">
        <v>1031</v>
      </c>
      <c r="AI4486" t="s">
        <v>800</v>
      </c>
      <c r="AJ4486" t="s">
        <v>623</v>
      </c>
      <c r="AK4486" t="s">
        <v>414</v>
      </c>
      <c r="AL4486" t="s">
        <v>246</v>
      </c>
      <c r="AM4486" t="s">
        <v>800</v>
      </c>
      <c r="AN4486" t="s">
        <v>668</v>
      </c>
      <c r="AO4486" t="s">
        <v>679</v>
      </c>
      <c r="AP4486" t="s">
        <v>78</v>
      </c>
      <c r="AQ4486">
        <v>926</v>
      </c>
      <c r="AR4486" t="s">
        <v>64</v>
      </c>
      <c r="AS4486" t="s">
        <v>675</v>
      </c>
      <c r="AT4486" t="s">
        <v>736</v>
      </c>
      <c r="AU4486" t="s">
        <v>622</v>
      </c>
      <c r="AV4486" t="s">
        <v>389</v>
      </c>
      <c r="AW4486" t="s">
        <v>170</v>
      </c>
      <c r="AX4486" t="s">
        <v>406</v>
      </c>
      <c r="AY4486" t="s">
        <v>170</v>
      </c>
      <c r="AZ4486" t="s">
        <v>78</v>
      </c>
    </row>
    <row r="4488" spans="1:52" x14ac:dyDescent="0.35">
      <c r="A4488" t="s">
        <v>1650</v>
      </c>
    </row>
    <row r="4489" spans="1:52" x14ac:dyDescent="0.35">
      <c r="A4489" t="s">
        <v>29</v>
      </c>
      <c r="B4489" t="s">
        <v>872</v>
      </c>
      <c r="C4489" t="s">
        <v>1597</v>
      </c>
      <c r="D4489" t="s">
        <v>1598</v>
      </c>
      <c r="E4489" t="s">
        <v>1599</v>
      </c>
      <c r="F4489" t="s">
        <v>1600</v>
      </c>
      <c r="G4489" t="s">
        <v>1601</v>
      </c>
      <c r="H4489" t="s">
        <v>1602</v>
      </c>
      <c r="I4489" t="s">
        <v>1603</v>
      </c>
      <c r="J4489" t="s">
        <v>1604</v>
      </c>
      <c r="K4489" t="s">
        <v>1605</v>
      </c>
      <c r="L4489" t="s">
        <v>1606</v>
      </c>
      <c r="M4489" t="s">
        <v>1607</v>
      </c>
      <c r="N4489" t="s">
        <v>1608</v>
      </c>
      <c r="O4489" t="s">
        <v>1609</v>
      </c>
      <c r="P4489" t="s">
        <v>1610</v>
      </c>
      <c r="Q4489" t="s">
        <v>1611</v>
      </c>
      <c r="R4489" t="s">
        <v>1612</v>
      </c>
      <c r="S4489" t="s">
        <v>1613</v>
      </c>
      <c r="T4489" t="s">
        <v>1614</v>
      </c>
      <c r="U4489" t="s">
        <v>1615</v>
      </c>
      <c r="V4489" t="s">
        <v>1616</v>
      </c>
      <c r="W4489" t="s">
        <v>1617</v>
      </c>
      <c r="X4489" t="s">
        <v>1618</v>
      </c>
      <c r="Y4489" t="s">
        <v>1619</v>
      </c>
      <c r="Z4489" t="s">
        <v>1620</v>
      </c>
      <c r="AA4489" t="s">
        <v>1621</v>
      </c>
      <c r="AB4489" t="s">
        <v>1622</v>
      </c>
      <c r="AC4489" t="s">
        <v>1623</v>
      </c>
      <c r="AD4489" t="s">
        <v>1624</v>
      </c>
      <c r="AE4489" t="s">
        <v>1625</v>
      </c>
      <c r="AF4489" t="s">
        <v>1626</v>
      </c>
      <c r="AG4489" t="s">
        <v>1627</v>
      </c>
      <c r="AH4489" t="s">
        <v>1628</v>
      </c>
      <c r="AI4489" t="s">
        <v>1629</v>
      </c>
      <c r="AJ4489" t="s">
        <v>1630</v>
      </c>
      <c r="AK4489" t="s">
        <v>1631</v>
      </c>
      <c r="AL4489" t="s">
        <v>1632</v>
      </c>
      <c r="AM4489" t="s">
        <v>1633</v>
      </c>
      <c r="AN4489" t="s">
        <v>1634</v>
      </c>
      <c r="AO4489" t="s">
        <v>1635</v>
      </c>
      <c r="AP4489" t="s">
        <v>1636</v>
      </c>
      <c r="AQ4489" t="s">
        <v>1637</v>
      </c>
      <c r="AR4489" t="s">
        <v>1638</v>
      </c>
      <c r="AS4489" t="s">
        <v>1639</v>
      </c>
      <c r="AT4489" t="s">
        <v>1640</v>
      </c>
      <c r="AU4489" t="s">
        <v>1641</v>
      </c>
      <c r="AV4489" t="s">
        <v>1642</v>
      </c>
      <c r="AW4489" t="s">
        <v>1643</v>
      </c>
      <c r="AX4489" t="s">
        <v>1644</v>
      </c>
      <c r="AY4489" t="s">
        <v>1645</v>
      </c>
      <c r="AZ4489" t="s">
        <v>1646</v>
      </c>
    </row>
    <row r="4490" spans="1:52" x14ac:dyDescent="0.35">
      <c r="A4490" t="s">
        <v>35</v>
      </c>
      <c r="B4490" t="s">
        <v>873</v>
      </c>
      <c r="C4490">
        <v>408</v>
      </c>
      <c r="D4490" t="s">
        <v>427</v>
      </c>
      <c r="E4490" t="s">
        <v>736</v>
      </c>
      <c r="F4490" t="s">
        <v>59</v>
      </c>
      <c r="G4490" t="s">
        <v>735</v>
      </c>
      <c r="H4490" t="s">
        <v>807</v>
      </c>
      <c r="I4490" t="s">
        <v>743</v>
      </c>
      <c r="J4490" t="s">
        <v>800</v>
      </c>
      <c r="K4490" t="s">
        <v>468</v>
      </c>
      <c r="L4490" t="s">
        <v>673</v>
      </c>
      <c r="M4490">
        <v>408</v>
      </c>
      <c r="N4490" t="s">
        <v>300</v>
      </c>
      <c r="O4490" t="s">
        <v>508</v>
      </c>
      <c r="P4490" t="s">
        <v>580</v>
      </c>
      <c r="Q4490" t="s">
        <v>250</v>
      </c>
      <c r="R4490" t="s">
        <v>679</v>
      </c>
      <c r="S4490" t="s">
        <v>78</v>
      </c>
      <c r="T4490" t="s">
        <v>374</v>
      </c>
      <c r="U4490" t="s">
        <v>668</v>
      </c>
      <c r="V4490" t="s">
        <v>78</v>
      </c>
      <c r="W4490">
        <v>408</v>
      </c>
      <c r="X4490" t="s">
        <v>1558</v>
      </c>
      <c r="Y4490" t="s">
        <v>732</v>
      </c>
      <c r="Z4490" t="s">
        <v>1008</v>
      </c>
      <c r="AA4490" t="s">
        <v>736</v>
      </c>
      <c r="AB4490" t="s">
        <v>624</v>
      </c>
      <c r="AC4490" t="s">
        <v>246</v>
      </c>
      <c r="AD4490" t="s">
        <v>800</v>
      </c>
      <c r="AE4490" t="s">
        <v>631</v>
      </c>
      <c r="AF4490" t="s">
        <v>433</v>
      </c>
      <c r="AG4490">
        <v>408</v>
      </c>
      <c r="AH4490" t="s">
        <v>1010</v>
      </c>
      <c r="AI4490" t="s">
        <v>170</v>
      </c>
      <c r="AJ4490" t="s">
        <v>458</v>
      </c>
      <c r="AK4490" t="s">
        <v>334</v>
      </c>
      <c r="AL4490" t="s">
        <v>623</v>
      </c>
      <c r="AM4490" t="s">
        <v>679</v>
      </c>
      <c r="AN4490" t="s">
        <v>738</v>
      </c>
      <c r="AO4490" t="s">
        <v>78</v>
      </c>
      <c r="AP4490" t="s">
        <v>334</v>
      </c>
      <c r="AQ4490">
        <v>408</v>
      </c>
      <c r="AR4490" t="s">
        <v>1240</v>
      </c>
      <c r="AS4490" t="s">
        <v>433</v>
      </c>
      <c r="AT4490" t="s">
        <v>793</v>
      </c>
      <c r="AU4490" t="s">
        <v>383</v>
      </c>
      <c r="AV4490" t="s">
        <v>85</v>
      </c>
      <c r="AW4490" t="s">
        <v>334</v>
      </c>
      <c r="AX4490" t="s">
        <v>334</v>
      </c>
      <c r="AY4490" t="s">
        <v>337</v>
      </c>
      <c r="AZ4490" t="s">
        <v>85</v>
      </c>
    </row>
    <row r="4491" spans="1:52" x14ac:dyDescent="0.35">
      <c r="A4491" t="s">
        <v>35</v>
      </c>
      <c r="B4491" t="s">
        <v>874</v>
      </c>
      <c r="C4491">
        <v>173</v>
      </c>
      <c r="D4491" t="s">
        <v>326</v>
      </c>
      <c r="E4491" t="s">
        <v>580</v>
      </c>
      <c r="F4491" t="s">
        <v>998</v>
      </c>
      <c r="G4491" t="s">
        <v>1171</v>
      </c>
      <c r="H4491" t="s">
        <v>807</v>
      </c>
      <c r="I4491" t="s">
        <v>387</v>
      </c>
      <c r="J4491" t="s">
        <v>78</v>
      </c>
      <c r="K4491" t="s">
        <v>839</v>
      </c>
      <c r="L4491" t="s">
        <v>406</v>
      </c>
      <c r="M4491">
        <v>173</v>
      </c>
      <c r="N4491" t="s">
        <v>749</v>
      </c>
      <c r="O4491" t="s">
        <v>1023</v>
      </c>
      <c r="P4491" t="s">
        <v>730</v>
      </c>
      <c r="Q4491" t="s">
        <v>668</v>
      </c>
      <c r="R4491" t="s">
        <v>987</v>
      </c>
      <c r="S4491" t="s">
        <v>78</v>
      </c>
      <c r="T4491" t="s">
        <v>78</v>
      </c>
      <c r="U4491" t="s">
        <v>78</v>
      </c>
      <c r="V4491" t="s">
        <v>668</v>
      </c>
      <c r="W4491">
        <v>173</v>
      </c>
      <c r="X4491" t="s">
        <v>974</v>
      </c>
      <c r="Y4491" t="s">
        <v>624</v>
      </c>
      <c r="Z4491" t="s">
        <v>508</v>
      </c>
      <c r="AA4491" t="s">
        <v>406</v>
      </c>
      <c r="AB4491" t="s">
        <v>743</v>
      </c>
      <c r="AC4491" t="s">
        <v>673</v>
      </c>
      <c r="AD4491" t="s">
        <v>170</v>
      </c>
      <c r="AE4491" t="s">
        <v>807</v>
      </c>
      <c r="AF4491" t="s">
        <v>414</v>
      </c>
      <c r="AG4491">
        <v>173</v>
      </c>
      <c r="AH4491" t="s">
        <v>1070</v>
      </c>
      <c r="AI4491" t="s">
        <v>78</v>
      </c>
      <c r="AJ4491" t="s">
        <v>389</v>
      </c>
      <c r="AK4491" t="s">
        <v>78</v>
      </c>
      <c r="AL4491" t="s">
        <v>668</v>
      </c>
      <c r="AM4491" t="s">
        <v>78</v>
      </c>
      <c r="AN4491" t="s">
        <v>246</v>
      </c>
      <c r="AO4491" t="s">
        <v>668</v>
      </c>
      <c r="AP4491" t="s">
        <v>78</v>
      </c>
      <c r="AQ4491">
        <v>173</v>
      </c>
      <c r="AR4491" t="s">
        <v>1057</v>
      </c>
      <c r="AS4491" t="s">
        <v>250</v>
      </c>
      <c r="AT4491" t="s">
        <v>987</v>
      </c>
      <c r="AU4491" t="s">
        <v>633</v>
      </c>
      <c r="AV4491" t="s">
        <v>78</v>
      </c>
      <c r="AW4491" t="s">
        <v>78</v>
      </c>
      <c r="AX4491" t="s">
        <v>78</v>
      </c>
      <c r="AY4491" t="s">
        <v>414</v>
      </c>
      <c r="AZ4491" t="s">
        <v>987</v>
      </c>
    </row>
    <row r="4492" spans="1:52" x14ac:dyDescent="0.35">
      <c r="A4492" t="s">
        <v>35</v>
      </c>
      <c r="B4492" t="s">
        <v>318</v>
      </c>
      <c r="C4492">
        <v>36</v>
      </c>
      <c r="D4492" t="s">
        <v>385</v>
      </c>
      <c r="E4492" t="s">
        <v>85</v>
      </c>
      <c r="F4492" t="s">
        <v>694</v>
      </c>
      <c r="G4492" t="s">
        <v>743</v>
      </c>
      <c r="H4492" t="s">
        <v>825</v>
      </c>
      <c r="I4492" t="s">
        <v>78</v>
      </c>
      <c r="J4492" t="s">
        <v>246</v>
      </c>
      <c r="K4492" t="s">
        <v>891</v>
      </c>
      <c r="L4492" t="s">
        <v>377</v>
      </c>
      <c r="M4492">
        <v>36</v>
      </c>
      <c r="N4492" t="s">
        <v>1154</v>
      </c>
      <c r="O4492" t="s">
        <v>724</v>
      </c>
      <c r="P4492" t="s">
        <v>78</v>
      </c>
      <c r="Q4492" t="s">
        <v>688</v>
      </c>
      <c r="R4492" t="s">
        <v>78</v>
      </c>
      <c r="S4492" t="s">
        <v>78</v>
      </c>
      <c r="T4492" t="s">
        <v>78</v>
      </c>
      <c r="U4492" t="s">
        <v>78</v>
      </c>
      <c r="V4492" t="s">
        <v>78</v>
      </c>
      <c r="W4492">
        <v>36</v>
      </c>
      <c r="X4492" t="s">
        <v>1146</v>
      </c>
      <c r="Y4492" t="s">
        <v>246</v>
      </c>
      <c r="Z4492" t="s">
        <v>624</v>
      </c>
      <c r="AA4492" t="s">
        <v>825</v>
      </c>
      <c r="AB4492" t="s">
        <v>78</v>
      </c>
      <c r="AC4492" t="s">
        <v>78</v>
      </c>
      <c r="AD4492" t="s">
        <v>78</v>
      </c>
      <c r="AE4492" t="s">
        <v>78</v>
      </c>
      <c r="AF4492" t="s">
        <v>387</v>
      </c>
      <c r="AG4492">
        <v>36</v>
      </c>
      <c r="AH4492" t="s">
        <v>306</v>
      </c>
      <c r="AI4492" t="s">
        <v>387</v>
      </c>
      <c r="AJ4492" t="s">
        <v>624</v>
      </c>
      <c r="AK4492" t="s">
        <v>731</v>
      </c>
      <c r="AL4492" t="s">
        <v>78</v>
      </c>
      <c r="AM4492" t="s">
        <v>78</v>
      </c>
      <c r="AN4492" t="s">
        <v>383</v>
      </c>
      <c r="AO4492" t="s">
        <v>78</v>
      </c>
      <c r="AP4492" t="s">
        <v>78</v>
      </c>
      <c r="AQ4492">
        <v>36</v>
      </c>
      <c r="AR4492" t="s">
        <v>1173</v>
      </c>
      <c r="AS4492" t="s">
        <v>825</v>
      </c>
      <c r="AT4492" t="s">
        <v>624</v>
      </c>
      <c r="AU4492" t="s">
        <v>433</v>
      </c>
      <c r="AV4492" t="s">
        <v>825</v>
      </c>
      <c r="AW4492" t="s">
        <v>78</v>
      </c>
      <c r="AX4492" t="s">
        <v>78</v>
      </c>
      <c r="AY4492" t="s">
        <v>623</v>
      </c>
      <c r="AZ4492" t="s">
        <v>78</v>
      </c>
    </row>
    <row r="4493" spans="1:52" x14ac:dyDescent="0.35">
      <c r="A4493" t="s">
        <v>36</v>
      </c>
      <c r="B4493" t="s">
        <v>873</v>
      </c>
      <c r="C4493">
        <v>960</v>
      </c>
      <c r="D4493" t="s">
        <v>568</v>
      </c>
      <c r="E4493" t="s">
        <v>580</v>
      </c>
      <c r="F4493" t="s">
        <v>61</v>
      </c>
      <c r="G4493" t="s">
        <v>1109</v>
      </c>
      <c r="H4493" t="s">
        <v>734</v>
      </c>
      <c r="I4493" t="s">
        <v>458</v>
      </c>
      <c r="J4493" t="s">
        <v>675</v>
      </c>
      <c r="K4493" t="s">
        <v>1265</v>
      </c>
      <c r="L4493" t="s">
        <v>389</v>
      </c>
      <c r="M4493">
        <v>960</v>
      </c>
      <c r="N4493" t="s">
        <v>1343</v>
      </c>
      <c r="O4493" t="s">
        <v>745</v>
      </c>
      <c r="P4493" t="s">
        <v>734</v>
      </c>
      <c r="Q4493" t="s">
        <v>623</v>
      </c>
      <c r="R4493" t="s">
        <v>673</v>
      </c>
      <c r="S4493" t="s">
        <v>374</v>
      </c>
      <c r="T4493" t="s">
        <v>800</v>
      </c>
      <c r="U4493" t="s">
        <v>679</v>
      </c>
      <c r="V4493" t="s">
        <v>668</v>
      </c>
      <c r="W4493">
        <v>960</v>
      </c>
      <c r="X4493" t="s">
        <v>1347</v>
      </c>
      <c r="Y4493" t="s">
        <v>622</v>
      </c>
      <c r="Z4493" t="s">
        <v>724</v>
      </c>
      <c r="AA4493" t="s">
        <v>732</v>
      </c>
      <c r="AB4493" t="s">
        <v>355</v>
      </c>
      <c r="AC4493" t="s">
        <v>334</v>
      </c>
      <c r="AD4493" t="s">
        <v>679</v>
      </c>
      <c r="AE4493" t="s">
        <v>383</v>
      </c>
      <c r="AF4493" t="s">
        <v>334</v>
      </c>
      <c r="AG4493">
        <v>960</v>
      </c>
      <c r="AH4493" t="s">
        <v>1027</v>
      </c>
      <c r="AI4493" t="s">
        <v>414</v>
      </c>
      <c r="AJ4493" t="s">
        <v>676</v>
      </c>
      <c r="AK4493" t="s">
        <v>623</v>
      </c>
      <c r="AL4493" t="s">
        <v>334</v>
      </c>
      <c r="AM4493" t="s">
        <v>170</v>
      </c>
      <c r="AN4493" t="s">
        <v>800</v>
      </c>
      <c r="AO4493" t="s">
        <v>334</v>
      </c>
      <c r="AP4493" t="s">
        <v>78</v>
      </c>
      <c r="AQ4493">
        <v>960</v>
      </c>
      <c r="AR4493" t="s">
        <v>70</v>
      </c>
      <c r="AS4493" t="s">
        <v>622</v>
      </c>
      <c r="AT4493" t="s">
        <v>633</v>
      </c>
      <c r="AU4493" t="s">
        <v>800</v>
      </c>
      <c r="AV4493" t="s">
        <v>414</v>
      </c>
      <c r="AW4493" t="s">
        <v>374</v>
      </c>
      <c r="AX4493" t="s">
        <v>78</v>
      </c>
      <c r="AY4493" t="s">
        <v>623</v>
      </c>
      <c r="AZ4493" t="s">
        <v>170</v>
      </c>
    </row>
    <row r="4494" spans="1:52" x14ac:dyDescent="0.35">
      <c r="A4494" t="s">
        <v>36</v>
      </c>
      <c r="B4494" t="s">
        <v>874</v>
      </c>
      <c r="C4494">
        <v>550</v>
      </c>
      <c r="D4494" t="s">
        <v>46</v>
      </c>
      <c r="E4494" t="s">
        <v>688</v>
      </c>
      <c r="F4494" t="s">
        <v>865</v>
      </c>
      <c r="G4494" t="s">
        <v>1030</v>
      </c>
      <c r="H4494" t="s">
        <v>624</v>
      </c>
      <c r="I4494" t="s">
        <v>377</v>
      </c>
      <c r="J4494" t="s">
        <v>490</v>
      </c>
      <c r="K4494" t="s">
        <v>1015</v>
      </c>
      <c r="L4494" t="s">
        <v>800</v>
      </c>
      <c r="M4494">
        <v>550</v>
      </c>
      <c r="N4494" t="s">
        <v>869</v>
      </c>
      <c r="O4494" t="s">
        <v>676</v>
      </c>
      <c r="P4494" t="s">
        <v>987</v>
      </c>
      <c r="Q4494" t="s">
        <v>377</v>
      </c>
      <c r="R4494" t="s">
        <v>78</v>
      </c>
      <c r="S4494" t="s">
        <v>170</v>
      </c>
      <c r="T4494" t="s">
        <v>246</v>
      </c>
      <c r="U4494" t="s">
        <v>78</v>
      </c>
      <c r="V4494" t="s">
        <v>170</v>
      </c>
      <c r="W4494">
        <v>550</v>
      </c>
      <c r="X4494" t="s">
        <v>890</v>
      </c>
      <c r="Y4494" t="s">
        <v>490</v>
      </c>
      <c r="Z4494" t="s">
        <v>644</v>
      </c>
      <c r="AA4494" t="s">
        <v>377</v>
      </c>
      <c r="AB4494" t="s">
        <v>668</v>
      </c>
      <c r="AC4494" t="s">
        <v>679</v>
      </c>
      <c r="AD4494" t="s">
        <v>78</v>
      </c>
      <c r="AE4494" t="s">
        <v>490</v>
      </c>
      <c r="AF4494" t="s">
        <v>374</v>
      </c>
      <c r="AG4494">
        <v>552</v>
      </c>
      <c r="AH4494" t="s">
        <v>1144</v>
      </c>
      <c r="AI4494" t="s">
        <v>433</v>
      </c>
      <c r="AJ4494" t="s">
        <v>675</v>
      </c>
      <c r="AK4494" t="s">
        <v>679</v>
      </c>
      <c r="AL4494" t="s">
        <v>679</v>
      </c>
      <c r="AM4494" t="s">
        <v>78</v>
      </c>
      <c r="AN4494" t="s">
        <v>668</v>
      </c>
      <c r="AO4494" t="s">
        <v>246</v>
      </c>
      <c r="AP4494" t="s">
        <v>78</v>
      </c>
      <c r="AQ4494">
        <v>550</v>
      </c>
      <c r="AR4494" t="s">
        <v>1005</v>
      </c>
      <c r="AS4494" t="s">
        <v>246</v>
      </c>
      <c r="AT4494" t="s">
        <v>987</v>
      </c>
      <c r="AU4494" t="s">
        <v>374</v>
      </c>
      <c r="AV4494" t="s">
        <v>170</v>
      </c>
      <c r="AW4494" t="s">
        <v>668</v>
      </c>
      <c r="AX4494" t="s">
        <v>78</v>
      </c>
      <c r="AY4494" t="s">
        <v>433</v>
      </c>
      <c r="AZ4494" t="s">
        <v>679</v>
      </c>
    </row>
    <row r="4495" spans="1:52" x14ac:dyDescent="0.35">
      <c r="A4495" t="s">
        <v>36</v>
      </c>
      <c r="B4495" t="s">
        <v>318</v>
      </c>
      <c r="C4495">
        <v>122</v>
      </c>
      <c r="D4495" t="s">
        <v>511</v>
      </c>
      <c r="E4495" t="s">
        <v>1096</v>
      </c>
      <c r="F4495" t="s">
        <v>998</v>
      </c>
      <c r="G4495" t="s">
        <v>731</v>
      </c>
      <c r="H4495" t="s">
        <v>949</v>
      </c>
      <c r="I4495" t="s">
        <v>529</v>
      </c>
      <c r="J4495" t="s">
        <v>389</v>
      </c>
      <c r="K4495" t="s">
        <v>696</v>
      </c>
      <c r="L4495" t="s">
        <v>690</v>
      </c>
      <c r="M4495">
        <v>122</v>
      </c>
      <c r="N4495" t="s">
        <v>937</v>
      </c>
      <c r="O4495" t="s">
        <v>738</v>
      </c>
      <c r="P4495" t="s">
        <v>743</v>
      </c>
      <c r="Q4495" t="s">
        <v>383</v>
      </c>
      <c r="R4495" t="s">
        <v>78</v>
      </c>
      <c r="S4495" t="s">
        <v>78</v>
      </c>
      <c r="T4495" t="s">
        <v>389</v>
      </c>
      <c r="U4495" t="s">
        <v>78</v>
      </c>
      <c r="V4495" t="s">
        <v>78</v>
      </c>
      <c r="W4495">
        <v>122</v>
      </c>
      <c r="X4495" t="s">
        <v>70</v>
      </c>
      <c r="Y4495" t="s">
        <v>337</v>
      </c>
      <c r="Z4495" t="s">
        <v>738</v>
      </c>
      <c r="AA4495" t="s">
        <v>622</v>
      </c>
      <c r="AB4495" t="s">
        <v>668</v>
      </c>
      <c r="AC4495" t="s">
        <v>78</v>
      </c>
      <c r="AD4495" t="s">
        <v>78</v>
      </c>
      <c r="AE4495" t="s">
        <v>246</v>
      </c>
      <c r="AF4495" t="s">
        <v>377</v>
      </c>
      <c r="AG4495">
        <v>122</v>
      </c>
      <c r="AH4495" t="s">
        <v>1022</v>
      </c>
      <c r="AI4495" t="s">
        <v>374</v>
      </c>
      <c r="AJ4495" t="s">
        <v>718</v>
      </c>
      <c r="AK4495" t="s">
        <v>377</v>
      </c>
      <c r="AL4495" t="s">
        <v>246</v>
      </c>
      <c r="AM4495" t="s">
        <v>78</v>
      </c>
      <c r="AN4495" t="s">
        <v>377</v>
      </c>
      <c r="AO4495" t="s">
        <v>78</v>
      </c>
      <c r="AP4495" t="s">
        <v>673</v>
      </c>
      <c r="AQ4495">
        <v>122</v>
      </c>
      <c r="AR4495" t="s">
        <v>1005</v>
      </c>
      <c r="AS4495" t="s">
        <v>78</v>
      </c>
      <c r="AT4495" t="s">
        <v>341</v>
      </c>
      <c r="AU4495" t="s">
        <v>78</v>
      </c>
      <c r="AV4495" t="s">
        <v>78</v>
      </c>
      <c r="AW4495" t="s">
        <v>389</v>
      </c>
      <c r="AX4495" t="s">
        <v>78</v>
      </c>
      <c r="AY4495" t="s">
        <v>668</v>
      </c>
      <c r="AZ4495" t="s">
        <v>377</v>
      </c>
    </row>
    <row r="4496" spans="1:52" x14ac:dyDescent="0.35">
      <c r="A4496" t="s">
        <v>37</v>
      </c>
      <c r="B4496" t="s">
        <v>873</v>
      </c>
      <c r="C4496">
        <v>513</v>
      </c>
      <c r="D4496" t="s">
        <v>372</v>
      </c>
      <c r="E4496" t="s">
        <v>337</v>
      </c>
      <c r="F4496" t="s">
        <v>1171</v>
      </c>
      <c r="G4496" t="s">
        <v>791</v>
      </c>
      <c r="H4496" t="s">
        <v>998</v>
      </c>
      <c r="I4496" t="s">
        <v>807</v>
      </c>
      <c r="J4496" t="s">
        <v>414</v>
      </c>
      <c r="K4496" t="s">
        <v>561</v>
      </c>
      <c r="L4496" t="s">
        <v>246</v>
      </c>
      <c r="M4496">
        <v>513</v>
      </c>
      <c r="N4496" t="s">
        <v>751</v>
      </c>
      <c r="O4496" t="s">
        <v>723</v>
      </c>
      <c r="P4496" t="s">
        <v>736</v>
      </c>
      <c r="Q4496" t="s">
        <v>341</v>
      </c>
      <c r="R4496" t="s">
        <v>334</v>
      </c>
      <c r="S4496" t="s">
        <v>387</v>
      </c>
      <c r="T4496" t="s">
        <v>800</v>
      </c>
      <c r="U4496" t="s">
        <v>78</v>
      </c>
      <c r="V4496" t="s">
        <v>78</v>
      </c>
      <c r="W4496">
        <v>513</v>
      </c>
      <c r="X4496" t="s">
        <v>895</v>
      </c>
      <c r="Y4496" t="s">
        <v>800</v>
      </c>
      <c r="Z4496" t="s">
        <v>1008</v>
      </c>
      <c r="AA4496" t="s">
        <v>730</v>
      </c>
      <c r="AB4496" t="s">
        <v>800</v>
      </c>
      <c r="AC4496" t="s">
        <v>673</v>
      </c>
      <c r="AD4496" t="s">
        <v>679</v>
      </c>
      <c r="AE4496" t="s">
        <v>1008</v>
      </c>
      <c r="AF4496" t="s">
        <v>334</v>
      </c>
      <c r="AG4496">
        <v>514</v>
      </c>
      <c r="AH4496" t="s">
        <v>919</v>
      </c>
      <c r="AI4496" t="s">
        <v>414</v>
      </c>
      <c r="AJ4496" t="s">
        <v>738</v>
      </c>
      <c r="AK4496" t="s">
        <v>377</v>
      </c>
      <c r="AL4496" t="s">
        <v>387</v>
      </c>
      <c r="AM4496" t="s">
        <v>679</v>
      </c>
      <c r="AN4496" t="s">
        <v>987</v>
      </c>
      <c r="AO4496" t="s">
        <v>673</v>
      </c>
      <c r="AP4496" t="s">
        <v>78</v>
      </c>
      <c r="AQ4496">
        <v>513</v>
      </c>
      <c r="AR4496" t="s">
        <v>850</v>
      </c>
      <c r="AS4496" t="s">
        <v>622</v>
      </c>
      <c r="AT4496" t="s">
        <v>633</v>
      </c>
      <c r="AU4496" t="s">
        <v>458</v>
      </c>
      <c r="AV4496" t="s">
        <v>377</v>
      </c>
      <c r="AW4496" t="s">
        <v>374</v>
      </c>
      <c r="AX4496" t="s">
        <v>679</v>
      </c>
      <c r="AY4496" t="s">
        <v>743</v>
      </c>
      <c r="AZ4496" t="s">
        <v>334</v>
      </c>
    </row>
    <row r="4497" spans="1:52" x14ac:dyDescent="0.35">
      <c r="A4497" t="s">
        <v>37</v>
      </c>
      <c r="B4497" t="s">
        <v>874</v>
      </c>
      <c r="C4497">
        <v>261</v>
      </c>
      <c r="D4497" t="s">
        <v>1450</v>
      </c>
      <c r="E4497" t="s">
        <v>631</v>
      </c>
      <c r="F4497" t="s">
        <v>1030</v>
      </c>
      <c r="G4497" t="s">
        <v>865</v>
      </c>
      <c r="H4497" t="s">
        <v>624</v>
      </c>
      <c r="I4497" t="s">
        <v>341</v>
      </c>
      <c r="J4497" t="s">
        <v>736</v>
      </c>
      <c r="K4497" t="s">
        <v>936</v>
      </c>
      <c r="L4497" t="s">
        <v>387</v>
      </c>
      <c r="M4497">
        <v>261</v>
      </c>
      <c r="N4497" t="s">
        <v>62</v>
      </c>
      <c r="O4497" t="s">
        <v>739</v>
      </c>
      <c r="P4497" t="s">
        <v>622</v>
      </c>
      <c r="Q4497" t="s">
        <v>624</v>
      </c>
      <c r="R4497" t="s">
        <v>673</v>
      </c>
      <c r="S4497" t="s">
        <v>334</v>
      </c>
      <c r="T4497" t="s">
        <v>246</v>
      </c>
      <c r="U4497" t="s">
        <v>78</v>
      </c>
      <c r="V4497" t="s">
        <v>78</v>
      </c>
      <c r="W4497">
        <v>261</v>
      </c>
      <c r="X4497" t="s">
        <v>1033</v>
      </c>
      <c r="Y4497" t="s">
        <v>377</v>
      </c>
      <c r="Z4497" t="s">
        <v>624</v>
      </c>
      <c r="AA4497" t="s">
        <v>631</v>
      </c>
      <c r="AB4497" t="s">
        <v>668</v>
      </c>
      <c r="AC4497" t="s">
        <v>673</v>
      </c>
      <c r="AD4497" t="s">
        <v>78</v>
      </c>
      <c r="AE4497" t="s">
        <v>800</v>
      </c>
      <c r="AF4497" t="s">
        <v>377</v>
      </c>
      <c r="AG4497">
        <v>261</v>
      </c>
      <c r="AH4497" t="s">
        <v>1039</v>
      </c>
      <c r="AI4497" t="s">
        <v>246</v>
      </c>
      <c r="AJ4497" t="s">
        <v>355</v>
      </c>
      <c r="AK4497" t="s">
        <v>246</v>
      </c>
      <c r="AL4497" t="s">
        <v>78</v>
      </c>
      <c r="AM4497" t="s">
        <v>246</v>
      </c>
      <c r="AN4497" t="s">
        <v>374</v>
      </c>
      <c r="AO4497" t="s">
        <v>78</v>
      </c>
      <c r="AP4497" t="s">
        <v>78</v>
      </c>
      <c r="AQ4497">
        <v>261</v>
      </c>
      <c r="AR4497" t="s">
        <v>68</v>
      </c>
      <c r="AS4497" t="s">
        <v>668</v>
      </c>
      <c r="AT4497" t="s">
        <v>341</v>
      </c>
      <c r="AU4497" t="s">
        <v>736</v>
      </c>
      <c r="AV4497" t="s">
        <v>355</v>
      </c>
      <c r="AW4497" t="s">
        <v>679</v>
      </c>
      <c r="AX4497" t="s">
        <v>78</v>
      </c>
      <c r="AY4497" t="s">
        <v>738</v>
      </c>
      <c r="AZ4497" t="s">
        <v>389</v>
      </c>
    </row>
    <row r="4498" spans="1:52" x14ac:dyDescent="0.35">
      <c r="A4498" t="s">
        <v>37</v>
      </c>
      <c r="B4498" t="s">
        <v>318</v>
      </c>
      <c r="C4498">
        <v>52</v>
      </c>
      <c r="D4498" t="s">
        <v>492</v>
      </c>
      <c r="E4498" t="s">
        <v>414</v>
      </c>
      <c r="F4498" t="s">
        <v>936</v>
      </c>
      <c r="G4498" t="s">
        <v>250</v>
      </c>
      <c r="H4498" t="s">
        <v>1180</v>
      </c>
      <c r="I4498" t="s">
        <v>644</v>
      </c>
      <c r="J4498" t="s">
        <v>78</v>
      </c>
      <c r="K4498" t="s">
        <v>1220</v>
      </c>
      <c r="L4498" t="s">
        <v>623</v>
      </c>
      <c r="M4498">
        <v>52</v>
      </c>
      <c r="N4498" t="s">
        <v>790</v>
      </c>
      <c r="O4498" t="s">
        <v>250</v>
      </c>
      <c r="P4498" t="s">
        <v>414</v>
      </c>
      <c r="Q4498" t="s">
        <v>414</v>
      </c>
      <c r="R4498" t="s">
        <v>78</v>
      </c>
      <c r="S4498" t="s">
        <v>644</v>
      </c>
      <c r="T4498" t="s">
        <v>644</v>
      </c>
      <c r="U4498" t="s">
        <v>78</v>
      </c>
      <c r="V4498" t="s">
        <v>78</v>
      </c>
      <c r="W4498">
        <v>52</v>
      </c>
      <c r="X4498" t="s">
        <v>816</v>
      </c>
      <c r="Y4498" t="s">
        <v>78</v>
      </c>
      <c r="Z4498" t="s">
        <v>742</v>
      </c>
      <c r="AA4498" t="s">
        <v>490</v>
      </c>
      <c r="AB4498" t="s">
        <v>78</v>
      </c>
      <c r="AC4498" t="s">
        <v>78</v>
      </c>
      <c r="AD4498" t="s">
        <v>78</v>
      </c>
      <c r="AE4498" t="s">
        <v>78</v>
      </c>
      <c r="AF4498" t="s">
        <v>78</v>
      </c>
      <c r="AG4498">
        <v>52</v>
      </c>
      <c r="AH4498" t="s">
        <v>823</v>
      </c>
      <c r="AI4498" t="s">
        <v>78</v>
      </c>
      <c r="AJ4498" t="s">
        <v>745</v>
      </c>
      <c r="AK4498" t="s">
        <v>78</v>
      </c>
      <c r="AL4498" t="s">
        <v>78</v>
      </c>
      <c r="AM4498" t="s">
        <v>78</v>
      </c>
      <c r="AN4498" t="s">
        <v>414</v>
      </c>
      <c r="AO4498" t="s">
        <v>78</v>
      </c>
      <c r="AP4498" t="s">
        <v>78</v>
      </c>
      <c r="AQ4498">
        <v>52</v>
      </c>
      <c r="AR4498" t="s">
        <v>1232</v>
      </c>
      <c r="AS4498" t="s">
        <v>414</v>
      </c>
      <c r="AT4498" t="s">
        <v>78</v>
      </c>
      <c r="AU4498" t="s">
        <v>696</v>
      </c>
      <c r="AV4498" t="s">
        <v>78</v>
      </c>
      <c r="AW4498" t="s">
        <v>78</v>
      </c>
      <c r="AX4498" t="s">
        <v>78</v>
      </c>
      <c r="AY4498" t="s">
        <v>78</v>
      </c>
      <c r="AZ4498" t="s">
        <v>78</v>
      </c>
    </row>
    <row r="4499" spans="1:52" x14ac:dyDescent="0.35">
      <c r="A4499" t="s">
        <v>38</v>
      </c>
      <c r="B4499" t="s">
        <v>873</v>
      </c>
      <c r="C4499">
        <v>516</v>
      </c>
      <c r="D4499" t="s">
        <v>480</v>
      </c>
      <c r="E4499" t="s">
        <v>508</v>
      </c>
      <c r="F4499" t="s">
        <v>611</v>
      </c>
      <c r="G4499" t="s">
        <v>1026</v>
      </c>
      <c r="H4499" t="s">
        <v>721</v>
      </c>
      <c r="I4499" t="s">
        <v>987</v>
      </c>
      <c r="J4499" t="s">
        <v>624</v>
      </c>
      <c r="K4499" t="s">
        <v>518</v>
      </c>
      <c r="L4499" t="s">
        <v>800</v>
      </c>
      <c r="M4499">
        <v>516</v>
      </c>
      <c r="N4499" t="s">
        <v>1201</v>
      </c>
      <c r="O4499" t="s">
        <v>1015</v>
      </c>
      <c r="P4499" t="s">
        <v>631</v>
      </c>
      <c r="Q4499" t="s">
        <v>383</v>
      </c>
      <c r="R4499" t="s">
        <v>433</v>
      </c>
      <c r="S4499" t="s">
        <v>170</v>
      </c>
      <c r="T4499" t="s">
        <v>387</v>
      </c>
      <c r="U4499" t="s">
        <v>679</v>
      </c>
      <c r="V4499" t="s">
        <v>78</v>
      </c>
      <c r="W4499">
        <v>516</v>
      </c>
      <c r="X4499" t="s">
        <v>117</v>
      </c>
      <c r="Y4499" t="s">
        <v>529</v>
      </c>
      <c r="Z4499" t="s">
        <v>1118</v>
      </c>
      <c r="AA4499" t="s">
        <v>508</v>
      </c>
      <c r="AB4499" t="s">
        <v>341</v>
      </c>
      <c r="AC4499" t="s">
        <v>246</v>
      </c>
      <c r="AD4499" t="s">
        <v>246</v>
      </c>
      <c r="AE4499" t="s">
        <v>728</v>
      </c>
      <c r="AF4499" t="s">
        <v>374</v>
      </c>
      <c r="AG4499">
        <v>516</v>
      </c>
      <c r="AH4499" t="s">
        <v>937</v>
      </c>
      <c r="AI4499" t="s">
        <v>387</v>
      </c>
      <c r="AJ4499" t="s">
        <v>456</v>
      </c>
      <c r="AK4499" t="s">
        <v>414</v>
      </c>
      <c r="AL4499" t="s">
        <v>673</v>
      </c>
      <c r="AM4499" t="s">
        <v>679</v>
      </c>
      <c r="AN4499" t="s">
        <v>355</v>
      </c>
      <c r="AO4499" t="s">
        <v>78</v>
      </c>
      <c r="AP4499" t="s">
        <v>78</v>
      </c>
      <c r="AQ4499">
        <v>516</v>
      </c>
      <c r="AR4499" t="s">
        <v>924</v>
      </c>
      <c r="AS4499" t="s">
        <v>387</v>
      </c>
      <c r="AT4499" t="s">
        <v>260</v>
      </c>
      <c r="AU4499" t="s">
        <v>383</v>
      </c>
      <c r="AV4499" t="s">
        <v>406</v>
      </c>
      <c r="AW4499" t="s">
        <v>679</v>
      </c>
      <c r="AX4499" t="s">
        <v>389</v>
      </c>
      <c r="AY4499" t="s">
        <v>644</v>
      </c>
      <c r="AZ4499" t="s">
        <v>170</v>
      </c>
    </row>
    <row r="4500" spans="1:52" x14ac:dyDescent="0.35">
      <c r="A4500" t="s">
        <v>38</v>
      </c>
      <c r="B4500" t="s">
        <v>874</v>
      </c>
      <c r="C4500">
        <v>237</v>
      </c>
      <c r="D4500" t="s">
        <v>421</v>
      </c>
      <c r="E4500" t="s">
        <v>721</v>
      </c>
      <c r="F4500" t="s">
        <v>789</v>
      </c>
      <c r="G4500" t="s">
        <v>745</v>
      </c>
      <c r="H4500" t="s">
        <v>745</v>
      </c>
      <c r="I4500" t="s">
        <v>458</v>
      </c>
      <c r="J4500" t="s">
        <v>673</v>
      </c>
      <c r="K4500" t="s">
        <v>539</v>
      </c>
      <c r="L4500" t="s">
        <v>529</v>
      </c>
      <c r="M4500">
        <v>237</v>
      </c>
      <c r="N4500" t="s">
        <v>860</v>
      </c>
      <c r="O4500" t="s">
        <v>508</v>
      </c>
      <c r="P4500" t="s">
        <v>676</v>
      </c>
      <c r="Q4500" t="s">
        <v>623</v>
      </c>
      <c r="R4500" t="s">
        <v>374</v>
      </c>
      <c r="S4500" t="s">
        <v>78</v>
      </c>
      <c r="T4500" t="s">
        <v>85</v>
      </c>
      <c r="U4500" t="s">
        <v>78</v>
      </c>
      <c r="V4500" t="s">
        <v>387</v>
      </c>
      <c r="W4500">
        <v>237</v>
      </c>
      <c r="X4500" t="s">
        <v>1347</v>
      </c>
      <c r="Y4500" t="s">
        <v>374</v>
      </c>
      <c r="Z4500" t="s">
        <v>723</v>
      </c>
      <c r="AA4500" t="s">
        <v>987</v>
      </c>
      <c r="AB4500" t="s">
        <v>743</v>
      </c>
      <c r="AC4500" t="s">
        <v>414</v>
      </c>
      <c r="AD4500" t="s">
        <v>170</v>
      </c>
      <c r="AE4500" t="s">
        <v>987</v>
      </c>
      <c r="AF4500" t="s">
        <v>675</v>
      </c>
      <c r="AG4500">
        <v>237</v>
      </c>
      <c r="AH4500" t="s">
        <v>1065</v>
      </c>
      <c r="AI4500" t="s">
        <v>334</v>
      </c>
      <c r="AJ4500" t="s">
        <v>355</v>
      </c>
      <c r="AK4500" t="s">
        <v>800</v>
      </c>
      <c r="AL4500" t="s">
        <v>170</v>
      </c>
      <c r="AM4500" t="s">
        <v>78</v>
      </c>
      <c r="AN4500" t="s">
        <v>78</v>
      </c>
      <c r="AO4500" t="s">
        <v>668</v>
      </c>
      <c r="AP4500" t="s">
        <v>78</v>
      </c>
      <c r="AQ4500">
        <v>237</v>
      </c>
      <c r="AR4500" t="s">
        <v>773</v>
      </c>
      <c r="AS4500" t="s">
        <v>458</v>
      </c>
      <c r="AT4500" t="s">
        <v>456</v>
      </c>
      <c r="AU4500" t="s">
        <v>644</v>
      </c>
      <c r="AV4500" t="s">
        <v>987</v>
      </c>
      <c r="AW4500" t="s">
        <v>387</v>
      </c>
      <c r="AX4500" t="s">
        <v>78</v>
      </c>
      <c r="AY4500" t="s">
        <v>825</v>
      </c>
      <c r="AZ4500" t="s">
        <v>987</v>
      </c>
    </row>
    <row r="4501" spans="1:52" x14ac:dyDescent="0.35">
      <c r="A4501" t="s">
        <v>38</v>
      </c>
      <c r="B4501" t="s">
        <v>318</v>
      </c>
      <c r="C4501">
        <v>70</v>
      </c>
      <c r="D4501" t="s">
        <v>87</v>
      </c>
      <c r="E4501" t="s">
        <v>85</v>
      </c>
      <c r="F4501" t="s">
        <v>1112</v>
      </c>
      <c r="G4501" t="s">
        <v>1109</v>
      </c>
      <c r="H4501" t="s">
        <v>456</v>
      </c>
      <c r="I4501" t="s">
        <v>987</v>
      </c>
      <c r="J4501" t="s">
        <v>433</v>
      </c>
      <c r="K4501" t="s">
        <v>451</v>
      </c>
      <c r="L4501" t="s">
        <v>377</v>
      </c>
      <c r="M4501">
        <v>70</v>
      </c>
      <c r="N4501" t="s">
        <v>1162</v>
      </c>
      <c r="O4501" t="s">
        <v>724</v>
      </c>
      <c r="P4501" t="s">
        <v>987</v>
      </c>
      <c r="Q4501" t="s">
        <v>458</v>
      </c>
      <c r="R4501" t="s">
        <v>78</v>
      </c>
      <c r="S4501" t="s">
        <v>78</v>
      </c>
      <c r="T4501" t="s">
        <v>78</v>
      </c>
      <c r="U4501" t="s">
        <v>78</v>
      </c>
      <c r="V4501" t="s">
        <v>78</v>
      </c>
      <c r="W4501">
        <v>70</v>
      </c>
      <c r="X4501" t="s">
        <v>1146</v>
      </c>
      <c r="Y4501" t="s">
        <v>78</v>
      </c>
      <c r="Z4501" t="s">
        <v>736</v>
      </c>
      <c r="AA4501" t="s">
        <v>623</v>
      </c>
      <c r="AB4501" t="s">
        <v>377</v>
      </c>
      <c r="AC4501" t="s">
        <v>78</v>
      </c>
      <c r="AD4501" t="s">
        <v>78</v>
      </c>
      <c r="AE4501" t="s">
        <v>383</v>
      </c>
      <c r="AF4501" t="s">
        <v>78</v>
      </c>
      <c r="AG4501">
        <v>70</v>
      </c>
      <c r="AH4501" t="s">
        <v>999</v>
      </c>
      <c r="AI4501" t="s">
        <v>78</v>
      </c>
      <c r="AJ4501" t="s">
        <v>623</v>
      </c>
      <c r="AK4501" t="s">
        <v>78</v>
      </c>
      <c r="AL4501" t="s">
        <v>78</v>
      </c>
      <c r="AM4501" t="s">
        <v>78</v>
      </c>
      <c r="AN4501" t="s">
        <v>246</v>
      </c>
      <c r="AO4501" t="s">
        <v>78</v>
      </c>
      <c r="AP4501" t="s">
        <v>78</v>
      </c>
      <c r="AQ4501">
        <v>70</v>
      </c>
      <c r="AR4501" t="s">
        <v>866</v>
      </c>
      <c r="AS4501" t="s">
        <v>623</v>
      </c>
      <c r="AT4501" t="s">
        <v>688</v>
      </c>
      <c r="AU4501" t="s">
        <v>377</v>
      </c>
      <c r="AV4501" t="s">
        <v>623</v>
      </c>
      <c r="AW4501" t="s">
        <v>78</v>
      </c>
      <c r="AX4501" t="s">
        <v>78</v>
      </c>
      <c r="AY4501" t="s">
        <v>246</v>
      </c>
      <c r="AZ4501" t="s">
        <v>78</v>
      </c>
    </row>
    <row r="4502" spans="1:52" x14ac:dyDescent="0.35">
      <c r="A4502" t="s">
        <v>39</v>
      </c>
      <c r="B4502" t="s">
        <v>873</v>
      </c>
      <c r="C4502">
        <v>652</v>
      </c>
      <c r="D4502" t="s">
        <v>223</v>
      </c>
      <c r="E4502" t="s">
        <v>633</v>
      </c>
      <c r="F4502" t="s">
        <v>782</v>
      </c>
      <c r="G4502" t="s">
        <v>796</v>
      </c>
      <c r="H4502" t="s">
        <v>508</v>
      </c>
      <c r="I4502" t="s">
        <v>406</v>
      </c>
      <c r="J4502" t="s">
        <v>389</v>
      </c>
      <c r="K4502" t="s">
        <v>464</v>
      </c>
      <c r="L4502" t="s">
        <v>668</v>
      </c>
      <c r="M4502">
        <v>652</v>
      </c>
      <c r="N4502" t="s">
        <v>1165</v>
      </c>
      <c r="O4502" t="s">
        <v>949</v>
      </c>
      <c r="P4502" t="s">
        <v>730</v>
      </c>
      <c r="Q4502" t="s">
        <v>676</v>
      </c>
      <c r="R4502" t="s">
        <v>673</v>
      </c>
      <c r="S4502" t="s">
        <v>170</v>
      </c>
      <c r="T4502" t="s">
        <v>85</v>
      </c>
      <c r="U4502" t="s">
        <v>78</v>
      </c>
      <c r="V4502" t="s">
        <v>679</v>
      </c>
      <c r="W4502">
        <v>652</v>
      </c>
      <c r="X4502" t="s">
        <v>844</v>
      </c>
      <c r="Y4502" t="s">
        <v>624</v>
      </c>
      <c r="Z4502" t="s">
        <v>742</v>
      </c>
      <c r="AA4502" t="s">
        <v>688</v>
      </c>
      <c r="AB4502" t="s">
        <v>377</v>
      </c>
      <c r="AC4502" t="s">
        <v>673</v>
      </c>
      <c r="AD4502" t="s">
        <v>679</v>
      </c>
      <c r="AE4502" t="s">
        <v>337</v>
      </c>
      <c r="AF4502" t="s">
        <v>374</v>
      </c>
      <c r="AG4502">
        <v>652</v>
      </c>
      <c r="AH4502" t="s">
        <v>787</v>
      </c>
      <c r="AI4502" t="s">
        <v>406</v>
      </c>
      <c r="AJ4502" t="s">
        <v>341</v>
      </c>
      <c r="AK4502" t="s">
        <v>377</v>
      </c>
      <c r="AL4502" t="s">
        <v>246</v>
      </c>
      <c r="AM4502" t="s">
        <v>78</v>
      </c>
      <c r="AN4502" t="s">
        <v>675</v>
      </c>
      <c r="AO4502" t="s">
        <v>668</v>
      </c>
      <c r="AP4502" t="s">
        <v>170</v>
      </c>
      <c r="AQ4502">
        <v>652</v>
      </c>
      <c r="AR4502" t="s">
        <v>850</v>
      </c>
      <c r="AS4502" t="s">
        <v>341</v>
      </c>
      <c r="AT4502" t="s">
        <v>721</v>
      </c>
      <c r="AU4502" t="s">
        <v>644</v>
      </c>
      <c r="AV4502" t="s">
        <v>673</v>
      </c>
      <c r="AW4502" t="s">
        <v>170</v>
      </c>
      <c r="AX4502" t="s">
        <v>78</v>
      </c>
      <c r="AY4502" t="s">
        <v>718</v>
      </c>
      <c r="AZ4502" t="s">
        <v>673</v>
      </c>
    </row>
    <row r="4503" spans="1:52" x14ac:dyDescent="0.35">
      <c r="A4503" t="s">
        <v>39</v>
      </c>
      <c r="B4503" t="s">
        <v>874</v>
      </c>
      <c r="C4503">
        <v>300</v>
      </c>
      <c r="D4503" t="s">
        <v>1450</v>
      </c>
      <c r="E4503" t="s">
        <v>337</v>
      </c>
      <c r="F4503" t="s">
        <v>1169</v>
      </c>
      <c r="G4503" t="s">
        <v>791</v>
      </c>
      <c r="H4503" t="s">
        <v>737</v>
      </c>
      <c r="I4503" t="s">
        <v>675</v>
      </c>
      <c r="J4503" t="s">
        <v>679</v>
      </c>
      <c r="K4503" t="s">
        <v>637</v>
      </c>
      <c r="L4503" t="s">
        <v>675</v>
      </c>
      <c r="M4503">
        <v>300</v>
      </c>
      <c r="N4503" t="s">
        <v>869</v>
      </c>
      <c r="O4503" t="s">
        <v>676</v>
      </c>
      <c r="P4503" t="s">
        <v>800</v>
      </c>
      <c r="Q4503" t="s">
        <v>246</v>
      </c>
      <c r="R4503" t="s">
        <v>679</v>
      </c>
      <c r="S4503" t="s">
        <v>679</v>
      </c>
      <c r="T4503" t="s">
        <v>414</v>
      </c>
      <c r="U4503" t="s">
        <v>78</v>
      </c>
      <c r="V4503" t="s">
        <v>334</v>
      </c>
      <c r="W4503">
        <v>300</v>
      </c>
      <c r="X4503" t="s">
        <v>62</v>
      </c>
      <c r="Y4503" t="s">
        <v>414</v>
      </c>
      <c r="Z4503" t="s">
        <v>807</v>
      </c>
      <c r="AA4503" t="s">
        <v>743</v>
      </c>
      <c r="AB4503" t="s">
        <v>673</v>
      </c>
      <c r="AC4503" t="s">
        <v>334</v>
      </c>
      <c r="AD4503" t="s">
        <v>78</v>
      </c>
      <c r="AE4503" t="s">
        <v>738</v>
      </c>
      <c r="AF4503" t="s">
        <v>355</v>
      </c>
      <c r="AG4503">
        <v>300</v>
      </c>
      <c r="AH4503" t="s">
        <v>1024</v>
      </c>
      <c r="AI4503" t="s">
        <v>668</v>
      </c>
      <c r="AJ4503" t="s">
        <v>389</v>
      </c>
      <c r="AK4503" t="s">
        <v>679</v>
      </c>
      <c r="AL4503" t="s">
        <v>673</v>
      </c>
      <c r="AM4503" t="s">
        <v>679</v>
      </c>
      <c r="AN4503" t="s">
        <v>414</v>
      </c>
      <c r="AO4503" t="s">
        <v>334</v>
      </c>
      <c r="AP4503" t="s">
        <v>78</v>
      </c>
      <c r="AQ4503">
        <v>300</v>
      </c>
      <c r="AR4503" t="s">
        <v>816</v>
      </c>
      <c r="AS4503" t="s">
        <v>433</v>
      </c>
      <c r="AT4503" t="s">
        <v>800</v>
      </c>
      <c r="AU4503" t="s">
        <v>622</v>
      </c>
      <c r="AV4503" t="s">
        <v>78</v>
      </c>
      <c r="AW4503" t="s">
        <v>668</v>
      </c>
      <c r="AX4503" t="s">
        <v>433</v>
      </c>
      <c r="AY4503" t="s">
        <v>355</v>
      </c>
      <c r="AZ4503" t="s">
        <v>78</v>
      </c>
    </row>
    <row r="4504" spans="1:52" x14ac:dyDescent="0.35">
      <c r="A4504" t="s">
        <v>39</v>
      </c>
      <c r="B4504" t="s">
        <v>318</v>
      </c>
      <c r="C4504">
        <v>77</v>
      </c>
      <c r="D4504" t="s">
        <v>510</v>
      </c>
      <c r="E4504" t="s">
        <v>736</v>
      </c>
      <c r="F4504" t="s">
        <v>914</v>
      </c>
      <c r="G4504" t="s">
        <v>1109</v>
      </c>
      <c r="H4504" t="s">
        <v>688</v>
      </c>
      <c r="I4504" t="s">
        <v>807</v>
      </c>
      <c r="J4504" t="s">
        <v>622</v>
      </c>
      <c r="K4504" t="s">
        <v>938</v>
      </c>
      <c r="L4504" t="s">
        <v>246</v>
      </c>
      <c r="M4504">
        <v>77</v>
      </c>
      <c r="N4504" t="s">
        <v>695</v>
      </c>
      <c r="O4504" t="s">
        <v>998</v>
      </c>
      <c r="P4504" t="s">
        <v>78</v>
      </c>
      <c r="Q4504" t="s">
        <v>433</v>
      </c>
      <c r="R4504" t="s">
        <v>78</v>
      </c>
      <c r="S4504" t="s">
        <v>78</v>
      </c>
      <c r="T4504" t="s">
        <v>78</v>
      </c>
      <c r="U4504" t="s">
        <v>78</v>
      </c>
      <c r="V4504" t="s">
        <v>78</v>
      </c>
      <c r="W4504">
        <v>77</v>
      </c>
      <c r="X4504" t="s">
        <v>963</v>
      </c>
      <c r="Y4504" t="s">
        <v>529</v>
      </c>
      <c r="Z4504" t="s">
        <v>78</v>
      </c>
      <c r="AA4504" t="s">
        <v>383</v>
      </c>
      <c r="AB4504" t="s">
        <v>433</v>
      </c>
      <c r="AC4504" t="s">
        <v>78</v>
      </c>
      <c r="AD4504" t="s">
        <v>78</v>
      </c>
      <c r="AE4504" t="s">
        <v>456</v>
      </c>
      <c r="AF4504" t="s">
        <v>78</v>
      </c>
      <c r="AG4504">
        <v>77</v>
      </c>
      <c r="AH4504" t="s">
        <v>1046</v>
      </c>
      <c r="AI4504" t="s">
        <v>78</v>
      </c>
      <c r="AJ4504" t="s">
        <v>78</v>
      </c>
      <c r="AK4504" t="s">
        <v>78</v>
      </c>
      <c r="AL4504" t="s">
        <v>433</v>
      </c>
      <c r="AM4504" t="s">
        <v>78</v>
      </c>
      <c r="AN4504" t="s">
        <v>78</v>
      </c>
      <c r="AO4504" t="s">
        <v>78</v>
      </c>
      <c r="AP4504" t="s">
        <v>78</v>
      </c>
      <c r="AQ4504">
        <v>77</v>
      </c>
      <c r="AR4504" t="s">
        <v>975</v>
      </c>
      <c r="AS4504" t="s">
        <v>433</v>
      </c>
      <c r="AT4504" t="s">
        <v>807</v>
      </c>
      <c r="AU4504" t="s">
        <v>987</v>
      </c>
      <c r="AV4504" t="s">
        <v>78</v>
      </c>
      <c r="AW4504" t="s">
        <v>78</v>
      </c>
      <c r="AX4504" t="s">
        <v>78</v>
      </c>
      <c r="AY4504" t="s">
        <v>78</v>
      </c>
      <c r="AZ4504" t="s">
        <v>78</v>
      </c>
    </row>
    <row r="4505" spans="1:52" x14ac:dyDescent="0.35">
      <c r="A4505" t="s">
        <v>40</v>
      </c>
      <c r="B4505" t="s">
        <v>873</v>
      </c>
      <c r="C4505">
        <v>3049</v>
      </c>
      <c r="D4505" t="s">
        <v>349</v>
      </c>
      <c r="E4505" t="s">
        <v>337</v>
      </c>
      <c r="F4505" t="s">
        <v>67</v>
      </c>
      <c r="G4505" t="s">
        <v>796</v>
      </c>
      <c r="H4505" t="s">
        <v>456</v>
      </c>
      <c r="I4505" t="s">
        <v>458</v>
      </c>
      <c r="J4505" t="s">
        <v>675</v>
      </c>
      <c r="K4505" t="s">
        <v>1225</v>
      </c>
      <c r="L4505" t="s">
        <v>374</v>
      </c>
      <c r="M4505">
        <v>3049</v>
      </c>
      <c r="N4505" t="s">
        <v>1129</v>
      </c>
      <c r="O4505" t="s">
        <v>580</v>
      </c>
      <c r="P4505" t="s">
        <v>456</v>
      </c>
      <c r="Q4505" t="s">
        <v>341</v>
      </c>
      <c r="R4505" t="s">
        <v>334</v>
      </c>
      <c r="S4505" t="s">
        <v>334</v>
      </c>
      <c r="T4505" t="s">
        <v>800</v>
      </c>
      <c r="U4505" t="s">
        <v>679</v>
      </c>
      <c r="V4505" t="s">
        <v>679</v>
      </c>
      <c r="W4505">
        <v>3049</v>
      </c>
      <c r="X4505" t="s">
        <v>921</v>
      </c>
      <c r="Y4505" t="s">
        <v>341</v>
      </c>
      <c r="Z4505" t="s">
        <v>719</v>
      </c>
      <c r="AA4505" t="s">
        <v>688</v>
      </c>
      <c r="AB4505" t="s">
        <v>355</v>
      </c>
      <c r="AC4505" t="s">
        <v>334</v>
      </c>
      <c r="AD4505" t="s">
        <v>668</v>
      </c>
      <c r="AE4505" t="s">
        <v>737</v>
      </c>
      <c r="AF4505" t="s">
        <v>246</v>
      </c>
      <c r="AG4505">
        <v>3050</v>
      </c>
      <c r="AH4505" t="s">
        <v>1146</v>
      </c>
      <c r="AI4505" t="s">
        <v>387</v>
      </c>
      <c r="AJ4505" t="s">
        <v>743</v>
      </c>
      <c r="AK4505" t="s">
        <v>414</v>
      </c>
      <c r="AL4505" t="s">
        <v>433</v>
      </c>
      <c r="AM4505" t="s">
        <v>679</v>
      </c>
      <c r="AN4505" t="s">
        <v>85</v>
      </c>
      <c r="AO4505" t="s">
        <v>668</v>
      </c>
      <c r="AP4505" t="s">
        <v>679</v>
      </c>
      <c r="AQ4505">
        <v>3049</v>
      </c>
      <c r="AR4505" t="s">
        <v>950</v>
      </c>
      <c r="AS4505" t="s">
        <v>406</v>
      </c>
      <c r="AT4505" t="s">
        <v>631</v>
      </c>
      <c r="AU4505" t="s">
        <v>622</v>
      </c>
      <c r="AV4505" t="s">
        <v>414</v>
      </c>
      <c r="AW4505" t="s">
        <v>334</v>
      </c>
      <c r="AX4505" t="s">
        <v>170</v>
      </c>
      <c r="AY4505" t="s">
        <v>383</v>
      </c>
      <c r="AZ4505" t="s">
        <v>673</v>
      </c>
    </row>
    <row r="4506" spans="1:52" x14ac:dyDescent="0.35">
      <c r="A4506" t="s">
        <v>40</v>
      </c>
      <c r="B4506" t="s">
        <v>874</v>
      </c>
      <c r="C4506">
        <v>1521</v>
      </c>
      <c r="D4506" t="s">
        <v>102</v>
      </c>
      <c r="E4506" t="s">
        <v>730</v>
      </c>
      <c r="F4506" t="s">
        <v>59</v>
      </c>
      <c r="G4506" t="s">
        <v>1064</v>
      </c>
      <c r="H4506" t="s">
        <v>529</v>
      </c>
      <c r="I4506" t="s">
        <v>623</v>
      </c>
      <c r="J4506" t="s">
        <v>387</v>
      </c>
      <c r="K4506" t="s">
        <v>729</v>
      </c>
      <c r="L4506" t="s">
        <v>355</v>
      </c>
      <c r="M4506">
        <v>1521</v>
      </c>
      <c r="N4506" t="s">
        <v>1234</v>
      </c>
      <c r="O4506" t="s">
        <v>456</v>
      </c>
      <c r="P4506" t="s">
        <v>458</v>
      </c>
      <c r="Q4506" t="s">
        <v>414</v>
      </c>
      <c r="R4506" t="s">
        <v>673</v>
      </c>
      <c r="S4506" t="s">
        <v>170</v>
      </c>
      <c r="T4506" t="s">
        <v>374</v>
      </c>
      <c r="U4506" t="s">
        <v>78</v>
      </c>
      <c r="V4506" t="s">
        <v>673</v>
      </c>
      <c r="W4506">
        <v>1521</v>
      </c>
      <c r="X4506" t="s">
        <v>62</v>
      </c>
      <c r="Y4506" t="s">
        <v>675</v>
      </c>
      <c r="Z4506" t="s">
        <v>529</v>
      </c>
      <c r="AA4506" t="s">
        <v>458</v>
      </c>
      <c r="AB4506" t="s">
        <v>389</v>
      </c>
      <c r="AC4506" t="s">
        <v>673</v>
      </c>
      <c r="AD4506" t="s">
        <v>679</v>
      </c>
      <c r="AE4506" t="s">
        <v>987</v>
      </c>
      <c r="AF4506" t="s">
        <v>387</v>
      </c>
      <c r="AG4506">
        <v>1523</v>
      </c>
      <c r="AH4506" t="s">
        <v>1024</v>
      </c>
      <c r="AI4506" t="s">
        <v>334</v>
      </c>
      <c r="AJ4506" t="s">
        <v>675</v>
      </c>
      <c r="AK4506" t="s">
        <v>673</v>
      </c>
      <c r="AL4506" t="s">
        <v>170</v>
      </c>
      <c r="AM4506" t="s">
        <v>679</v>
      </c>
      <c r="AN4506" t="s">
        <v>334</v>
      </c>
      <c r="AO4506" t="s">
        <v>673</v>
      </c>
      <c r="AP4506" t="s">
        <v>78</v>
      </c>
      <c r="AQ4506">
        <v>1521</v>
      </c>
      <c r="AR4506" t="s">
        <v>1162</v>
      </c>
      <c r="AS4506" t="s">
        <v>387</v>
      </c>
      <c r="AT4506" t="s">
        <v>622</v>
      </c>
      <c r="AU4506" t="s">
        <v>738</v>
      </c>
      <c r="AV4506" t="s">
        <v>433</v>
      </c>
      <c r="AW4506" t="s">
        <v>673</v>
      </c>
      <c r="AX4506" t="s">
        <v>170</v>
      </c>
      <c r="AY4506" t="s">
        <v>355</v>
      </c>
      <c r="AZ4506" t="s">
        <v>433</v>
      </c>
    </row>
    <row r="4507" spans="1:52" x14ac:dyDescent="0.35">
      <c r="A4507" t="s">
        <v>40</v>
      </c>
      <c r="B4507" t="s">
        <v>318</v>
      </c>
      <c r="C4507">
        <v>357</v>
      </c>
      <c r="D4507" t="s">
        <v>1099</v>
      </c>
      <c r="E4507" t="s">
        <v>737</v>
      </c>
      <c r="F4507" t="s">
        <v>1200</v>
      </c>
      <c r="G4507" t="s">
        <v>1064</v>
      </c>
      <c r="H4507" t="s">
        <v>745</v>
      </c>
      <c r="I4507" t="s">
        <v>383</v>
      </c>
      <c r="J4507" t="s">
        <v>414</v>
      </c>
      <c r="K4507" t="s">
        <v>980</v>
      </c>
      <c r="L4507" t="s">
        <v>738</v>
      </c>
      <c r="M4507">
        <v>357</v>
      </c>
      <c r="N4507" t="s">
        <v>937</v>
      </c>
      <c r="O4507" t="s">
        <v>688</v>
      </c>
      <c r="P4507" t="s">
        <v>85</v>
      </c>
      <c r="Q4507" t="s">
        <v>406</v>
      </c>
      <c r="R4507" t="s">
        <v>78</v>
      </c>
      <c r="S4507" t="s">
        <v>673</v>
      </c>
      <c r="T4507" t="s">
        <v>433</v>
      </c>
      <c r="U4507" t="s">
        <v>78</v>
      </c>
      <c r="V4507" t="s">
        <v>78</v>
      </c>
      <c r="W4507">
        <v>357</v>
      </c>
      <c r="X4507" t="s">
        <v>786</v>
      </c>
      <c r="Y4507" t="s">
        <v>383</v>
      </c>
      <c r="Z4507" t="s">
        <v>622</v>
      </c>
      <c r="AA4507" t="s">
        <v>622</v>
      </c>
      <c r="AB4507" t="s">
        <v>673</v>
      </c>
      <c r="AC4507" t="s">
        <v>78</v>
      </c>
      <c r="AD4507" t="s">
        <v>78</v>
      </c>
      <c r="AE4507" t="s">
        <v>355</v>
      </c>
      <c r="AF4507" t="s">
        <v>673</v>
      </c>
      <c r="AG4507">
        <v>357</v>
      </c>
      <c r="AH4507" t="s">
        <v>662</v>
      </c>
      <c r="AI4507" t="s">
        <v>673</v>
      </c>
      <c r="AJ4507" t="s">
        <v>458</v>
      </c>
      <c r="AK4507" t="s">
        <v>377</v>
      </c>
      <c r="AL4507" t="s">
        <v>673</v>
      </c>
      <c r="AM4507" t="s">
        <v>78</v>
      </c>
      <c r="AN4507" t="s">
        <v>374</v>
      </c>
      <c r="AO4507" t="s">
        <v>78</v>
      </c>
      <c r="AP4507" t="s">
        <v>679</v>
      </c>
      <c r="AQ4507">
        <v>357</v>
      </c>
      <c r="AR4507" t="s">
        <v>823</v>
      </c>
      <c r="AS4507" t="s">
        <v>374</v>
      </c>
      <c r="AT4507" t="s">
        <v>341</v>
      </c>
      <c r="AU4507" t="s">
        <v>85</v>
      </c>
      <c r="AV4507" t="s">
        <v>334</v>
      </c>
      <c r="AW4507" t="s">
        <v>673</v>
      </c>
      <c r="AX4507" t="s">
        <v>78</v>
      </c>
      <c r="AY4507" t="s">
        <v>668</v>
      </c>
      <c r="AZ4507" t="s">
        <v>668</v>
      </c>
    </row>
    <row r="4509" spans="1:52" x14ac:dyDescent="0.35">
      <c r="A4509" t="s">
        <v>1651</v>
      </c>
    </row>
    <row r="4510" spans="1:52" x14ac:dyDescent="0.35">
      <c r="A4510" t="s">
        <v>29</v>
      </c>
      <c r="B4510" t="s">
        <v>887</v>
      </c>
      <c r="C4510" t="s">
        <v>1597</v>
      </c>
      <c r="D4510" t="s">
        <v>1598</v>
      </c>
      <c r="E4510" t="s">
        <v>1599</v>
      </c>
      <c r="F4510" t="s">
        <v>1600</v>
      </c>
      <c r="G4510" t="s">
        <v>1601</v>
      </c>
      <c r="H4510" t="s">
        <v>1602</v>
      </c>
      <c r="I4510" t="s">
        <v>1603</v>
      </c>
      <c r="J4510" t="s">
        <v>1604</v>
      </c>
      <c r="K4510" t="s">
        <v>1605</v>
      </c>
      <c r="L4510" t="s">
        <v>1606</v>
      </c>
      <c r="M4510" t="s">
        <v>1607</v>
      </c>
      <c r="N4510" t="s">
        <v>1608</v>
      </c>
      <c r="O4510" t="s">
        <v>1609</v>
      </c>
      <c r="P4510" t="s">
        <v>1610</v>
      </c>
      <c r="Q4510" t="s">
        <v>1611</v>
      </c>
      <c r="R4510" t="s">
        <v>1612</v>
      </c>
      <c r="S4510" t="s">
        <v>1613</v>
      </c>
      <c r="T4510" t="s">
        <v>1614</v>
      </c>
      <c r="U4510" t="s">
        <v>1615</v>
      </c>
      <c r="V4510" t="s">
        <v>1616</v>
      </c>
      <c r="W4510" t="s">
        <v>1617</v>
      </c>
      <c r="X4510" t="s">
        <v>1618</v>
      </c>
      <c r="Y4510" t="s">
        <v>1619</v>
      </c>
      <c r="Z4510" t="s">
        <v>1620</v>
      </c>
      <c r="AA4510" t="s">
        <v>1621</v>
      </c>
      <c r="AB4510" t="s">
        <v>1622</v>
      </c>
      <c r="AC4510" t="s">
        <v>1623</v>
      </c>
      <c r="AD4510" t="s">
        <v>1625</v>
      </c>
      <c r="AE4510" t="s">
        <v>1626</v>
      </c>
      <c r="AF4510" t="s">
        <v>1624</v>
      </c>
      <c r="AG4510" t="s">
        <v>1627</v>
      </c>
      <c r="AH4510" t="s">
        <v>1628</v>
      </c>
      <c r="AI4510" t="s">
        <v>1629</v>
      </c>
      <c r="AJ4510" t="s">
        <v>1630</v>
      </c>
      <c r="AK4510" t="s">
        <v>1631</v>
      </c>
      <c r="AL4510" t="s">
        <v>1632</v>
      </c>
      <c r="AM4510" t="s">
        <v>1633</v>
      </c>
      <c r="AN4510" t="s">
        <v>1634</v>
      </c>
      <c r="AO4510" t="s">
        <v>1635</v>
      </c>
      <c r="AP4510" t="s">
        <v>1636</v>
      </c>
      <c r="AQ4510" t="s">
        <v>1637</v>
      </c>
      <c r="AR4510" t="s">
        <v>1638</v>
      </c>
      <c r="AS4510" t="s">
        <v>1639</v>
      </c>
      <c r="AT4510" t="s">
        <v>1640</v>
      </c>
      <c r="AU4510" t="s">
        <v>1641</v>
      </c>
      <c r="AV4510" t="s">
        <v>1642</v>
      </c>
      <c r="AW4510" t="s">
        <v>1643</v>
      </c>
      <c r="AX4510" t="s">
        <v>1644</v>
      </c>
      <c r="AY4510" t="s">
        <v>1645</v>
      </c>
      <c r="AZ4510" t="s">
        <v>1646</v>
      </c>
    </row>
    <row r="4511" spans="1:52" x14ac:dyDescent="0.35">
      <c r="A4511" t="s">
        <v>35</v>
      </c>
      <c r="B4511" t="s">
        <v>888</v>
      </c>
      <c r="C4511">
        <v>291</v>
      </c>
      <c r="D4511" t="s">
        <v>563</v>
      </c>
      <c r="E4511" t="s">
        <v>718</v>
      </c>
      <c r="F4511" t="s">
        <v>791</v>
      </c>
      <c r="G4511" t="s">
        <v>865</v>
      </c>
      <c r="H4511" t="s">
        <v>406</v>
      </c>
      <c r="I4511" t="s">
        <v>800</v>
      </c>
      <c r="J4511" t="s">
        <v>800</v>
      </c>
      <c r="K4511" t="s">
        <v>897</v>
      </c>
      <c r="L4511" t="s">
        <v>389</v>
      </c>
      <c r="M4511">
        <v>291</v>
      </c>
      <c r="N4511" t="s">
        <v>614</v>
      </c>
      <c r="O4511" t="s">
        <v>508</v>
      </c>
      <c r="P4511" t="s">
        <v>723</v>
      </c>
      <c r="Q4511" t="s">
        <v>456</v>
      </c>
      <c r="R4511" t="s">
        <v>334</v>
      </c>
      <c r="S4511" t="s">
        <v>78</v>
      </c>
      <c r="T4511" t="s">
        <v>668</v>
      </c>
      <c r="U4511" t="s">
        <v>78</v>
      </c>
      <c r="V4511" t="s">
        <v>668</v>
      </c>
      <c r="W4511">
        <v>291</v>
      </c>
      <c r="X4511" t="s">
        <v>974</v>
      </c>
      <c r="Y4511" t="s">
        <v>728</v>
      </c>
      <c r="Z4511" t="s">
        <v>624</v>
      </c>
      <c r="AA4511" t="s">
        <v>250</v>
      </c>
      <c r="AB4511" t="s">
        <v>85</v>
      </c>
      <c r="AC4511" t="s">
        <v>673</v>
      </c>
      <c r="AD4511" t="s">
        <v>383</v>
      </c>
      <c r="AE4511" t="s">
        <v>668</v>
      </c>
      <c r="AF4511" t="s">
        <v>334</v>
      </c>
      <c r="AG4511">
        <v>291</v>
      </c>
      <c r="AH4511" t="s">
        <v>1028</v>
      </c>
      <c r="AI4511" t="s">
        <v>679</v>
      </c>
      <c r="AJ4511" t="s">
        <v>387</v>
      </c>
      <c r="AK4511" t="s">
        <v>170</v>
      </c>
      <c r="AL4511" t="s">
        <v>623</v>
      </c>
      <c r="AM4511" t="s">
        <v>78</v>
      </c>
      <c r="AN4511" t="s">
        <v>383</v>
      </c>
      <c r="AO4511" t="s">
        <v>668</v>
      </c>
      <c r="AP4511" t="s">
        <v>78</v>
      </c>
      <c r="AQ4511">
        <v>291</v>
      </c>
      <c r="AR4511" t="s">
        <v>963</v>
      </c>
      <c r="AS4511" t="s">
        <v>668</v>
      </c>
      <c r="AT4511" t="s">
        <v>676</v>
      </c>
      <c r="AU4511" t="s">
        <v>807</v>
      </c>
      <c r="AV4511" t="s">
        <v>675</v>
      </c>
      <c r="AW4511" t="s">
        <v>78</v>
      </c>
      <c r="AX4511" t="s">
        <v>78</v>
      </c>
      <c r="AY4511" t="s">
        <v>389</v>
      </c>
      <c r="AZ4511" t="s">
        <v>622</v>
      </c>
    </row>
    <row r="4512" spans="1:52" x14ac:dyDescent="0.35">
      <c r="A4512" t="s">
        <v>35</v>
      </c>
      <c r="B4512" t="s">
        <v>889</v>
      </c>
      <c r="C4512">
        <v>326</v>
      </c>
      <c r="D4512" t="s">
        <v>262</v>
      </c>
      <c r="E4512" t="s">
        <v>456</v>
      </c>
      <c r="F4512" t="s">
        <v>1214</v>
      </c>
      <c r="G4512" t="s">
        <v>1171</v>
      </c>
      <c r="H4512" t="s">
        <v>734</v>
      </c>
      <c r="I4512" t="s">
        <v>807</v>
      </c>
      <c r="J4512" t="s">
        <v>246</v>
      </c>
      <c r="K4512" t="s">
        <v>602</v>
      </c>
      <c r="L4512" t="s">
        <v>374</v>
      </c>
      <c r="M4512">
        <v>326</v>
      </c>
      <c r="N4512" t="s">
        <v>751</v>
      </c>
      <c r="O4512" t="s">
        <v>993</v>
      </c>
      <c r="P4512" t="s">
        <v>724</v>
      </c>
      <c r="Q4512" t="s">
        <v>406</v>
      </c>
      <c r="R4512" t="s">
        <v>433</v>
      </c>
      <c r="S4512" t="s">
        <v>78</v>
      </c>
      <c r="T4512" t="s">
        <v>433</v>
      </c>
      <c r="U4512" t="s">
        <v>668</v>
      </c>
      <c r="V4512" t="s">
        <v>78</v>
      </c>
      <c r="W4512">
        <v>326</v>
      </c>
      <c r="X4512" t="s">
        <v>809</v>
      </c>
      <c r="Y4512" t="s">
        <v>406</v>
      </c>
      <c r="Z4512" t="s">
        <v>1011</v>
      </c>
      <c r="AA4512" t="s">
        <v>738</v>
      </c>
      <c r="AB4512" t="s">
        <v>743</v>
      </c>
      <c r="AC4512" t="s">
        <v>246</v>
      </c>
      <c r="AD4512" t="s">
        <v>631</v>
      </c>
      <c r="AE4512" t="s">
        <v>387</v>
      </c>
      <c r="AF4512" t="s">
        <v>387</v>
      </c>
      <c r="AG4512">
        <v>326</v>
      </c>
      <c r="AH4512" t="s">
        <v>695</v>
      </c>
      <c r="AI4512" t="s">
        <v>668</v>
      </c>
      <c r="AJ4512" t="s">
        <v>624</v>
      </c>
      <c r="AK4512" t="s">
        <v>414</v>
      </c>
      <c r="AL4512" t="s">
        <v>374</v>
      </c>
      <c r="AM4512" t="s">
        <v>679</v>
      </c>
      <c r="AN4512" t="s">
        <v>387</v>
      </c>
      <c r="AO4512" t="s">
        <v>78</v>
      </c>
      <c r="AP4512" t="s">
        <v>246</v>
      </c>
      <c r="AQ4512">
        <v>326</v>
      </c>
      <c r="AR4512" t="s">
        <v>1371</v>
      </c>
      <c r="AS4512" t="s">
        <v>644</v>
      </c>
      <c r="AT4512" t="s">
        <v>503</v>
      </c>
      <c r="AU4512" t="s">
        <v>807</v>
      </c>
      <c r="AV4512" t="s">
        <v>387</v>
      </c>
      <c r="AW4512" t="s">
        <v>246</v>
      </c>
      <c r="AX4512" t="s">
        <v>246</v>
      </c>
      <c r="AY4512" t="s">
        <v>631</v>
      </c>
      <c r="AZ4512" t="s">
        <v>800</v>
      </c>
    </row>
    <row r="4513" spans="1:52" x14ac:dyDescent="0.35">
      <c r="A4513" t="s">
        <v>36</v>
      </c>
      <c r="B4513" t="s">
        <v>888</v>
      </c>
      <c r="C4513">
        <v>732</v>
      </c>
      <c r="D4513" t="s">
        <v>323</v>
      </c>
      <c r="E4513" t="s">
        <v>725</v>
      </c>
      <c r="F4513" t="s">
        <v>905</v>
      </c>
      <c r="G4513" t="s">
        <v>1109</v>
      </c>
      <c r="H4513" t="s">
        <v>734</v>
      </c>
      <c r="I4513" t="s">
        <v>987</v>
      </c>
      <c r="J4513" t="s">
        <v>800</v>
      </c>
      <c r="K4513" t="s">
        <v>958</v>
      </c>
      <c r="L4513" t="s">
        <v>987</v>
      </c>
      <c r="M4513">
        <v>732</v>
      </c>
      <c r="N4513" t="s">
        <v>851</v>
      </c>
      <c r="O4513" t="s">
        <v>688</v>
      </c>
      <c r="P4513" t="s">
        <v>734</v>
      </c>
      <c r="Q4513" t="s">
        <v>85</v>
      </c>
      <c r="R4513" t="s">
        <v>673</v>
      </c>
      <c r="S4513" t="s">
        <v>246</v>
      </c>
      <c r="T4513" t="s">
        <v>414</v>
      </c>
      <c r="U4513" t="s">
        <v>78</v>
      </c>
      <c r="V4513" t="s">
        <v>673</v>
      </c>
      <c r="W4513">
        <v>732</v>
      </c>
      <c r="X4513" t="s">
        <v>983</v>
      </c>
      <c r="Y4513" t="s">
        <v>807</v>
      </c>
      <c r="Z4513" t="s">
        <v>732</v>
      </c>
      <c r="AA4513" t="s">
        <v>490</v>
      </c>
      <c r="AB4513" t="s">
        <v>623</v>
      </c>
      <c r="AC4513" t="s">
        <v>679</v>
      </c>
      <c r="AD4513" t="s">
        <v>355</v>
      </c>
      <c r="AE4513" t="s">
        <v>389</v>
      </c>
      <c r="AF4513" t="s">
        <v>78</v>
      </c>
      <c r="AG4513">
        <v>732</v>
      </c>
      <c r="AH4513" t="s">
        <v>1022</v>
      </c>
      <c r="AI4513" t="s">
        <v>389</v>
      </c>
      <c r="AJ4513" t="s">
        <v>644</v>
      </c>
      <c r="AK4513" t="s">
        <v>414</v>
      </c>
      <c r="AL4513" t="s">
        <v>170</v>
      </c>
      <c r="AM4513" t="s">
        <v>679</v>
      </c>
      <c r="AN4513" t="s">
        <v>433</v>
      </c>
      <c r="AO4513" t="s">
        <v>377</v>
      </c>
      <c r="AP4513" t="s">
        <v>78</v>
      </c>
      <c r="AQ4513">
        <v>732</v>
      </c>
      <c r="AR4513" t="s">
        <v>890</v>
      </c>
      <c r="AS4513" t="s">
        <v>85</v>
      </c>
      <c r="AT4513" t="s">
        <v>676</v>
      </c>
      <c r="AU4513" t="s">
        <v>387</v>
      </c>
      <c r="AV4513" t="s">
        <v>334</v>
      </c>
      <c r="AW4513" t="s">
        <v>389</v>
      </c>
      <c r="AX4513" t="s">
        <v>78</v>
      </c>
      <c r="AY4513" t="s">
        <v>374</v>
      </c>
      <c r="AZ4513" t="s">
        <v>668</v>
      </c>
    </row>
    <row r="4514" spans="1:52" x14ac:dyDescent="0.35">
      <c r="A4514" t="s">
        <v>36</v>
      </c>
      <c r="B4514" t="s">
        <v>889</v>
      </c>
      <c r="C4514">
        <v>900</v>
      </c>
      <c r="D4514" t="s">
        <v>361</v>
      </c>
      <c r="E4514" t="s">
        <v>730</v>
      </c>
      <c r="F4514" t="s">
        <v>782</v>
      </c>
      <c r="G4514" t="s">
        <v>1064</v>
      </c>
      <c r="H4514" t="s">
        <v>718</v>
      </c>
      <c r="I4514" t="s">
        <v>987</v>
      </c>
      <c r="J4514" t="s">
        <v>85</v>
      </c>
      <c r="K4514" t="s">
        <v>951</v>
      </c>
      <c r="L4514" t="s">
        <v>377</v>
      </c>
      <c r="M4514">
        <v>900</v>
      </c>
      <c r="N4514" t="s">
        <v>913</v>
      </c>
      <c r="O4514" t="s">
        <v>337</v>
      </c>
      <c r="P4514" t="s">
        <v>624</v>
      </c>
      <c r="Q4514" t="s">
        <v>800</v>
      </c>
      <c r="R4514" t="s">
        <v>679</v>
      </c>
      <c r="S4514" t="s">
        <v>673</v>
      </c>
      <c r="T4514" t="s">
        <v>377</v>
      </c>
      <c r="U4514" t="s">
        <v>679</v>
      </c>
      <c r="V4514" t="s">
        <v>679</v>
      </c>
      <c r="W4514">
        <v>900</v>
      </c>
      <c r="X4514" t="s">
        <v>933</v>
      </c>
      <c r="Y4514" t="s">
        <v>490</v>
      </c>
      <c r="Z4514" t="s">
        <v>730</v>
      </c>
      <c r="AA4514" t="s">
        <v>676</v>
      </c>
      <c r="AB4514" t="s">
        <v>433</v>
      </c>
      <c r="AC4514" t="s">
        <v>334</v>
      </c>
      <c r="AD4514" t="s">
        <v>383</v>
      </c>
      <c r="AE4514" t="s">
        <v>668</v>
      </c>
      <c r="AF4514" t="s">
        <v>679</v>
      </c>
      <c r="AG4514">
        <v>902</v>
      </c>
      <c r="AH4514" t="s">
        <v>269</v>
      </c>
      <c r="AI4514" t="s">
        <v>374</v>
      </c>
      <c r="AJ4514" t="s">
        <v>341</v>
      </c>
      <c r="AK4514" t="s">
        <v>377</v>
      </c>
      <c r="AL4514" t="s">
        <v>334</v>
      </c>
      <c r="AM4514" t="s">
        <v>679</v>
      </c>
      <c r="AN4514" t="s">
        <v>414</v>
      </c>
      <c r="AO4514" t="s">
        <v>679</v>
      </c>
      <c r="AP4514" t="s">
        <v>679</v>
      </c>
      <c r="AQ4514">
        <v>900</v>
      </c>
      <c r="AR4514" t="s">
        <v>1537</v>
      </c>
      <c r="AS4514" t="s">
        <v>675</v>
      </c>
      <c r="AT4514" t="s">
        <v>644</v>
      </c>
      <c r="AU4514" t="s">
        <v>377</v>
      </c>
      <c r="AV4514" t="s">
        <v>374</v>
      </c>
      <c r="AW4514" t="s">
        <v>668</v>
      </c>
      <c r="AX4514" t="s">
        <v>78</v>
      </c>
      <c r="AY4514" t="s">
        <v>623</v>
      </c>
      <c r="AZ4514" t="s">
        <v>170</v>
      </c>
    </row>
    <row r="4515" spans="1:52" x14ac:dyDescent="0.35">
      <c r="A4515" t="s">
        <v>37</v>
      </c>
      <c r="B4515" t="s">
        <v>888</v>
      </c>
      <c r="C4515">
        <v>371</v>
      </c>
      <c r="D4515" t="s">
        <v>645</v>
      </c>
      <c r="E4515" t="s">
        <v>1030</v>
      </c>
      <c r="F4515" t="s">
        <v>59</v>
      </c>
      <c r="G4515" t="s">
        <v>260</v>
      </c>
      <c r="H4515" t="s">
        <v>508</v>
      </c>
      <c r="I4515" t="s">
        <v>718</v>
      </c>
      <c r="J4515" t="s">
        <v>490</v>
      </c>
      <c r="K4515" t="s">
        <v>526</v>
      </c>
      <c r="L4515" t="s">
        <v>414</v>
      </c>
      <c r="M4515">
        <v>371</v>
      </c>
      <c r="N4515" t="s">
        <v>1160</v>
      </c>
      <c r="O4515" t="s">
        <v>993</v>
      </c>
      <c r="P4515" t="s">
        <v>743</v>
      </c>
      <c r="Q4515" t="s">
        <v>743</v>
      </c>
      <c r="R4515" t="s">
        <v>334</v>
      </c>
      <c r="S4515" t="s">
        <v>800</v>
      </c>
      <c r="T4515" t="s">
        <v>414</v>
      </c>
      <c r="U4515" t="s">
        <v>78</v>
      </c>
      <c r="V4515" t="s">
        <v>78</v>
      </c>
      <c r="W4515">
        <v>371</v>
      </c>
      <c r="X4515" t="s">
        <v>1160</v>
      </c>
      <c r="Y4515" t="s">
        <v>387</v>
      </c>
      <c r="Z4515" t="s">
        <v>742</v>
      </c>
      <c r="AA4515" t="s">
        <v>690</v>
      </c>
      <c r="AB4515" t="s">
        <v>389</v>
      </c>
      <c r="AC4515" t="s">
        <v>668</v>
      </c>
      <c r="AD4515" t="s">
        <v>738</v>
      </c>
      <c r="AE4515" t="s">
        <v>668</v>
      </c>
      <c r="AF4515" t="s">
        <v>78</v>
      </c>
      <c r="AG4515">
        <v>372</v>
      </c>
      <c r="AH4515" t="s">
        <v>1232</v>
      </c>
      <c r="AI4515" t="s">
        <v>675</v>
      </c>
      <c r="AJ4515" t="s">
        <v>529</v>
      </c>
      <c r="AK4515" t="s">
        <v>673</v>
      </c>
      <c r="AL4515" t="s">
        <v>374</v>
      </c>
      <c r="AM4515" t="s">
        <v>679</v>
      </c>
      <c r="AN4515" t="s">
        <v>387</v>
      </c>
      <c r="AO4515" t="s">
        <v>170</v>
      </c>
      <c r="AP4515" t="s">
        <v>78</v>
      </c>
      <c r="AQ4515">
        <v>371</v>
      </c>
      <c r="AR4515" t="s">
        <v>284</v>
      </c>
      <c r="AS4515" t="s">
        <v>623</v>
      </c>
      <c r="AT4515" t="s">
        <v>825</v>
      </c>
      <c r="AU4515" t="s">
        <v>624</v>
      </c>
      <c r="AV4515" t="s">
        <v>389</v>
      </c>
      <c r="AW4515" t="s">
        <v>668</v>
      </c>
      <c r="AX4515" t="s">
        <v>679</v>
      </c>
      <c r="AY4515" t="s">
        <v>644</v>
      </c>
      <c r="AZ4515" t="s">
        <v>668</v>
      </c>
    </row>
    <row r="4516" spans="1:52" x14ac:dyDescent="0.35">
      <c r="A4516" t="s">
        <v>37</v>
      </c>
      <c r="B4516" t="s">
        <v>889</v>
      </c>
      <c r="C4516">
        <v>455</v>
      </c>
      <c r="D4516" t="s">
        <v>236</v>
      </c>
      <c r="E4516" t="s">
        <v>807</v>
      </c>
      <c r="F4516" t="s">
        <v>1064</v>
      </c>
      <c r="G4516" t="s">
        <v>1109</v>
      </c>
      <c r="H4516" t="s">
        <v>993</v>
      </c>
      <c r="I4516" t="s">
        <v>458</v>
      </c>
      <c r="J4516" t="s">
        <v>675</v>
      </c>
      <c r="K4516" t="s">
        <v>1108</v>
      </c>
      <c r="L4516" t="s">
        <v>246</v>
      </c>
      <c r="M4516">
        <v>455</v>
      </c>
      <c r="N4516" t="s">
        <v>1057</v>
      </c>
      <c r="O4516" t="s">
        <v>993</v>
      </c>
      <c r="P4516" t="s">
        <v>624</v>
      </c>
      <c r="Q4516" t="s">
        <v>987</v>
      </c>
      <c r="R4516" t="s">
        <v>673</v>
      </c>
      <c r="S4516" t="s">
        <v>377</v>
      </c>
      <c r="T4516" t="s">
        <v>800</v>
      </c>
      <c r="U4516" t="s">
        <v>78</v>
      </c>
      <c r="V4516" t="s">
        <v>78</v>
      </c>
      <c r="W4516">
        <v>455</v>
      </c>
      <c r="X4516" t="s">
        <v>806</v>
      </c>
      <c r="Y4516" t="s">
        <v>414</v>
      </c>
      <c r="Z4516" t="s">
        <v>508</v>
      </c>
      <c r="AA4516" t="s">
        <v>337</v>
      </c>
      <c r="AB4516" t="s">
        <v>374</v>
      </c>
      <c r="AC4516" t="s">
        <v>334</v>
      </c>
      <c r="AD4516" t="s">
        <v>1008</v>
      </c>
      <c r="AE4516" t="s">
        <v>374</v>
      </c>
      <c r="AF4516" t="s">
        <v>679</v>
      </c>
      <c r="AG4516">
        <v>455</v>
      </c>
      <c r="AH4516" t="s">
        <v>824</v>
      </c>
      <c r="AI4516" t="s">
        <v>668</v>
      </c>
      <c r="AJ4516" t="s">
        <v>414</v>
      </c>
      <c r="AK4516" t="s">
        <v>414</v>
      </c>
      <c r="AL4516" t="s">
        <v>433</v>
      </c>
      <c r="AM4516" t="s">
        <v>668</v>
      </c>
      <c r="AN4516" t="s">
        <v>355</v>
      </c>
      <c r="AO4516" t="s">
        <v>170</v>
      </c>
      <c r="AP4516" t="s">
        <v>78</v>
      </c>
      <c r="AQ4516">
        <v>455</v>
      </c>
      <c r="AR4516" t="s">
        <v>284</v>
      </c>
      <c r="AS4516" t="s">
        <v>85</v>
      </c>
      <c r="AT4516" t="s">
        <v>624</v>
      </c>
      <c r="AU4516" t="s">
        <v>676</v>
      </c>
      <c r="AV4516" t="s">
        <v>414</v>
      </c>
      <c r="AW4516" t="s">
        <v>374</v>
      </c>
      <c r="AX4516" t="s">
        <v>78</v>
      </c>
      <c r="AY4516" t="s">
        <v>458</v>
      </c>
      <c r="AZ4516" t="s">
        <v>377</v>
      </c>
    </row>
    <row r="4517" spans="1:52" x14ac:dyDescent="0.35">
      <c r="A4517" t="s">
        <v>38</v>
      </c>
      <c r="B4517" t="s">
        <v>888</v>
      </c>
      <c r="C4517">
        <v>157</v>
      </c>
      <c r="D4517" t="s">
        <v>444</v>
      </c>
      <c r="E4517" t="s">
        <v>624</v>
      </c>
      <c r="F4517" t="s">
        <v>810</v>
      </c>
      <c r="G4517" t="s">
        <v>1222</v>
      </c>
      <c r="H4517" t="s">
        <v>341</v>
      </c>
      <c r="I4517" t="s">
        <v>633</v>
      </c>
      <c r="J4517" t="s">
        <v>383</v>
      </c>
      <c r="K4517" t="s">
        <v>932</v>
      </c>
      <c r="L4517" t="s">
        <v>433</v>
      </c>
      <c r="M4517">
        <v>157</v>
      </c>
      <c r="N4517" t="s">
        <v>300</v>
      </c>
      <c r="O4517" t="s">
        <v>789</v>
      </c>
      <c r="P4517" t="s">
        <v>728</v>
      </c>
      <c r="Q4517" t="s">
        <v>377</v>
      </c>
      <c r="R4517" t="s">
        <v>433</v>
      </c>
      <c r="S4517" t="s">
        <v>78</v>
      </c>
      <c r="T4517" t="s">
        <v>377</v>
      </c>
      <c r="U4517" t="s">
        <v>246</v>
      </c>
      <c r="V4517" t="s">
        <v>78</v>
      </c>
      <c r="W4517">
        <v>157</v>
      </c>
      <c r="X4517" t="s">
        <v>986</v>
      </c>
      <c r="Y4517" t="s">
        <v>676</v>
      </c>
      <c r="Z4517" t="s">
        <v>949</v>
      </c>
      <c r="AA4517" t="s">
        <v>458</v>
      </c>
      <c r="AB4517" t="s">
        <v>868</v>
      </c>
      <c r="AC4517" t="s">
        <v>623</v>
      </c>
      <c r="AD4517" t="s">
        <v>387</v>
      </c>
      <c r="AE4517" t="s">
        <v>78</v>
      </c>
      <c r="AF4517" t="s">
        <v>374</v>
      </c>
      <c r="AG4517">
        <v>157</v>
      </c>
      <c r="AH4517" t="s">
        <v>975</v>
      </c>
      <c r="AI4517" t="s">
        <v>433</v>
      </c>
      <c r="AJ4517" t="s">
        <v>738</v>
      </c>
      <c r="AK4517" t="s">
        <v>78</v>
      </c>
      <c r="AL4517" t="s">
        <v>433</v>
      </c>
      <c r="AM4517" t="s">
        <v>334</v>
      </c>
      <c r="AN4517" t="s">
        <v>800</v>
      </c>
      <c r="AO4517" t="s">
        <v>78</v>
      </c>
      <c r="AP4517" t="s">
        <v>78</v>
      </c>
      <c r="AQ4517">
        <v>157</v>
      </c>
      <c r="AR4517" t="s">
        <v>697</v>
      </c>
      <c r="AS4517" t="s">
        <v>377</v>
      </c>
      <c r="AT4517" t="s">
        <v>717</v>
      </c>
      <c r="AU4517" t="s">
        <v>414</v>
      </c>
      <c r="AV4517" t="s">
        <v>673</v>
      </c>
      <c r="AW4517" t="s">
        <v>78</v>
      </c>
      <c r="AX4517" t="s">
        <v>732</v>
      </c>
      <c r="AY4517" t="s">
        <v>622</v>
      </c>
      <c r="AZ4517" t="s">
        <v>78</v>
      </c>
    </row>
    <row r="4518" spans="1:52" x14ac:dyDescent="0.35">
      <c r="A4518" t="s">
        <v>38</v>
      </c>
      <c r="B4518" t="s">
        <v>889</v>
      </c>
      <c r="C4518">
        <v>666</v>
      </c>
      <c r="D4518" t="s">
        <v>360</v>
      </c>
      <c r="E4518" t="s">
        <v>730</v>
      </c>
      <c r="F4518" t="s">
        <v>1136</v>
      </c>
      <c r="G4518" t="s">
        <v>783</v>
      </c>
      <c r="H4518" t="s">
        <v>868</v>
      </c>
      <c r="I4518" t="s">
        <v>355</v>
      </c>
      <c r="J4518" t="s">
        <v>623</v>
      </c>
      <c r="K4518" t="s">
        <v>1090</v>
      </c>
      <c r="L4518" t="s">
        <v>622</v>
      </c>
      <c r="M4518">
        <v>666</v>
      </c>
      <c r="N4518" t="s">
        <v>527</v>
      </c>
      <c r="O4518" t="s">
        <v>731</v>
      </c>
      <c r="P4518" t="s">
        <v>456</v>
      </c>
      <c r="Q4518" t="s">
        <v>341</v>
      </c>
      <c r="R4518" t="s">
        <v>433</v>
      </c>
      <c r="S4518" t="s">
        <v>679</v>
      </c>
      <c r="T4518" t="s">
        <v>800</v>
      </c>
      <c r="U4518" t="s">
        <v>78</v>
      </c>
      <c r="V4518" t="s">
        <v>673</v>
      </c>
      <c r="W4518">
        <v>666</v>
      </c>
      <c r="X4518" t="s">
        <v>809</v>
      </c>
      <c r="Y4518" t="s">
        <v>622</v>
      </c>
      <c r="Z4518" t="s">
        <v>1096</v>
      </c>
      <c r="AA4518" t="s">
        <v>825</v>
      </c>
      <c r="AB4518" t="s">
        <v>738</v>
      </c>
      <c r="AC4518" t="s">
        <v>334</v>
      </c>
      <c r="AD4518" t="s">
        <v>690</v>
      </c>
      <c r="AE4518" t="s">
        <v>414</v>
      </c>
      <c r="AF4518" t="s">
        <v>673</v>
      </c>
      <c r="AG4518">
        <v>666</v>
      </c>
      <c r="AH4518" t="s">
        <v>869</v>
      </c>
      <c r="AI4518" t="s">
        <v>377</v>
      </c>
      <c r="AJ4518" t="s">
        <v>529</v>
      </c>
      <c r="AK4518" t="s">
        <v>387</v>
      </c>
      <c r="AL4518" t="s">
        <v>170</v>
      </c>
      <c r="AM4518" t="s">
        <v>78</v>
      </c>
      <c r="AN4518" t="s">
        <v>414</v>
      </c>
      <c r="AO4518" t="s">
        <v>679</v>
      </c>
      <c r="AP4518" t="s">
        <v>78</v>
      </c>
      <c r="AQ4518">
        <v>666</v>
      </c>
      <c r="AR4518" t="s">
        <v>1652</v>
      </c>
      <c r="AS4518" t="s">
        <v>355</v>
      </c>
      <c r="AT4518" t="s">
        <v>696</v>
      </c>
      <c r="AU4518" t="s">
        <v>807</v>
      </c>
      <c r="AV4518" t="s">
        <v>622</v>
      </c>
      <c r="AW4518" t="s">
        <v>246</v>
      </c>
      <c r="AX4518" t="s">
        <v>679</v>
      </c>
      <c r="AY4518" t="s">
        <v>736</v>
      </c>
      <c r="AZ4518" t="s">
        <v>377</v>
      </c>
    </row>
    <row r="4519" spans="1:52" x14ac:dyDescent="0.35">
      <c r="A4519" t="s">
        <v>39</v>
      </c>
      <c r="B4519" t="s">
        <v>888</v>
      </c>
      <c r="C4519">
        <v>294</v>
      </c>
      <c r="D4519" t="s">
        <v>650</v>
      </c>
      <c r="E4519" t="s">
        <v>383</v>
      </c>
      <c r="F4519" t="s">
        <v>1011</v>
      </c>
      <c r="G4519" t="s">
        <v>1140</v>
      </c>
      <c r="H4519" t="s">
        <v>529</v>
      </c>
      <c r="I4519" t="s">
        <v>389</v>
      </c>
      <c r="J4519" t="s">
        <v>623</v>
      </c>
      <c r="K4519" t="s">
        <v>664</v>
      </c>
      <c r="L4519" t="s">
        <v>668</v>
      </c>
      <c r="M4519">
        <v>294</v>
      </c>
      <c r="N4519" t="s">
        <v>754</v>
      </c>
      <c r="O4519" t="s">
        <v>529</v>
      </c>
      <c r="P4519" t="s">
        <v>730</v>
      </c>
      <c r="Q4519" t="s">
        <v>732</v>
      </c>
      <c r="R4519" t="s">
        <v>679</v>
      </c>
      <c r="S4519" t="s">
        <v>668</v>
      </c>
      <c r="T4519" t="s">
        <v>387</v>
      </c>
      <c r="U4519" t="s">
        <v>78</v>
      </c>
      <c r="V4519" t="s">
        <v>78</v>
      </c>
      <c r="W4519">
        <v>294</v>
      </c>
      <c r="X4519" t="s">
        <v>614</v>
      </c>
      <c r="Y4519" t="s">
        <v>987</v>
      </c>
      <c r="Z4519" t="s">
        <v>633</v>
      </c>
      <c r="AA4519" t="s">
        <v>337</v>
      </c>
      <c r="AB4519" t="s">
        <v>374</v>
      </c>
      <c r="AC4519" t="s">
        <v>668</v>
      </c>
      <c r="AD4519" t="s">
        <v>743</v>
      </c>
      <c r="AE4519" t="s">
        <v>800</v>
      </c>
      <c r="AF4519" t="s">
        <v>78</v>
      </c>
      <c r="AG4519">
        <v>294</v>
      </c>
      <c r="AH4519" t="s">
        <v>869</v>
      </c>
      <c r="AI4519" t="s">
        <v>414</v>
      </c>
      <c r="AJ4519" t="s">
        <v>738</v>
      </c>
      <c r="AK4519" t="s">
        <v>377</v>
      </c>
      <c r="AL4519" t="s">
        <v>246</v>
      </c>
      <c r="AM4519" t="s">
        <v>170</v>
      </c>
      <c r="AN4519" t="s">
        <v>490</v>
      </c>
      <c r="AO4519" t="s">
        <v>78</v>
      </c>
      <c r="AP4519" t="s">
        <v>673</v>
      </c>
      <c r="AQ4519">
        <v>294</v>
      </c>
      <c r="AR4519" t="s">
        <v>284</v>
      </c>
      <c r="AS4519" t="s">
        <v>673</v>
      </c>
      <c r="AT4519" t="s">
        <v>732</v>
      </c>
      <c r="AU4519" t="s">
        <v>688</v>
      </c>
      <c r="AV4519" t="s">
        <v>668</v>
      </c>
      <c r="AW4519" t="s">
        <v>668</v>
      </c>
      <c r="AX4519" t="s">
        <v>374</v>
      </c>
      <c r="AY4519" t="s">
        <v>743</v>
      </c>
      <c r="AZ4519" t="s">
        <v>78</v>
      </c>
    </row>
    <row r="4520" spans="1:52" x14ac:dyDescent="0.35">
      <c r="A4520" t="s">
        <v>39</v>
      </c>
      <c r="B4520" t="s">
        <v>889</v>
      </c>
      <c r="C4520">
        <v>735</v>
      </c>
      <c r="D4520" t="s">
        <v>232</v>
      </c>
      <c r="E4520" t="s">
        <v>737</v>
      </c>
      <c r="F4520" t="s">
        <v>746</v>
      </c>
      <c r="G4520" t="s">
        <v>1222</v>
      </c>
      <c r="H4520" t="s">
        <v>868</v>
      </c>
      <c r="I4520" t="s">
        <v>622</v>
      </c>
      <c r="J4520" t="s">
        <v>246</v>
      </c>
      <c r="K4520" t="s">
        <v>813</v>
      </c>
      <c r="L4520" t="s">
        <v>374</v>
      </c>
      <c r="M4520">
        <v>735</v>
      </c>
      <c r="N4520" t="s">
        <v>917</v>
      </c>
      <c r="O4520" t="s">
        <v>739</v>
      </c>
      <c r="P4520" t="s">
        <v>383</v>
      </c>
      <c r="Q4520" t="s">
        <v>355</v>
      </c>
      <c r="R4520" t="s">
        <v>668</v>
      </c>
      <c r="S4520" t="s">
        <v>170</v>
      </c>
      <c r="T4520" t="s">
        <v>675</v>
      </c>
      <c r="U4520" t="s">
        <v>78</v>
      </c>
      <c r="V4520" t="s">
        <v>668</v>
      </c>
      <c r="W4520">
        <v>735</v>
      </c>
      <c r="X4520" t="s">
        <v>976</v>
      </c>
      <c r="Y4520" t="s">
        <v>738</v>
      </c>
      <c r="Z4520" t="s">
        <v>456</v>
      </c>
      <c r="AA4520" t="s">
        <v>718</v>
      </c>
      <c r="AB4520" t="s">
        <v>433</v>
      </c>
      <c r="AC4520" t="s">
        <v>334</v>
      </c>
      <c r="AD4520" t="s">
        <v>456</v>
      </c>
      <c r="AE4520" t="s">
        <v>377</v>
      </c>
      <c r="AF4520" t="s">
        <v>679</v>
      </c>
      <c r="AG4520">
        <v>735</v>
      </c>
      <c r="AH4520" t="s">
        <v>815</v>
      </c>
      <c r="AI4520" t="s">
        <v>675</v>
      </c>
      <c r="AJ4520" t="s">
        <v>355</v>
      </c>
      <c r="AK4520" t="s">
        <v>334</v>
      </c>
      <c r="AL4520" t="s">
        <v>334</v>
      </c>
      <c r="AM4520" t="s">
        <v>78</v>
      </c>
      <c r="AN4520" t="s">
        <v>389</v>
      </c>
      <c r="AO4520" t="s">
        <v>673</v>
      </c>
      <c r="AP4520" t="s">
        <v>78</v>
      </c>
      <c r="AQ4520">
        <v>735</v>
      </c>
      <c r="AR4520" t="s">
        <v>948</v>
      </c>
      <c r="AS4520" t="s">
        <v>458</v>
      </c>
      <c r="AT4520" t="s">
        <v>736</v>
      </c>
      <c r="AU4520" t="s">
        <v>406</v>
      </c>
      <c r="AV4520" t="s">
        <v>170</v>
      </c>
      <c r="AW4520" t="s">
        <v>170</v>
      </c>
      <c r="AX4520" t="s">
        <v>78</v>
      </c>
      <c r="AY4520" t="s">
        <v>458</v>
      </c>
      <c r="AZ4520" t="s">
        <v>668</v>
      </c>
    </row>
    <row r="4521" spans="1:52" x14ac:dyDescent="0.35">
      <c r="A4521" t="s">
        <v>40</v>
      </c>
      <c r="B4521" t="s">
        <v>888</v>
      </c>
      <c r="C4521">
        <v>1845</v>
      </c>
      <c r="D4521" t="s">
        <v>417</v>
      </c>
      <c r="E4521" t="s">
        <v>745</v>
      </c>
      <c r="F4521" t="s">
        <v>782</v>
      </c>
      <c r="G4521" t="s">
        <v>735</v>
      </c>
      <c r="H4521" t="s">
        <v>529</v>
      </c>
      <c r="I4521" t="s">
        <v>738</v>
      </c>
      <c r="J4521" t="s">
        <v>85</v>
      </c>
      <c r="K4521" t="s">
        <v>854</v>
      </c>
      <c r="L4521" t="s">
        <v>800</v>
      </c>
      <c r="M4521">
        <v>1845</v>
      </c>
      <c r="N4521" t="s">
        <v>1343</v>
      </c>
      <c r="O4521" t="s">
        <v>508</v>
      </c>
      <c r="P4521" t="s">
        <v>825</v>
      </c>
      <c r="Q4521" t="s">
        <v>624</v>
      </c>
      <c r="R4521" t="s">
        <v>673</v>
      </c>
      <c r="S4521" t="s">
        <v>246</v>
      </c>
      <c r="T4521" t="s">
        <v>389</v>
      </c>
      <c r="U4521" t="s">
        <v>78</v>
      </c>
      <c r="V4521" t="s">
        <v>170</v>
      </c>
      <c r="W4521">
        <v>1845</v>
      </c>
      <c r="X4521" t="s">
        <v>115</v>
      </c>
      <c r="Y4521" t="s">
        <v>341</v>
      </c>
      <c r="Z4521" t="s">
        <v>688</v>
      </c>
      <c r="AA4521" t="s">
        <v>736</v>
      </c>
      <c r="AB4521" t="s">
        <v>85</v>
      </c>
      <c r="AC4521" t="s">
        <v>668</v>
      </c>
      <c r="AD4521" t="s">
        <v>738</v>
      </c>
      <c r="AE4521" t="s">
        <v>374</v>
      </c>
      <c r="AF4521" t="s">
        <v>679</v>
      </c>
      <c r="AG4521">
        <v>1846</v>
      </c>
      <c r="AH4521" t="s">
        <v>870</v>
      </c>
      <c r="AI4521" t="s">
        <v>389</v>
      </c>
      <c r="AJ4521" t="s">
        <v>341</v>
      </c>
      <c r="AK4521" t="s">
        <v>374</v>
      </c>
      <c r="AL4521" t="s">
        <v>246</v>
      </c>
      <c r="AM4521" t="s">
        <v>170</v>
      </c>
      <c r="AN4521" t="s">
        <v>387</v>
      </c>
      <c r="AO4521" t="s">
        <v>334</v>
      </c>
      <c r="AP4521" t="s">
        <v>679</v>
      </c>
      <c r="AQ4521">
        <v>1845</v>
      </c>
      <c r="AR4521" t="s">
        <v>68</v>
      </c>
      <c r="AS4521" t="s">
        <v>387</v>
      </c>
      <c r="AT4521" t="s">
        <v>633</v>
      </c>
      <c r="AU4521" t="s">
        <v>738</v>
      </c>
      <c r="AV4521" t="s">
        <v>433</v>
      </c>
      <c r="AW4521" t="s">
        <v>334</v>
      </c>
      <c r="AX4521" t="s">
        <v>673</v>
      </c>
      <c r="AY4521" t="s">
        <v>355</v>
      </c>
      <c r="AZ4521" t="s">
        <v>673</v>
      </c>
    </row>
    <row r="4522" spans="1:52" x14ac:dyDescent="0.35">
      <c r="A4522" t="s">
        <v>40</v>
      </c>
      <c r="B4522" t="s">
        <v>889</v>
      </c>
      <c r="C4522">
        <v>3082</v>
      </c>
      <c r="D4522" t="s">
        <v>940</v>
      </c>
      <c r="E4522" t="s">
        <v>456</v>
      </c>
      <c r="F4522" t="s">
        <v>902</v>
      </c>
      <c r="G4522" t="s">
        <v>938</v>
      </c>
      <c r="H4522" t="s">
        <v>737</v>
      </c>
      <c r="I4522" t="s">
        <v>738</v>
      </c>
      <c r="J4522" t="s">
        <v>387</v>
      </c>
      <c r="K4522" t="s">
        <v>798</v>
      </c>
      <c r="L4522" t="s">
        <v>414</v>
      </c>
      <c r="M4522">
        <v>3082</v>
      </c>
      <c r="N4522" t="s">
        <v>860</v>
      </c>
      <c r="O4522" t="s">
        <v>998</v>
      </c>
      <c r="P4522" t="s">
        <v>718</v>
      </c>
      <c r="Q4522" t="s">
        <v>490</v>
      </c>
      <c r="R4522" t="s">
        <v>673</v>
      </c>
      <c r="S4522" t="s">
        <v>668</v>
      </c>
      <c r="T4522" t="s">
        <v>387</v>
      </c>
      <c r="U4522" t="s">
        <v>78</v>
      </c>
      <c r="V4522" t="s">
        <v>170</v>
      </c>
      <c r="W4522">
        <v>3082</v>
      </c>
      <c r="X4522" t="s">
        <v>769</v>
      </c>
      <c r="Y4522" t="s">
        <v>987</v>
      </c>
      <c r="Z4522" t="s">
        <v>739</v>
      </c>
      <c r="AA4522" t="s">
        <v>529</v>
      </c>
      <c r="AB4522" t="s">
        <v>800</v>
      </c>
      <c r="AC4522" t="s">
        <v>334</v>
      </c>
      <c r="AD4522" t="s">
        <v>721</v>
      </c>
      <c r="AE4522" t="s">
        <v>374</v>
      </c>
      <c r="AF4522" t="s">
        <v>668</v>
      </c>
      <c r="AG4522">
        <v>3084</v>
      </c>
      <c r="AH4522" t="s">
        <v>269</v>
      </c>
      <c r="AI4522" t="s">
        <v>377</v>
      </c>
      <c r="AJ4522" t="s">
        <v>458</v>
      </c>
      <c r="AK4522" t="s">
        <v>377</v>
      </c>
      <c r="AL4522" t="s">
        <v>334</v>
      </c>
      <c r="AM4522" t="s">
        <v>679</v>
      </c>
      <c r="AN4522" t="s">
        <v>387</v>
      </c>
      <c r="AO4522" t="s">
        <v>170</v>
      </c>
      <c r="AP4522" t="s">
        <v>679</v>
      </c>
      <c r="AQ4522">
        <v>3082</v>
      </c>
      <c r="AR4522" t="s">
        <v>756</v>
      </c>
      <c r="AS4522" t="s">
        <v>987</v>
      </c>
      <c r="AT4522" t="s">
        <v>721</v>
      </c>
      <c r="AU4522" t="s">
        <v>738</v>
      </c>
      <c r="AV4522" t="s">
        <v>414</v>
      </c>
      <c r="AW4522" t="s">
        <v>673</v>
      </c>
      <c r="AX4522" t="s">
        <v>679</v>
      </c>
      <c r="AY4522" t="s">
        <v>341</v>
      </c>
      <c r="AZ4522" t="s">
        <v>246</v>
      </c>
    </row>
    <row r="4524" spans="1:52" x14ac:dyDescent="0.35">
      <c r="A4524" t="s">
        <v>1653</v>
      </c>
    </row>
    <row r="4525" spans="1:52" x14ac:dyDescent="0.35">
      <c r="A4525" t="s">
        <v>29</v>
      </c>
      <c r="B4525" t="s">
        <v>1075</v>
      </c>
      <c r="C4525" t="s">
        <v>1597</v>
      </c>
      <c r="D4525" t="s">
        <v>1598</v>
      </c>
      <c r="E4525" t="s">
        <v>1599</v>
      </c>
      <c r="F4525" t="s">
        <v>1600</v>
      </c>
      <c r="G4525" t="s">
        <v>1601</v>
      </c>
      <c r="H4525" t="s">
        <v>1602</v>
      </c>
      <c r="I4525" t="s">
        <v>1603</v>
      </c>
      <c r="J4525" t="s">
        <v>1604</v>
      </c>
      <c r="K4525" t="s">
        <v>1605</v>
      </c>
      <c r="L4525" t="s">
        <v>1606</v>
      </c>
      <c r="M4525" t="s">
        <v>1607</v>
      </c>
      <c r="N4525" t="s">
        <v>1608</v>
      </c>
      <c r="O4525" t="s">
        <v>1609</v>
      </c>
      <c r="P4525" t="s">
        <v>1610</v>
      </c>
      <c r="Q4525" t="s">
        <v>1614</v>
      </c>
      <c r="R4525" t="s">
        <v>1611</v>
      </c>
      <c r="S4525" t="s">
        <v>1612</v>
      </c>
      <c r="T4525" t="s">
        <v>1613</v>
      </c>
      <c r="U4525" t="s">
        <v>1615</v>
      </c>
      <c r="V4525" t="s">
        <v>1616</v>
      </c>
      <c r="W4525" t="s">
        <v>1617</v>
      </c>
      <c r="X4525" t="s">
        <v>1618</v>
      </c>
      <c r="Y4525" t="s">
        <v>1619</v>
      </c>
      <c r="Z4525" t="s">
        <v>1620</v>
      </c>
      <c r="AA4525" t="s">
        <v>1621</v>
      </c>
      <c r="AB4525" t="s">
        <v>1622</v>
      </c>
      <c r="AC4525" t="s">
        <v>1623</v>
      </c>
      <c r="AD4525" t="s">
        <v>1625</v>
      </c>
      <c r="AE4525" t="s">
        <v>1626</v>
      </c>
      <c r="AF4525" t="s">
        <v>1624</v>
      </c>
      <c r="AG4525" t="s">
        <v>1627</v>
      </c>
      <c r="AH4525" t="s">
        <v>1628</v>
      </c>
      <c r="AI4525" t="s">
        <v>1629</v>
      </c>
      <c r="AJ4525" t="s">
        <v>1630</v>
      </c>
      <c r="AK4525" t="s">
        <v>1631</v>
      </c>
      <c r="AL4525" t="s">
        <v>1632</v>
      </c>
      <c r="AM4525" t="s">
        <v>1634</v>
      </c>
      <c r="AN4525" t="s">
        <v>1635</v>
      </c>
      <c r="AO4525" t="s">
        <v>1633</v>
      </c>
      <c r="AP4525" t="s">
        <v>1636</v>
      </c>
      <c r="AQ4525" t="s">
        <v>1637</v>
      </c>
      <c r="AR4525" t="s">
        <v>1638</v>
      </c>
      <c r="AS4525" t="s">
        <v>1639</v>
      </c>
      <c r="AT4525" t="s">
        <v>1640</v>
      </c>
      <c r="AU4525" t="s">
        <v>1641</v>
      </c>
      <c r="AV4525" t="s">
        <v>1642</v>
      </c>
      <c r="AW4525" t="s">
        <v>1645</v>
      </c>
      <c r="AX4525" t="s">
        <v>1646</v>
      </c>
      <c r="AY4525" t="s">
        <v>1643</v>
      </c>
      <c r="AZ4525" t="s">
        <v>1644</v>
      </c>
    </row>
    <row r="4526" spans="1:52" x14ac:dyDescent="0.35">
      <c r="A4526" t="s">
        <v>35</v>
      </c>
      <c r="B4526" t="s">
        <v>1079</v>
      </c>
      <c r="C4526">
        <v>89</v>
      </c>
      <c r="D4526" t="s">
        <v>323</v>
      </c>
      <c r="E4526" t="s">
        <v>725</v>
      </c>
      <c r="F4526" t="s">
        <v>781</v>
      </c>
      <c r="G4526" t="s">
        <v>1018</v>
      </c>
      <c r="H4526" t="s">
        <v>1023</v>
      </c>
      <c r="I4526" t="s">
        <v>668</v>
      </c>
      <c r="J4526" t="s">
        <v>78</v>
      </c>
      <c r="K4526" t="s">
        <v>1205</v>
      </c>
      <c r="L4526" t="s">
        <v>807</v>
      </c>
      <c r="M4526">
        <v>89</v>
      </c>
      <c r="N4526" t="s">
        <v>1129</v>
      </c>
      <c r="O4526" t="s">
        <v>1011</v>
      </c>
      <c r="P4526" t="s">
        <v>633</v>
      </c>
      <c r="Q4526" t="s">
        <v>78</v>
      </c>
      <c r="R4526" t="s">
        <v>458</v>
      </c>
      <c r="S4526" t="s">
        <v>458</v>
      </c>
      <c r="T4526" t="s">
        <v>78</v>
      </c>
      <c r="U4526" t="s">
        <v>78</v>
      </c>
      <c r="V4526" t="s">
        <v>78</v>
      </c>
      <c r="W4526">
        <v>89</v>
      </c>
      <c r="X4526" t="s">
        <v>581</v>
      </c>
      <c r="Y4526" t="s">
        <v>688</v>
      </c>
      <c r="Z4526" t="s">
        <v>717</v>
      </c>
      <c r="AA4526" t="s">
        <v>690</v>
      </c>
      <c r="AB4526" t="s">
        <v>624</v>
      </c>
      <c r="AC4526" t="s">
        <v>668</v>
      </c>
      <c r="AD4526" t="s">
        <v>675</v>
      </c>
      <c r="AE4526" t="s">
        <v>78</v>
      </c>
      <c r="AF4526" t="s">
        <v>644</v>
      </c>
      <c r="AG4526">
        <v>89</v>
      </c>
      <c r="AH4526" t="s">
        <v>294</v>
      </c>
      <c r="AI4526" t="s">
        <v>78</v>
      </c>
      <c r="AJ4526" t="s">
        <v>78</v>
      </c>
      <c r="AK4526" t="s">
        <v>78</v>
      </c>
      <c r="AL4526" t="s">
        <v>78</v>
      </c>
      <c r="AM4526" t="s">
        <v>78</v>
      </c>
      <c r="AN4526" t="s">
        <v>78</v>
      </c>
      <c r="AO4526" t="s">
        <v>78</v>
      </c>
      <c r="AP4526" t="s">
        <v>78</v>
      </c>
      <c r="AQ4526">
        <v>89</v>
      </c>
      <c r="AR4526" t="s">
        <v>961</v>
      </c>
      <c r="AS4526" t="s">
        <v>85</v>
      </c>
      <c r="AT4526" t="s">
        <v>633</v>
      </c>
      <c r="AU4526" t="s">
        <v>1091</v>
      </c>
      <c r="AV4526" t="s">
        <v>622</v>
      </c>
      <c r="AW4526" t="s">
        <v>644</v>
      </c>
      <c r="AX4526" t="s">
        <v>78</v>
      </c>
      <c r="AY4526" t="s">
        <v>78</v>
      </c>
      <c r="AZ4526" t="s">
        <v>78</v>
      </c>
    </row>
    <row r="4527" spans="1:52" x14ac:dyDescent="0.35">
      <c r="A4527" t="s">
        <v>35</v>
      </c>
      <c r="B4527" t="s">
        <v>1076</v>
      </c>
      <c r="C4527">
        <v>251</v>
      </c>
      <c r="D4527" t="s">
        <v>90</v>
      </c>
      <c r="E4527" t="s">
        <v>734</v>
      </c>
      <c r="F4527" t="s">
        <v>914</v>
      </c>
      <c r="G4527" t="s">
        <v>783</v>
      </c>
      <c r="H4527" t="s">
        <v>644</v>
      </c>
      <c r="I4527" t="s">
        <v>807</v>
      </c>
      <c r="J4527" t="s">
        <v>170</v>
      </c>
      <c r="K4527" t="s">
        <v>507</v>
      </c>
      <c r="L4527" t="s">
        <v>668</v>
      </c>
      <c r="M4527">
        <v>251</v>
      </c>
      <c r="N4527" t="s">
        <v>1137</v>
      </c>
      <c r="O4527" t="s">
        <v>728</v>
      </c>
      <c r="P4527" t="s">
        <v>529</v>
      </c>
      <c r="Q4527" t="s">
        <v>433</v>
      </c>
      <c r="R4527" t="s">
        <v>337</v>
      </c>
      <c r="S4527" t="s">
        <v>78</v>
      </c>
      <c r="T4527" t="s">
        <v>78</v>
      </c>
      <c r="U4527" t="s">
        <v>78</v>
      </c>
      <c r="V4527" t="s">
        <v>78</v>
      </c>
      <c r="W4527">
        <v>251</v>
      </c>
      <c r="X4527" t="s">
        <v>117</v>
      </c>
      <c r="Y4527" t="s">
        <v>1030</v>
      </c>
      <c r="Z4527" t="s">
        <v>529</v>
      </c>
      <c r="AA4527" t="s">
        <v>721</v>
      </c>
      <c r="AB4527" t="s">
        <v>341</v>
      </c>
      <c r="AC4527" t="s">
        <v>675</v>
      </c>
      <c r="AD4527" t="s">
        <v>1064</v>
      </c>
      <c r="AE4527" t="s">
        <v>673</v>
      </c>
      <c r="AF4527" t="s">
        <v>389</v>
      </c>
      <c r="AG4527">
        <v>251</v>
      </c>
      <c r="AH4527" t="s">
        <v>1039</v>
      </c>
      <c r="AI4527" t="s">
        <v>668</v>
      </c>
      <c r="AJ4527" t="s">
        <v>738</v>
      </c>
      <c r="AK4527" t="s">
        <v>679</v>
      </c>
      <c r="AL4527" t="s">
        <v>334</v>
      </c>
      <c r="AM4527" t="s">
        <v>387</v>
      </c>
      <c r="AN4527" t="s">
        <v>78</v>
      </c>
      <c r="AO4527" t="s">
        <v>78</v>
      </c>
      <c r="AP4527" t="s">
        <v>78</v>
      </c>
      <c r="AQ4527">
        <v>251</v>
      </c>
      <c r="AR4527" t="s">
        <v>1221</v>
      </c>
      <c r="AS4527" t="s">
        <v>675</v>
      </c>
      <c r="AT4527" t="s">
        <v>993</v>
      </c>
      <c r="AU4527" t="s">
        <v>623</v>
      </c>
      <c r="AV4527" t="s">
        <v>433</v>
      </c>
      <c r="AW4527" t="s">
        <v>1023</v>
      </c>
      <c r="AX4527" t="s">
        <v>734</v>
      </c>
      <c r="AY4527" t="s">
        <v>78</v>
      </c>
      <c r="AZ4527" t="s">
        <v>389</v>
      </c>
    </row>
    <row r="4528" spans="1:52" x14ac:dyDescent="0.35">
      <c r="A4528" t="s">
        <v>35</v>
      </c>
      <c r="B4528" t="s">
        <v>1078</v>
      </c>
      <c r="C4528">
        <v>277</v>
      </c>
      <c r="D4528" t="s">
        <v>651</v>
      </c>
      <c r="E4528" t="s">
        <v>718</v>
      </c>
      <c r="F4528" t="s">
        <v>696</v>
      </c>
      <c r="G4528" t="s">
        <v>1140</v>
      </c>
      <c r="H4528" t="s">
        <v>490</v>
      </c>
      <c r="I4528" t="s">
        <v>383</v>
      </c>
      <c r="J4528" t="s">
        <v>355</v>
      </c>
      <c r="K4528" t="s">
        <v>766</v>
      </c>
      <c r="L4528" t="s">
        <v>433</v>
      </c>
      <c r="M4528">
        <v>277</v>
      </c>
      <c r="N4528" t="s">
        <v>1165</v>
      </c>
      <c r="O4528" t="s">
        <v>868</v>
      </c>
      <c r="P4528" t="s">
        <v>1011</v>
      </c>
      <c r="Q4528" t="s">
        <v>246</v>
      </c>
      <c r="R4528" t="s">
        <v>355</v>
      </c>
      <c r="S4528" t="s">
        <v>334</v>
      </c>
      <c r="T4528" t="s">
        <v>78</v>
      </c>
      <c r="U4528" t="s">
        <v>673</v>
      </c>
      <c r="V4528" t="s">
        <v>170</v>
      </c>
      <c r="W4528">
        <v>277</v>
      </c>
      <c r="X4528" t="s">
        <v>771</v>
      </c>
      <c r="Y4528" t="s">
        <v>668</v>
      </c>
      <c r="Z4528" t="s">
        <v>270</v>
      </c>
      <c r="AA4528" t="s">
        <v>675</v>
      </c>
      <c r="AB4528" t="s">
        <v>624</v>
      </c>
      <c r="AC4528" t="s">
        <v>78</v>
      </c>
      <c r="AD4528" t="s">
        <v>383</v>
      </c>
      <c r="AE4528" t="s">
        <v>623</v>
      </c>
      <c r="AF4528" t="s">
        <v>673</v>
      </c>
      <c r="AG4528">
        <v>277</v>
      </c>
      <c r="AH4528" t="s">
        <v>792</v>
      </c>
      <c r="AI4528" t="s">
        <v>170</v>
      </c>
      <c r="AJ4528" t="s">
        <v>341</v>
      </c>
      <c r="AK4528" t="s">
        <v>623</v>
      </c>
      <c r="AL4528" t="s">
        <v>490</v>
      </c>
      <c r="AM4528" t="s">
        <v>383</v>
      </c>
      <c r="AN4528" t="s">
        <v>170</v>
      </c>
      <c r="AO4528" t="s">
        <v>170</v>
      </c>
      <c r="AP4528" t="s">
        <v>433</v>
      </c>
      <c r="AQ4528">
        <v>277</v>
      </c>
      <c r="AR4528" t="s">
        <v>115</v>
      </c>
      <c r="AS4528" t="s">
        <v>738</v>
      </c>
      <c r="AT4528" t="s">
        <v>998</v>
      </c>
      <c r="AU4528" t="s">
        <v>622</v>
      </c>
      <c r="AV4528" t="s">
        <v>800</v>
      </c>
      <c r="AW4528" t="s">
        <v>800</v>
      </c>
      <c r="AX4528" t="s">
        <v>377</v>
      </c>
      <c r="AY4528" t="s">
        <v>433</v>
      </c>
      <c r="AZ4528" t="s">
        <v>78</v>
      </c>
    </row>
    <row r="4529" spans="1:52" x14ac:dyDescent="0.35">
      <c r="A4529" t="s">
        <v>36</v>
      </c>
      <c r="B4529" t="s">
        <v>1079</v>
      </c>
      <c r="C4529">
        <v>210</v>
      </c>
      <c r="D4529" t="s">
        <v>954</v>
      </c>
      <c r="E4529" t="s">
        <v>341</v>
      </c>
      <c r="F4529" t="s">
        <v>865</v>
      </c>
      <c r="G4529" t="s">
        <v>731</v>
      </c>
      <c r="H4529" t="s">
        <v>250</v>
      </c>
      <c r="I4529" t="s">
        <v>675</v>
      </c>
      <c r="J4529" t="s">
        <v>387</v>
      </c>
      <c r="K4529" t="s">
        <v>67</v>
      </c>
      <c r="L4529" t="s">
        <v>414</v>
      </c>
      <c r="M4529">
        <v>210</v>
      </c>
      <c r="N4529" t="s">
        <v>1007</v>
      </c>
      <c r="O4529" t="s">
        <v>458</v>
      </c>
      <c r="P4529" t="s">
        <v>355</v>
      </c>
      <c r="Q4529" t="s">
        <v>78</v>
      </c>
      <c r="R4529" t="s">
        <v>334</v>
      </c>
      <c r="S4529" t="s">
        <v>433</v>
      </c>
      <c r="T4529" t="s">
        <v>78</v>
      </c>
      <c r="U4529" t="s">
        <v>78</v>
      </c>
      <c r="V4529" t="s">
        <v>78</v>
      </c>
      <c r="W4529">
        <v>210</v>
      </c>
      <c r="X4529" t="s">
        <v>1152</v>
      </c>
      <c r="Y4529" t="s">
        <v>433</v>
      </c>
      <c r="Z4529" t="s">
        <v>622</v>
      </c>
      <c r="AA4529" t="s">
        <v>490</v>
      </c>
      <c r="AB4529" t="s">
        <v>433</v>
      </c>
      <c r="AC4529" t="s">
        <v>389</v>
      </c>
      <c r="AD4529" t="s">
        <v>458</v>
      </c>
      <c r="AE4529" t="s">
        <v>334</v>
      </c>
      <c r="AF4529" t="s">
        <v>78</v>
      </c>
      <c r="AG4529">
        <v>210</v>
      </c>
      <c r="AH4529" t="s">
        <v>294</v>
      </c>
      <c r="AI4529" t="s">
        <v>78</v>
      </c>
      <c r="AJ4529" t="s">
        <v>78</v>
      </c>
      <c r="AK4529" t="s">
        <v>78</v>
      </c>
      <c r="AL4529" t="s">
        <v>78</v>
      </c>
      <c r="AM4529" t="s">
        <v>78</v>
      </c>
      <c r="AN4529" t="s">
        <v>78</v>
      </c>
      <c r="AO4529" t="s">
        <v>78</v>
      </c>
      <c r="AP4529" t="s">
        <v>78</v>
      </c>
      <c r="AQ4529">
        <v>210</v>
      </c>
      <c r="AR4529" t="s">
        <v>1146</v>
      </c>
      <c r="AS4529" t="s">
        <v>414</v>
      </c>
      <c r="AT4529" t="s">
        <v>675</v>
      </c>
      <c r="AU4529" t="s">
        <v>490</v>
      </c>
      <c r="AV4529" t="s">
        <v>673</v>
      </c>
      <c r="AW4529" t="s">
        <v>458</v>
      </c>
      <c r="AX4529" t="s">
        <v>78</v>
      </c>
      <c r="AY4529" t="s">
        <v>389</v>
      </c>
      <c r="AZ4529" t="s">
        <v>78</v>
      </c>
    </row>
    <row r="4530" spans="1:52" x14ac:dyDescent="0.35">
      <c r="A4530" t="s">
        <v>36</v>
      </c>
      <c r="B4530" t="s">
        <v>1076</v>
      </c>
      <c r="C4530">
        <v>497</v>
      </c>
      <c r="D4530" t="s">
        <v>415</v>
      </c>
      <c r="E4530" t="s">
        <v>745</v>
      </c>
      <c r="F4530" t="s">
        <v>740</v>
      </c>
      <c r="G4530" t="s">
        <v>69</v>
      </c>
      <c r="H4530" t="s">
        <v>807</v>
      </c>
      <c r="I4530" t="s">
        <v>383</v>
      </c>
      <c r="J4530" t="s">
        <v>383</v>
      </c>
      <c r="K4530" t="s">
        <v>835</v>
      </c>
      <c r="L4530" t="s">
        <v>389</v>
      </c>
      <c r="M4530">
        <v>497</v>
      </c>
      <c r="N4530" t="s">
        <v>1467</v>
      </c>
      <c r="O4530" t="s">
        <v>288</v>
      </c>
      <c r="P4530" t="s">
        <v>743</v>
      </c>
      <c r="Q4530" t="s">
        <v>624</v>
      </c>
      <c r="R4530" t="s">
        <v>734</v>
      </c>
      <c r="S4530" t="s">
        <v>679</v>
      </c>
      <c r="T4530" t="s">
        <v>389</v>
      </c>
      <c r="U4530" t="s">
        <v>679</v>
      </c>
      <c r="V4530" t="s">
        <v>433</v>
      </c>
      <c r="W4530">
        <v>497</v>
      </c>
      <c r="X4530" t="s">
        <v>1654</v>
      </c>
      <c r="Y4530" t="s">
        <v>355</v>
      </c>
      <c r="Z4530" t="s">
        <v>998</v>
      </c>
      <c r="AA4530" t="s">
        <v>337</v>
      </c>
      <c r="AB4530" t="s">
        <v>624</v>
      </c>
      <c r="AC4530" t="s">
        <v>246</v>
      </c>
      <c r="AD4530" t="s">
        <v>508</v>
      </c>
      <c r="AE4530" t="s">
        <v>675</v>
      </c>
      <c r="AF4530" t="s">
        <v>679</v>
      </c>
      <c r="AG4530">
        <v>497</v>
      </c>
      <c r="AH4530" t="s">
        <v>869</v>
      </c>
      <c r="AI4530" t="s">
        <v>433</v>
      </c>
      <c r="AJ4530" t="s">
        <v>622</v>
      </c>
      <c r="AK4530" t="s">
        <v>800</v>
      </c>
      <c r="AL4530" t="s">
        <v>673</v>
      </c>
      <c r="AM4530" t="s">
        <v>675</v>
      </c>
      <c r="AN4530" t="s">
        <v>374</v>
      </c>
      <c r="AO4530" t="s">
        <v>170</v>
      </c>
      <c r="AP4530" t="s">
        <v>78</v>
      </c>
      <c r="AQ4530">
        <v>497</v>
      </c>
      <c r="AR4530" t="s">
        <v>885</v>
      </c>
      <c r="AS4530" t="s">
        <v>987</v>
      </c>
      <c r="AT4530" t="s">
        <v>337</v>
      </c>
      <c r="AU4530" t="s">
        <v>622</v>
      </c>
      <c r="AV4530" t="s">
        <v>387</v>
      </c>
      <c r="AW4530" t="s">
        <v>738</v>
      </c>
      <c r="AX4530" t="s">
        <v>668</v>
      </c>
      <c r="AY4530" t="s">
        <v>800</v>
      </c>
      <c r="AZ4530" t="s">
        <v>78</v>
      </c>
    </row>
    <row r="4531" spans="1:52" x14ac:dyDescent="0.35">
      <c r="A4531" t="s">
        <v>36</v>
      </c>
      <c r="B4531" t="s">
        <v>1078</v>
      </c>
      <c r="C4531">
        <v>925</v>
      </c>
      <c r="D4531" t="s">
        <v>91</v>
      </c>
      <c r="E4531" t="s">
        <v>741</v>
      </c>
      <c r="F4531" t="s">
        <v>902</v>
      </c>
      <c r="G4531" t="s">
        <v>696</v>
      </c>
      <c r="H4531" t="s">
        <v>734</v>
      </c>
      <c r="I4531" t="s">
        <v>85</v>
      </c>
      <c r="J4531" t="s">
        <v>389</v>
      </c>
      <c r="K4531" t="s">
        <v>914</v>
      </c>
      <c r="L4531" t="s">
        <v>85</v>
      </c>
      <c r="M4531">
        <v>925</v>
      </c>
      <c r="N4531" t="s">
        <v>1152</v>
      </c>
      <c r="O4531" t="s">
        <v>737</v>
      </c>
      <c r="P4531" t="s">
        <v>736</v>
      </c>
      <c r="Q4531" t="s">
        <v>334</v>
      </c>
      <c r="R4531" t="s">
        <v>433</v>
      </c>
      <c r="S4531" t="s">
        <v>170</v>
      </c>
      <c r="T4531" t="s">
        <v>673</v>
      </c>
      <c r="U4531" t="s">
        <v>78</v>
      </c>
      <c r="V4531" t="s">
        <v>78</v>
      </c>
      <c r="W4531">
        <v>925</v>
      </c>
      <c r="X4531" t="s">
        <v>792</v>
      </c>
      <c r="Y4531" t="s">
        <v>743</v>
      </c>
      <c r="Z4531" t="s">
        <v>529</v>
      </c>
      <c r="AA4531" t="s">
        <v>85</v>
      </c>
      <c r="AB4531" t="s">
        <v>334</v>
      </c>
      <c r="AC4531" t="s">
        <v>78</v>
      </c>
      <c r="AD4531" t="s">
        <v>389</v>
      </c>
      <c r="AE4531" t="s">
        <v>170</v>
      </c>
      <c r="AF4531" t="s">
        <v>78</v>
      </c>
      <c r="AG4531">
        <v>927</v>
      </c>
      <c r="AH4531" t="s">
        <v>919</v>
      </c>
      <c r="AI4531" t="s">
        <v>387</v>
      </c>
      <c r="AJ4531" t="s">
        <v>529</v>
      </c>
      <c r="AK4531" t="s">
        <v>414</v>
      </c>
      <c r="AL4531" t="s">
        <v>673</v>
      </c>
      <c r="AM4531" t="s">
        <v>374</v>
      </c>
      <c r="AN4531" t="s">
        <v>673</v>
      </c>
      <c r="AO4531" t="s">
        <v>679</v>
      </c>
      <c r="AP4531" t="s">
        <v>679</v>
      </c>
      <c r="AQ4531">
        <v>925</v>
      </c>
      <c r="AR4531" t="s">
        <v>975</v>
      </c>
      <c r="AS4531" t="s">
        <v>675</v>
      </c>
      <c r="AT4531" t="s">
        <v>624</v>
      </c>
      <c r="AU4531" t="s">
        <v>668</v>
      </c>
      <c r="AV4531" t="s">
        <v>334</v>
      </c>
      <c r="AW4531" t="s">
        <v>668</v>
      </c>
      <c r="AX4531" t="s">
        <v>170</v>
      </c>
      <c r="AY4531" t="s">
        <v>170</v>
      </c>
      <c r="AZ4531" t="s">
        <v>78</v>
      </c>
    </row>
    <row r="4532" spans="1:52" x14ac:dyDescent="0.35">
      <c r="A4532" t="s">
        <v>37</v>
      </c>
      <c r="B4532" t="s">
        <v>1079</v>
      </c>
      <c r="C4532">
        <v>139</v>
      </c>
      <c r="D4532" t="s">
        <v>459</v>
      </c>
      <c r="E4532" t="s">
        <v>825</v>
      </c>
      <c r="F4532" t="s">
        <v>723</v>
      </c>
      <c r="G4532" t="s">
        <v>725</v>
      </c>
      <c r="H4532" t="s">
        <v>341</v>
      </c>
      <c r="I4532" t="s">
        <v>736</v>
      </c>
      <c r="J4532" t="s">
        <v>737</v>
      </c>
      <c r="K4532" t="s">
        <v>528</v>
      </c>
      <c r="L4532" t="s">
        <v>623</v>
      </c>
      <c r="M4532">
        <v>139</v>
      </c>
      <c r="N4532" t="s">
        <v>1007</v>
      </c>
      <c r="O4532" t="s">
        <v>743</v>
      </c>
      <c r="P4532" t="s">
        <v>377</v>
      </c>
      <c r="Q4532" t="s">
        <v>387</v>
      </c>
      <c r="R4532" t="s">
        <v>78</v>
      </c>
      <c r="S4532" t="s">
        <v>78</v>
      </c>
      <c r="T4532" t="s">
        <v>78</v>
      </c>
      <c r="U4532" t="s">
        <v>78</v>
      </c>
      <c r="V4532" t="s">
        <v>78</v>
      </c>
      <c r="W4532">
        <v>139</v>
      </c>
      <c r="X4532" t="s">
        <v>950</v>
      </c>
      <c r="Y4532" t="s">
        <v>668</v>
      </c>
      <c r="Z4532" t="s">
        <v>624</v>
      </c>
      <c r="AA4532" t="s">
        <v>718</v>
      </c>
      <c r="AB4532" t="s">
        <v>406</v>
      </c>
      <c r="AC4532" t="s">
        <v>800</v>
      </c>
      <c r="AD4532" t="s">
        <v>456</v>
      </c>
      <c r="AE4532" t="s">
        <v>377</v>
      </c>
      <c r="AF4532" t="s">
        <v>78</v>
      </c>
      <c r="AG4532">
        <v>139</v>
      </c>
      <c r="AH4532" t="s">
        <v>294</v>
      </c>
      <c r="AI4532" t="s">
        <v>78</v>
      </c>
      <c r="AJ4532" t="s">
        <v>78</v>
      </c>
      <c r="AK4532" t="s">
        <v>78</v>
      </c>
      <c r="AL4532" t="s">
        <v>78</v>
      </c>
      <c r="AM4532" t="s">
        <v>78</v>
      </c>
      <c r="AN4532" t="s">
        <v>78</v>
      </c>
      <c r="AO4532" t="s">
        <v>78</v>
      </c>
      <c r="AP4532" t="s">
        <v>78</v>
      </c>
      <c r="AQ4532">
        <v>139</v>
      </c>
      <c r="AR4532" t="s">
        <v>882</v>
      </c>
      <c r="AS4532" t="s">
        <v>374</v>
      </c>
      <c r="AT4532" t="s">
        <v>688</v>
      </c>
      <c r="AU4532" t="s">
        <v>644</v>
      </c>
      <c r="AV4532" t="s">
        <v>738</v>
      </c>
      <c r="AW4532" t="s">
        <v>732</v>
      </c>
      <c r="AX4532" t="s">
        <v>85</v>
      </c>
      <c r="AY4532" t="s">
        <v>78</v>
      </c>
      <c r="AZ4532" t="s">
        <v>78</v>
      </c>
    </row>
    <row r="4533" spans="1:52" x14ac:dyDescent="0.35">
      <c r="A4533" t="s">
        <v>37</v>
      </c>
      <c r="B4533" t="s">
        <v>1076</v>
      </c>
      <c r="C4533">
        <v>314</v>
      </c>
      <c r="D4533" t="s">
        <v>127</v>
      </c>
      <c r="E4533" t="s">
        <v>1030</v>
      </c>
      <c r="F4533" t="s">
        <v>791</v>
      </c>
      <c r="G4533" t="s">
        <v>1118</v>
      </c>
      <c r="H4533" t="s">
        <v>1030</v>
      </c>
      <c r="I4533" t="s">
        <v>355</v>
      </c>
      <c r="J4533" t="s">
        <v>623</v>
      </c>
      <c r="K4533" t="s">
        <v>345</v>
      </c>
      <c r="L4533" t="s">
        <v>377</v>
      </c>
      <c r="M4533">
        <v>314</v>
      </c>
      <c r="N4533" t="s">
        <v>1358</v>
      </c>
      <c r="O4533" t="s">
        <v>1023</v>
      </c>
      <c r="P4533" t="s">
        <v>250</v>
      </c>
      <c r="Q4533" t="s">
        <v>675</v>
      </c>
      <c r="R4533" t="s">
        <v>690</v>
      </c>
      <c r="S4533" t="s">
        <v>246</v>
      </c>
      <c r="T4533" t="s">
        <v>414</v>
      </c>
      <c r="U4533" t="s">
        <v>78</v>
      </c>
      <c r="V4533" t="s">
        <v>78</v>
      </c>
      <c r="W4533">
        <v>314</v>
      </c>
      <c r="X4533" t="s">
        <v>640</v>
      </c>
      <c r="Y4533" t="s">
        <v>675</v>
      </c>
      <c r="Z4533" t="s">
        <v>796</v>
      </c>
      <c r="AA4533" t="s">
        <v>1214</v>
      </c>
      <c r="AB4533" t="s">
        <v>374</v>
      </c>
      <c r="AC4533" t="s">
        <v>170</v>
      </c>
      <c r="AD4533" t="s">
        <v>1091</v>
      </c>
      <c r="AE4533" t="s">
        <v>374</v>
      </c>
      <c r="AF4533" t="s">
        <v>78</v>
      </c>
      <c r="AG4533">
        <v>314</v>
      </c>
      <c r="AH4533" t="s">
        <v>1141</v>
      </c>
      <c r="AI4533" t="s">
        <v>389</v>
      </c>
      <c r="AJ4533" t="s">
        <v>624</v>
      </c>
      <c r="AK4533" t="s">
        <v>800</v>
      </c>
      <c r="AL4533" t="s">
        <v>387</v>
      </c>
      <c r="AM4533" t="s">
        <v>800</v>
      </c>
      <c r="AN4533" t="s">
        <v>668</v>
      </c>
      <c r="AO4533" t="s">
        <v>78</v>
      </c>
      <c r="AP4533" t="s">
        <v>78</v>
      </c>
      <c r="AQ4533">
        <v>314</v>
      </c>
      <c r="AR4533" t="s">
        <v>767</v>
      </c>
      <c r="AS4533" t="s">
        <v>624</v>
      </c>
      <c r="AT4533" t="s">
        <v>949</v>
      </c>
      <c r="AU4533" t="s">
        <v>732</v>
      </c>
      <c r="AV4533" t="s">
        <v>406</v>
      </c>
      <c r="AW4533" t="s">
        <v>737</v>
      </c>
      <c r="AX4533" t="s">
        <v>679</v>
      </c>
      <c r="AY4533" t="s">
        <v>623</v>
      </c>
      <c r="AZ4533" t="s">
        <v>679</v>
      </c>
    </row>
    <row r="4534" spans="1:52" x14ac:dyDescent="0.35">
      <c r="A4534" t="s">
        <v>37</v>
      </c>
      <c r="B4534" t="s">
        <v>1078</v>
      </c>
      <c r="C4534">
        <v>373</v>
      </c>
      <c r="D4534" t="s">
        <v>1308</v>
      </c>
      <c r="E4534" t="s">
        <v>734</v>
      </c>
      <c r="F4534" t="s">
        <v>1018</v>
      </c>
      <c r="G4534" t="s">
        <v>788</v>
      </c>
      <c r="H4534" t="s">
        <v>868</v>
      </c>
      <c r="I4534" t="s">
        <v>734</v>
      </c>
      <c r="J4534" t="s">
        <v>433</v>
      </c>
      <c r="K4534" t="s">
        <v>182</v>
      </c>
      <c r="L4534" t="s">
        <v>334</v>
      </c>
      <c r="M4534">
        <v>373</v>
      </c>
      <c r="N4534" t="s">
        <v>1002</v>
      </c>
      <c r="O4534" t="s">
        <v>993</v>
      </c>
      <c r="P4534" t="s">
        <v>458</v>
      </c>
      <c r="Q4534" t="s">
        <v>389</v>
      </c>
      <c r="R4534" t="s">
        <v>355</v>
      </c>
      <c r="S4534" t="s">
        <v>334</v>
      </c>
      <c r="T4534" t="s">
        <v>675</v>
      </c>
      <c r="U4534" t="s">
        <v>78</v>
      </c>
      <c r="V4534" t="s">
        <v>78</v>
      </c>
      <c r="W4534">
        <v>373</v>
      </c>
      <c r="X4534" t="s">
        <v>60</v>
      </c>
      <c r="Y4534" t="s">
        <v>387</v>
      </c>
      <c r="Z4534" t="s">
        <v>987</v>
      </c>
      <c r="AA4534" t="s">
        <v>622</v>
      </c>
      <c r="AB4534" t="s">
        <v>246</v>
      </c>
      <c r="AC4534" t="s">
        <v>668</v>
      </c>
      <c r="AD4534" t="s">
        <v>355</v>
      </c>
      <c r="AE4534" t="s">
        <v>668</v>
      </c>
      <c r="AF4534" t="s">
        <v>679</v>
      </c>
      <c r="AG4534">
        <v>374</v>
      </c>
      <c r="AH4534" t="s">
        <v>1146</v>
      </c>
      <c r="AI4534" t="s">
        <v>389</v>
      </c>
      <c r="AJ4534" t="s">
        <v>644</v>
      </c>
      <c r="AK4534" t="s">
        <v>246</v>
      </c>
      <c r="AL4534" t="s">
        <v>433</v>
      </c>
      <c r="AM4534" t="s">
        <v>738</v>
      </c>
      <c r="AN4534" t="s">
        <v>668</v>
      </c>
      <c r="AO4534" t="s">
        <v>334</v>
      </c>
      <c r="AP4534" t="s">
        <v>78</v>
      </c>
      <c r="AQ4534">
        <v>373</v>
      </c>
      <c r="AR4534" t="s">
        <v>815</v>
      </c>
      <c r="AS4534" t="s">
        <v>387</v>
      </c>
      <c r="AT4534" t="s">
        <v>433</v>
      </c>
      <c r="AU4534" t="s">
        <v>624</v>
      </c>
      <c r="AV4534" t="s">
        <v>78</v>
      </c>
      <c r="AW4534" t="s">
        <v>433</v>
      </c>
      <c r="AX4534" t="s">
        <v>433</v>
      </c>
      <c r="AY4534" t="s">
        <v>78</v>
      </c>
      <c r="AZ4534" t="s">
        <v>78</v>
      </c>
    </row>
    <row r="4535" spans="1:52" x14ac:dyDescent="0.35">
      <c r="A4535" t="s">
        <v>38</v>
      </c>
      <c r="B4535" t="s">
        <v>1079</v>
      </c>
      <c r="C4535">
        <v>135</v>
      </c>
      <c r="D4535" t="s">
        <v>685</v>
      </c>
      <c r="E4535" t="s">
        <v>1030</v>
      </c>
      <c r="F4535" t="s">
        <v>914</v>
      </c>
      <c r="G4535" t="s">
        <v>742</v>
      </c>
      <c r="H4535" t="s">
        <v>250</v>
      </c>
      <c r="I4535" t="s">
        <v>622</v>
      </c>
      <c r="J4535" t="s">
        <v>414</v>
      </c>
      <c r="K4535" t="s">
        <v>146</v>
      </c>
      <c r="L4535" t="s">
        <v>623</v>
      </c>
      <c r="M4535">
        <v>135</v>
      </c>
      <c r="N4535" t="s">
        <v>610</v>
      </c>
      <c r="O4535" t="s">
        <v>737</v>
      </c>
      <c r="P4535" t="s">
        <v>668</v>
      </c>
      <c r="Q4535" t="s">
        <v>736</v>
      </c>
      <c r="R4535" t="s">
        <v>721</v>
      </c>
      <c r="S4535" t="s">
        <v>675</v>
      </c>
      <c r="T4535" t="s">
        <v>673</v>
      </c>
      <c r="U4535" t="s">
        <v>334</v>
      </c>
      <c r="V4535" t="s">
        <v>78</v>
      </c>
      <c r="W4535">
        <v>135</v>
      </c>
      <c r="X4535" t="s">
        <v>693</v>
      </c>
      <c r="Y4535" t="s">
        <v>341</v>
      </c>
      <c r="Z4535" t="s">
        <v>250</v>
      </c>
      <c r="AA4535" t="s">
        <v>644</v>
      </c>
      <c r="AB4535" t="s">
        <v>389</v>
      </c>
      <c r="AC4535" t="s">
        <v>78</v>
      </c>
      <c r="AD4535" t="s">
        <v>725</v>
      </c>
      <c r="AE4535" t="s">
        <v>679</v>
      </c>
      <c r="AF4535" t="s">
        <v>987</v>
      </c>
      <c r="AG4535">
        <v>135</v>
      </c>
      <c r="AH4535" t="s">
        <v>294</v>
      </c>
      <c r="AI4535" t="s">
        <v>78</v>
      </c>
      <c r="AJ4535" t="s">
        <v>78</v>
      </c>
      <c r="AK4535" t="s">
        <v>78</v>
      </c>
      <c r="AL4535" t="s">
        <v>78</v>
      </c>
      <c r="AM4535" t="s">
        <v>78</v>
      </c>
      <c r="AN4535" t="s">
        <v>78</v>
      </c>
      <c r="AO4535" t="s">
        <v>78</v>
      </c>
      <c r="AP4535" t="s">
        <v>78</v>
      </c>
      <c r="AQ4535">
        <v>135</v>
      </c>
      <c r="AR4535" t="s">
        <v>961</v>
      </c>
      <c r="AS4535" t="s">
        <v>341</v>
      </c>
      <c r="AT4535" t="s">
        <v>341</v>
      </c>
      <c r="AU4535" t="s">
        <v>387</v>
      </c>
      <c r="AV4535" t="s">
        <v>675</v>
      </c>
      <c r="AW4535" t="s">
        <v>717</v>
      </c>
      <c r="AX4535" t="s">
        <v>389</v>
      </c>
      <c r="AY4535" t="s">
        <v>406</v>
      </c>
      <c r="AZ4535" t="s">
        <v>78</v>
      </c>
    </row>
    <row r="4536" spans="1:52" x14ac:dyDescent="0.35">
      <c r="A4536" t="s">
        <v>38</v>
      </c>
      <c r="B4536" t="s">
        <v>1076</v>
      </c>
      <c r="C4536">
        <v>326</v>
      </c>
      <c r="D4536" t="s">
        <v>380</v>
      </c>
      <c r="E4536" t="s">
        <v>622</v>
      </c>
      <c r="F4536" t="s">
        <v>59</v>
      </c>
      <c r="G4536" t="s">
        <v>796</v>
      </c>
      <c r="H4536" t="s">
        <v>688</v>
      </c>
      <c r="I4536" t="s">
        <v>355</v>
      </c>
      <c r="J4536" t="s">
        <v>355</v>
      </c>
      <c r="K4536" t="s">
        <v>516</v>
      </c>
      <c r="L4536" t="s">
        <v>807</v>
      </c>
      <c r="M4536">
        <v>326</v>
      </c>
      <c r="N4536" t="s">
        <v>769</v>
      </c>
      <c r="O4536" t="s">
        <v>1064</v>
      </c>
      <c r="P4536" t="s">
        <v>745</v>
      </c>
      <c r="Q4536" t="s">
        <v>414</v>
      </c>
      <c r="R4536" t="s">
        <v>85</v>
      </c>
      <c r="S4536" t="s">
        <v>387</v>
      </c>
      <c r="T4536" t="s">
        <v>679</v>
      </c>
      <c r="U4536" t="s">
        <v>78</v>
      </c>
      <c r="V4536" t="s">
        <v>389</v>
      </c>
      <c r="W4536">
        <v>326</v>
      </c>
      <c r="X4536" t="s">
        <v>441</v>
      </c>
      <c r="Y4536" t="s">
        <v>383</v>
      </c>
      <c r="Z4536" t="s">
        <v>260</v>
      </c>
      <c r="AA4536" t="s">
        <v>728</v>
      </c>
      <c r="AB4536" t="s">
        <v>730</v>
      </c>
      <c r="AC4536" t="s">
        <v>387</v>
      </c>
      <c r="AD4536" t="s">
        <v>717</v>
      </c>
      <c r="AE4536" t="s">
        <v>738</v>
      </c>
      <c r="AF4536" t="s">
        <v>679</v>
      </c>
      <c r="AG4536">
        <v>326</v>
      </c>
      <c r="AH4536" t="s">
        <v>1028</v>
      </c>
      <c r="AI4536" t="s">
        <v>374</v>
      </c>
      <c r="AJ4536" t="s">
        <v>490</v>
      </c>
      <c r="AK4536" t="s">
        <v>800</v>
      </c>
      <c r="AL4536" t="s">
        <v>246</v>
      </c>
      <c r="AM4536" t="s">
        <v>414</v>
      </c>
      <c r="AN4536" t="s">
        <v>78</v>
      </c>
      <c r="AO4536" t="s">
        <v>170</v>
      </c>
      <c r="AP4536" t="s">
        <v>78</v>
      </c>
      <c r="AQ4536">
        <v>326</v>
      </c>
      <c r="AR4536" t="s">
        <v>1211</v>
      </c>
      <c r="AS4536" t="s">
        <v>355</v>
      </c>
      <c r="AT4536" t="s">
        <v>791</v>
      </c>
      <c r="AU4536" t="s">
        <v>341</v>
      </c>
      <c r="AV4536" t="s">
        <v>529</v>
      </c>
      <c r="AW4536" t="s">
        <v>676</v>
      </c>
      <c r="AX4536" t="s">
        <v>800</v>
      </c>
      <c r="AY4536" t="s">
        <v>668</v>
      </c>
      <c r="AZ4536" t="s">
        <v>85</v>
      </c>
    </row>
    <row r="4537" spans="1:52" x14ac:dyDescent="0.35">
      <c r="A4537" t="s">
        <v>38</v>
      </c>
      <c r="B4537" t="s">
        <v>1078</v>
      </c>
      <c r="C4537">
        <v>362</v>
      </c>
      <c r="D4537" t="s">
        <v>149</v>
      </c>
      <c r="E4537" t="s">
        <v>728</v>
      </c>
      <c r="F4537" t="s">
        <v>758</v>
      </c>
      <c r="G4537" t="s">
        <v>905</v>
      </c>
      <c r="H4537" t="s">
        <v>742</v>
      </c>
      <c r="I4537" t="s">
        <v>622</v>
      </c>
      <c r="J4537" t="s">
        <v>490</v>
      </c>
      <c r="K4537" t="s">
        <v>839</v>
      </c>
      <c r="L4537" t="s">
        <v>675</v>
      </c>
      <c r="M4537">
        <v>362</v>
      </c>
      <c r="N4537" t="s">
        <v>1256</v>
      </c>
      <c r="O4537" t="s">
        <v>1118</v>
      </c>
      <c r="P4537" t="s">
        <v>728</v>
      </c>
      <c r="Q4537" t="s">
        <v>433</v>
      </c>
      <c r="R4537" t="s">
        <v>738</v>
      </c>
      <c r="S4537" t="s">
        <v>78</v>
      </c>
      <c r="T4537" t="s">
        <v>78</v>
      </c>
      <c r="U4537" t="s">
        <v>78</v>
      </c>
      <c r="V4537" t="s">
        <v>78</v>
      </c>
      <c r="W4537">
        <v>362</v>
      </c>
      <c r="X4537" t="s">
        <v>1470</v>
      </c>
      <c r="Y4537" t="s">
        <v>622</v>
      </c>
      <c r="Z4537" t="s">
        <v>1167</v>
      </c>
      <c r="AA4537" t="s">
        <v>807</v>
      </c>
      <c r="AB4537" t="s">
        <v>85</v>
      </c>
      <c r="AC4537" t="s">
        <v>334</v>
      </c>
      <c r="AD4537" t="s">
        <v>170</v>
      </c>
      <c r="AE4537" t="s">
        <v>673</v>
      </c>
      <c r="AF4537" t="s">
        <v>679</v>
      </c>
      <c r="AG4537">
        <v>362</v>
      </c>
      <c r="AH4537" t="s">
        <v>792</v>
      </c>
      <c r="AI4537" t="s">
        <v>800</v>
      </c>
      <c r="AJ4537" t="s">
        <v>739</v>
      </c>
      <c r="AK4537" t="s">
        <v>387</v>
      </c>
      <c r="AL4537" t="s">
        <v>679</v>
      </c>
      <c r="AM4537" t="s">
        <v>623</v>
      </c>
      <c r="AN4537" t="s">
        <v>170</v>
      </c>
      <c r="AO4537" t="s">
        <v>78</v>
      </c>
      <c r="AP4537" t="s">
        <v>78</v>
      </c>
      <c r="AQ4537">
        <v>362</v>
      </c>
      <c r="AR4537" t="s">
        <v>860</v>
      </c>
      <c r="AS4537" t="s">
        <v>387</v>
      </c>
      <c r="AT4537" t="s">
        <v>270</v>
      </c>
      <c r="AU4537" t="s">
        <v>736</v>
      </c>
      <c r="AV4537" t="s">
        <v>389</v>
      </c>
      <c r="AW4537" t="s">
        <v>387</v>
      </c>
      <c r="AX4537" t="s">
        <v>170</v>
      </c>
      <c r="AY4537" t="s">
        <v>679</v>
      </c>
      <c r="AZ4537" t="s">
        <v>78</v>
      </c>
    </row>
    <row r="4538" spans="1:52" x14ac:dyDescent="0.35">
      <c r="A4538" t="s">
        <v>39</v>
      </c>
      <c r="B4538" t="s">
        <v>1079</v>
      </c>
      <c r="C4538">
        <v>152</v>
      </c>
      <c r="D4538" t="s">
        <v>403</v>
      </c>
      <c r="E4538" t="s">
        <v>529</v>
      </c>
      <c r="F4538" t="s">
        <v>741</v>
      </c>
      <c r="G4538" t="s">
        <v>742</v>
      </c>
      <c r="H4538" t="s">
        <v>250</v>
      </c>
      <c r="I4538" t="s">
        <v>389</v>
      </c>
      <c r="J4538" t="s">
        <v>78</v>
      </c>
      <c r="K4538" t="s">
        <v>611</v>
      </c>
      <c r="L4538" t="s">
        <v>170</v>
      </c>
      <c r="M4538">
        <v>152</v>
      </c>
      <c r="N4538" t="s">
        <v>1014</v>
      </c>
      <c r="O4538" t="s">
        <v>1008</v>
      </c>
      <c r="P4538" t="s">
        <v>374</v>
      </c>
      <c r="Q4538" t="s">
        <v>987</v>
      </c>
      <c r="R4538" t="s">
        <v>414</v>
      </c>
      <c r="S4538" t="s">
        <v>78</v>
      </c>
      <c r="T4538" t="s">
        <v>78</v>
      </c>
      <c r="U4538" t="s">
        <v>78</v>
      </c>
      <c r="V4538" t="s">
        <v>78</v>
      </c>
      <c r="W4538">
        <v>152</v>
      </c>
      <c r="X4538" t="s">
        <v>860</v>
      </c>
      <c r="Y4538" t="s">
        <v>458</v>
      </c>
      <c r="Z4538" t="s">
        <v>490</v>
      </c>
      <c r="AA4538" t="s">
        <v>633</v>
      </c>
      <c r="AB4538" t="s">
        <v>668</v>
      </c>
      <c r="AC4538" t="s">
        <v>389</v>
      </c>
      <c r="AD4538" t="s">
        <v>732</v>
      </c>
      <c r="AE4538" t="s">
        <v>78</v>
      </c>
      <c r="AF4538" t="s">
        <v>668</v>
      </c>
      <c r="AG4538">
        <v>152</v>
      </c>
      <c r="AH4538" t="s">
        <v>294</v>
      </c>
      <c r="AI4538" t="s">
        <v>78</v>
      </c>
      <c r="AJ4538" t="s">
        <v>78</v>
      </c>
      <c r="AK4538" t="s">
        <v>78</v>
      </c>
      <c r="AL4538" t="s">
        <v>78</v>
      </c>
      <c r="AM4538" t="s">
        <v>78</v>
      </c>
      <c r="AN4538" t="s">
        <v>78</v>
      </c>
      <c r="AO4538" t="s">
        <v>78</v>
      </c>
      <c r="AP4538" t="s">
        <v>78</v>
      </c>
      <c r="AQ4538">
        <v>152</v>
      </c>
      <c r="AR4538" t="s">
        <v>816</v>
      </c>
      <c r="AS4538" t="s">
        <v>85</v>
      </c>
      <c r="AT4538" t="s">
        <v>377</v>
      </c>
      <c r="AU4538" t="s">
        <v>355</v>
      </c>
      <c r="AV4538" t="s">
        <v>78</v>
      </c>
      <c r="AW4538" t="s">
        <v>85</v>
      </c>
      <c r="AX4538" t="s">
        <v>374</v>
      </c>
      <c r="AY4538" t="s">
        <v>668</v>
      </c>
      <c r="AZ4538" t="s">
        <v>78</v>
      </c>
    </row>
    <row r="4539" spans="1:52" x14ac:dyDescent="0.35">
      <c r="A4539" t="s">
        <v>39</v>
      </c>
      <c r="B4539" t="s">
        <v>1076</v>
      </c>
      <c r="C4539">
        <v>354</v>
      </c>
      <c r="D4539" t="s">
        <v>408</v>
      </c>
      <c r="E4539" t="s">
        <v>529</v>
      </c>
      <c r="F4539" t="s">
        <v>788</v>
      </c>
      <c r="G4539" t="s">
        <v>67</v>
      </c>
      <c r="H4539" t="s">
        <v>690</v>
      </c>
      <c r="I4539" t="s">
        <v>622</v>
      </c>
      <c r="J4539" t="s">
        <v>85</v>
      </c>
      <c r="K4539" t="s">
        <v>279</v>
      </c>
      <c r="L4539" t="s">
        <v>374</v>
      </c>
      <c r="M4539">
        <v>354</v>
      </c>
      <c r="N4539" t="s">
        <v>961</v>
      </c>
      <c r="O4539" t="s">
        <v>728</v>
      </c>
      <c r="P4539" t="s">
        <v>742</v>
      </c>
      <c r="Q4539" t="s">
        <v>738</v>
      </c>
      <c r="R4539" t="s">
        <v>690</v>
      </c>
      <c r="S4539" t="s">
        <v>170</v>
      </c>
      <c r="T4539" t="s">
        <v>246</v>
      </c>
      <c r="U4539" t="s">
        <v>78</v>
      </c>
      <c r="V4539" t="s">
        <v>246</v>
      </c>
      <c r="W4539">
        <v>354</v>
      </c>
      <c r="X4539" t="s">
        <v>1211</v>
      </c>
      <c r="Y4539" t="s">
        <v>622</v>
      </c>
      <c r="Z4539" t="s">
        <v>503</v>
      </c>
      <c r="AA4539" t="s">
        <v>730</v>
      </c>
      <c r="AB4539" t="s">
        <v>387</v>
      </c>
      <c r="AC4539" t="s">
        <v>673</v>
      </c>
      <c r="AD4539" t="s">
        <v>580</v>
      </c>
      <c r="AE4539" t="s">
        <v>738</v>
      </c>
      <c r="AF4539" t="s">
        <v>78</v>
      </c>
      <c r="AG4539">
        <v>354</v>
      </c>
      <c r="AH4539" t="s">
        <v>1016</v>
      </c>
      <c r="AI4539" t="s">
        <v>170</v>
      </c>
      <c r="AJ4539" t="s">
        <v>622</v>
      </c>
      <c r="AK4539" t="s">
        <v>246</v>
      </c>
      <c r="AL4539" t="s">
        <v>679</v>
      </c>
      <c r="AM4539" t="s">
        <v>987</v>
      </c>
      <c r="AN4539" t="s">
        <v>334</v>
      </c>
      <c r="AO4539" t="s">
        <v>679</v>
      </c>
      <c r="AP4539" t="s">
        <v>668</v>
      </c>
      <c r="AQ4539">
        <v>354</v>
      </c>
      <c r="AR4539" t="s">
        <v>857</v>
      </c>
      <c r="AS4539" t="s">
        <v>807</v>
      </c>
      <c r="AT4539" t="s">
        <v>337</v>
      </c>
      <c r="AU4539" t="s">
        <v>718</v>
      </c>
      <c r="AV4539" t="s">
        <v>433</v>
      </c>
      <c r="AW4539" t="s">
        <v>868</v>
      </c>
      <c r="AX4539" t="s">
        <v>170</v>
      </c>
      <c r="AY4539" t="s">
        <v>679</v>
      </c>
      <c r="AZ4539" t="s">
        <v>246</v>
      </c>
    </row>
    <row r="4540" spans="1:52" x14ac:dyDescent="0.35">
      <c r="A4540" t="s">
        <v>39</v>
      </c>
      <c r="B4540" t="s">
        <v>1078</v>
      </c>
      <c r="C4540">
        <v>523</v>
      </c>
      <c r="D4540" t="s">
        <v>173</v>
      </c>
      <c r="E4540" t="s">
        <v>737</v>
      </c>
      <c r="F4540" t="s">
        <v>285</v>
      </c>
      <c r="G4540" t="s">
        <v>1222</v>
      </c>
      <c r="H4540" t="s">
        <v>868</v>
      </c>
      <c r="I4540" t="s">
        <v>406</v>
      </c>
      <c r="J4540" t="s">
        <v>334</v>
      </c>
      <c r="K4540" t="s">
        <v>918</v>
      </c>
      <c r="L4540" t="s">
        <v>433</v>
      </c>
      <c r="M4540">
        <v>523</v>
      </c>
      <c r="N4540" t="s">
        <v>1014</v>
      </c>
      <c r="O4540" t="s">
        <v>728</v>
      </c>
      <c r="P4540" t="s">
        <v>383</v>
      </c>
      <c r="Q4540" t="s">
        <v>433</v>
      </c>
      <c r="R4540" t="s">
        <v>800</v>
      </c>
      <c r="S4540" t="s">
        <v>673</v>
      </c>
      <c r="T4540" t="s">
        <v>78</v>
      </c>
      <c r="U4540" t="s">
        <v>78</v>
      </c>
      <c r="V4540" t="s">
        <v>78</v>
      </c>
      <c r="W4540">
        <v>523</v>
      </c>
      <c r="X4540" t="s">
        <v>959</v>
      </c>
      <c r="Y4540" t="s">
        <v>987</v>
      </c>
      <c r="Z4540" t="s">
        <v>743</v>
      </c>
      <c r="AA4540" t="s">
        <v>807</v>
      </c>
      <c r="AB4540" t="s">
        <v>246</v>
      </c>
      <c r="AC4540" t="s">
        <v>668</v>
      </c>
      <c r="AD4540" t="s">
        <v>624</v>
      </c>
      <c r="AE4540" t="s">
        <v>246</v>
      </c>
      <c r="AF4540" t="s">
        <v>679</v>
      </c>
      <c r="AG4540">
        <v>523</v>
      </c>
      <c r="AH4540" t="s">
        <v>1537</v>
      </c>
      <c r="AI4540" t="s">
        <v>341</v>
      </c>
      <c r="AJ4540" t="s">
        <v>622</v>
      </c>
      <c r="AK4540" t="s">
        <v>433</v>
      </c>
      <c r="AL4540" t="s">
        <v>377</v>
      </c>
      <c r="AM4540" t="s">
        <v>414</v>
      </c>
      <c r="AN4540" t="s">
        <v>668</v>
      </c>
      <c r="AO4540" t="s">
        <v>679</v>
      </c>
      <c r="AP4540" t="s">
        <v>78</v>
      </c>
      <c r="AQ4540">
        <v>523</v>
      </c>
      <c r="AR4540" t="s">
        <v>1146</v>
      </c>
      <c r="AS4540" t="s">
        <v>800</v>
      </c>
      <c r="AT4540" t="s">
        <v>743</v>
      </c>
      <c r="AU4540" t="s">
        <v>458</v>
      </c>
      <c r="AV4540" t="s">
        <v>679</v>
      </c>
      <c r="AW4540" t="s">
        <v>387</v>
      </c>
      <c r="AX4540" t="s">
        <v>78</v>
      </c>
      <c r="AY4540" t="s">
        <v>668</v>
      </c>
      <c r="AZ4540" t="s">
        <v>78</v>
      </c>
    </row>
    <row r="4541" spans="1:52" x14ac:dyDescent="0.35">
      <c r="A4541" t="s">
        <v>40</v>
      </c>
      <c r="B4541" t="s">
        <v>1079</v>
      </c>
      <c r="C4541">
        <v>725</v>
      </c>
      <c r="D4541" t="s">
        <v>409</v>
      </c>
      <c r="E4541" t="s">
        <v>456</v>
      </c>
      <c r="F4541" t="s">
        <v>1171</v>
      </c>
      <c r="G4541" t="s">
        <v>741</v>
      </c>
      <c r="H4541" t="s">
        <v>688</v>
      </c>
      <c r="I4541" t="s">
        <v>85</v>
      </c>
      <c r="J4541" t="s">
        <v>800</v>
      </c>
      <c r="K4541" t="s">
        <v>881</v>
      </c>
      <c r="L4541" t="s">
        <v>387</v>
      </c>
      <c r="M4541">
        <v>725</v>
      </c>
      <c r="N4541" t="s">
        <v>1170</v>
      </c>
      <c r="O4541" t="s">
        <v>690</v>
      </c>
      <c r="P4541" t="s">
        <v>387</v>
      </c>
      <c r="Q4541" t="s">
        <v>800</v>
      </c>
      <c r="R4541" t="s">
        <v>675</v>
      </c>
      <c r="S4541" t="s">
        <v>433</v>
      </c>
      <c r="T4541" t="s">
        <v>679</v>
      </c>
      <c r="U4541" t="s">
        <v>679</v>
      </c>
      <c r="V4541" t="s">
        <v>78</v>
      </c>
      <c r="W4541">
        <v>725</v>
      </c>
      <c r="X4541" t="s">
        <v>1160</v>
      </c>
      <c r="Y4541" t="s">
        <v>355</v>
      </c>
      <c r="Z4541" t="s">
        <v>743</v>
      </c>
      <c r="AA4541" t="s">
        <v>743</v>
      </c>
      <c r="AB4541" t="s">
        <v>389</v>
      </c>
      <c r="AC4541" t="s">
        <v>374</v>
      </c>
      <c r="AD4541" t="s">
        <v>825</v>
      </c>
      <c r="AE4541" t="s">
        <v>668</v>
      </c>
      <c r="AF4541" t="s">
        <v>433</v>
      </c>
      <c r="AG4541">
        <v>725</v>
      </c>
      <c r="AH4541" t="s">
        <v>294</v>
      </c>
      <c r="AI4541" t="s">
        <v>78</v>
      </c>
      <c r="AJ4541" t="s">
        <v>78</v>
      </c>
      <c r="AK4541" t="s">
        <v>78</v>
      </c>
      <c r="AL4541" t="s">
        <v>78</v>
      </c>
      <c r="AM4541" t="s">
        <v>78</v>
      </c>
      <c r="AN4541" t="s">
        <v>78</v>
      </c>
      <c r="AO4541" t="s">
        <v>78</v>
      </c>
      <c r="AP4541" t="s">
        <v>78</v>
      </c>
      <c r="AQ4541">
        <v>725</v>
      </c>
      <c r="AR4541" t="s">
        <v>959</v>
      </c>
      <c r="AS4541" t="s">
        <v>623</v>
      </c>
      <c r="AT4541" t="s">
        <v>738</v>
      </c>
      <c r="AU4541" t="s">
        <v>458</v>
      </c>
      <c r="AV4541" t="s">
        <v>389</v>
      </c>
      <c r="AW4541" t="s">
        <v>734</v>
      </c>
      <c r="AX4541" t="s">
        <v>433</v>
      </c>
      <c r="AY4541" t="s">
        <v>374</v>
      </c>
      <c r="AZ4541" t="s">
        <v>78</v>
      </c>
    </row>
    <row r="4542" spans="1:52" x14ac:dyDescent="0.35">
      <c r="A4542" t="s">
        <v>40</v>
      </c>
      <c r="B4542" t="s">
        <v>1076</v>
      </c>
      <c r="C4542">
        <v>1742</v>
      </c>
      <c r="D4542" t="s">
        <v>103</v>
      </c>
      <c r="E4542" t="s">
        <v>690</v>
      </c>
      <c r="F4542" t="s">
        <v>781</v>
      </c>
      <c r="G4542" t="s">
        <v>902</v>
      </c>
      <c r="H4542" t="s">
        <v>688</v>
      </c>
      <c r="I4542" t="s">
        <v>622</v>
      </c>
      <c r="J4542" t="s">
        <v>355</v>
      </c>
      <c r="K4542" t="s">
        <v>121</v>
      </c>
      <c r="L4542" t="s">
        <v>387</v>
      </c>
      <c r="M4542">
        <v>1742</v>
      </c>
      <c r="N4542" t="s">
        <v>527</v>
      </c>
      <c r="O4542" t="s">
        <v>723</v>
      </c>
      <c r="P4542" t="s">
        <v>456</v>
      </c>
      <c r="Q4542" t="s">
        <v>355</v>
      </c>
      <c r="R4542" t="s">
        <v>732</v>
      </c>
      <c r="S4542" t="s">
        <v>673</v>
      </c>
      <c r="T4542" t="s">
        <v>433</v>
      </c>
      <c r="U4542" t="s">
        <v>78</v>
      </c>
      <c r="V4542" t="s">
        <v>246</v>
      </c>
      <c r="W4542">
        <v>1742</v>
      </c>
      <c r="X4542" t="s">
        <v>419</v>
      </c>
      <c r="Y4542" t="s">
        <v>624</v>
      </c>
      <c r="Z4542" t="s">
        <v>717</v>
      </c>
      <c r="AA4542" t="s">
        <v>742</v>
      </c>
      <c r="AB4542" t="s">
        <v>622</v>
      </c>
      <c r="AC4542" t="s">
        <v>433</v>
      </c>
      <c r="AD4542" t="s">
        <v>580</v>
      </c>
      <c r="AE4542" t="s">
        <v>623</v>
      </c>
      <c r="AF4542" t="s">
        <v>170</v>
      </c>
      <c r="AG4542">
        <v>1742</v>
      </c>
      <c r="AH4542" t="s">
        <v>1031</v>
      </c>
      <c r="AI4542" t="s">
        <v>246</v>
      </c>
      <c r="AJ4542" t="s">
        <v>738</v>
      </c>
      <c r="AK4542" t="s">
        <v>389</v>
      </c>
      <c r="AL4542" t="s">
        <v>334</v>
      </c>
      <c r="AM4542" t="s">
        <v>675</v>
      </c>
      <c r="AN4542" t="s">
        <v>673</v>
      </c>
      <c r="AO4542" t="s">
        <v>679</v>
      </c>
      <c r="AP4542" t="s">
        <v>679</v>
      </c>
      <c r="AQ4542">
        <v>1742</v>
      </c>
      <c r="AR4542" t="s">
        <v>924</v>
      </c>
      <c r="AS4542" t="s">
        <v>738</v>
      </c>
      <c r="AT4542" t="s">
        <v>723</v>
      </c>
      <c r="AU4542" t="s">
        <v>383</v>
      </c>
      <c r="AV4542" t="s">
        <v>85</v>
      </c>
      <c r="AW4542" t="s">
        <v>250</v>
      </c>
      <c r="AX4542" t="s">
        <v>374</v>
      </c>
      <c r="AY4542" t="s">
        <v>433</v>
      </c>
      <c r="AZ4542" t="s">
        <v>246</v>
      </c>
    </row>
    <row r="4543" spans="1:52" x14ac:dyDescent="0.35">
      <c r="A4543" t="s">
        <v>40</v>
      </c>
      <c r="B4543" t="s">
        <v>1078</v>
      </c>
      <c r="C4543">
        <v>2460</v>
      </c>
      <c r="D4543" t="s">
        <v>218</v>
      </c>
      <c r="E4543" t="s">
        <v>631</v>
      </c>
      <c r="F4543" t="s">
        <v>746</v>
      </c>
      <c r="G4543" t="s">
        <v>788</v>
      </c>
      <c r="H4543" t="s">
        <v>721</v>
      </c>
      <c r="I4543" t="s">
        <v>738</v>
      </c>
      <c r="J4543" t="s">
        <v>414</v>
      </c>
      <c r="K4543" t="s">
        <v>964</v>
      </c>
      <c r="L4543" t="s">
        <v>414</v>
      </c>
      <c r="M4543">
        <v>2460</v>
      </c>
      <c r="N4543" t="s">
        <v>1166</v>
      </c>
      <c r="O4543" t="s">
        <v>739</v>
      </c>
      <c r="P4543" t="s">
        <v>732</v>
      </c>
      <c r="Q4543" t="s">
        <v>433</v>
      </c>
      <c r="R4543" t="s">
        <v>800</v>
      </c>
      <c r="S4543" t="s">
        <v>668</v>
      </c>
      <c r="T4543" t="s">
        <v>668</v>
      </c>
      <c r="U4543" t="s">
        <v>78</v>
      </c>
      <c r="V4543" t="s">
        <v>78</v>
      </c>
      <c r="W4543">
        <v>2460</v>
      </c>
      <c r="X4543" t="s">
        <v>62</v>
      </c>
      <c r="Y4543" t="s">
        <v>738</v>
      </c>
      <c r="Z4543" t="s">
        <v>737</v>
      </c>
      <c r="AA4543" t="s">
        <v>738</v>
      </c>
      <c r="AB4543" t="s">
        <v>377</v>
      </c>
      <c r="AC4543" t="s">
        <v>170</v>
      </c>
      <c r="AD4543" t="s">
        <v>675</v>
      </c>
      <c r="AE4543" t="s">
        <v>334</v>
      </c>
      <c r="AF4543" t="s">
        <v>679</v>
      </c>
      <c r="AG4543">
        <v>2463</v>
      </c>
      <c r="AH4543" t="s">
        <v>1027</v>
      </c>
      <c r="AI4543" t="s">
        <v>675</v>
      </c>
      <c r="AJ4543" t="s">
        <v>734</v>
      </c>
      <c r="AK4543" t="s">
        <v>389</v>
      </c>
      <c r="AL4543" t="s">
        <v>433</v>
      </c>
      <c r="AM4543" t="s">
        <v>675</v>
      </c>
      <c r="AN4543" t="s">
        <v>668</v>
      </c>
      <c r="AO4543" t="s">
        <v>679</v>
      </c>
      <c r="AP4543" t="s">
        <v>679</v>
      </c>
      <c r="AQ4543">
        <v>2460</v>
      </c>
      <c r="AR4543" t="s">
        <v>259</v>
      </c>
      <c r="AS4543" t="s">
        <v>675</v>
      </c>
      <c r="AT4543" t="s">
        <v>676</v>
      </c>
      <c r="AU4543" t="s">
        <v>355</v>
      </c>
      <c r="AV4543" t="s">
        <v>334</v>
      </c>
      <c r="AW4543" t="s">
        <v>374</v>
      </c>
      <c r="AX4543" t="s">
        <v>668</v>
      </c>
      <c r="AY4543" t="s">
        <v>170</v>
      </c>
      <c r="AZ4543" t="s">
        <v>78</v>
      </c>
    </row>
    <row r="4545" spans="1:6" x14ac:dyDescent="0.35">
      <c r="A4545" t="s">
        <v>1655</v>
      </c>
    </row>
    <row r="4546" spans="1:6" x14ac:dyDescent="0.35">
      <c r="A4546" t="s">
        <v>29</v>
      </c>
      <c r="B4546" t="s">
        <v>30</v>
      </c>
      <c r="C4546" t="s">
        <v>1656</v>
      </c>
      <c r="D4546" t="s">
        <v>1657</v>
      </c>
      <c r="E4546" t="s">
        <v>1658</v>
      </c>
    </row>
    <row r="4547" spans="1:6" x14ac:dyDescent="0.35">
      <c r="A4547" t="s">
        <v>35</v>
      </c>
      <c r="B4547">
        <v>601</v>
      </c>
      <c r="C4547" t="s">
        <v>973</v>
      </c>
      <c r="D4547" t="s">
        <v>936</v>
      </c>
      <c r="E4547" t="s">
        <v>676</v>
      </c>
    </row>
    <row r="4548" spans="1:6" x14ac:dyDescent="0.35">
      <c r="A4548" t="s">
        <v>36</v>
      </c>
      <c r="B4548">
        <v>1582</v>
      </c>
      <c r="C4548" t="s">
        <v>890</v>
      </c>
      <c r="D4548" t="s">
        <v>1023</v>
      </c>
      <c r="E4548" t="s">
        <v>490</v>
      </c>
    </row>
    <row r="4549" spans="1:6" x14ac:dyDescent="0.35">
      <c r="A4549" t="s">
        <v>37</v>
      </c>
      <c r="B4549">
        <v>799</v>
      </c>
      <c r="C4549" t="s">
        <v>756</v>
      </c>
      <c r="D4549" t="s">
        <v>796</v>
      </c>
      <c r="E4549" t="s">
        <v>676</v>
      </c>
    </row>
    <row r="4550" spans="1:6" x14ac:dyDescent="0.35">
      <c r="A4550" t="s">
        <v>38</v>
      </c>
      <c r="B4550">
        <v>790</v>
      </c>
      <c r="C4550" t="s">
        <v>538</v>
      </c>
      <c r="D4550" t="s">
        <v>528</v>
      </c>
      <c r="E4550" t="s">
        <v>745</v>
      </c>
    </row>
    <row r="4551" spans="1:6" x14ac:dyDescent="0.35">
      <c r="A4551" t="s">
        <v>39</v>
      </c>
      <c r="B4551">
        <v>1000</v>
      </c>
      <c r="C4551" t="s">
        <v>284</v>
      </c>
      <c r="D4551" t="s">
        <v>791</v>
      </c>
      <c r="E4551" t="s">
        <v>676</v>
      </c>
    </row>
    <row r="4552" spans="1:6" x14ac:dyDescent="0.35">
      <c r="A4552" t="s">
        <v>40</v>
      </c>
      <c r="B4552">
        <v>4772</v>
      </c>
      <c r="C4552" t="s">
        <v>983</v>
      </c>
      <c r="D4552" t="s">
        <v>1180</v>
      </c>
      <c r="E4552" t="s">
        <v>718</v>
      </c>
    </row>
    <row r="4554" spans="1:6" x14ac:dyDescent="0.35">
      <c r="A4554" t="s">
        <v>1659</v>
      </c>
    </row>
    <row r="4555" spans="1:6" x14ac:dyDescent="0.35">
      <c r="A4555" t="s">
        <v>29</v>
      </c>
      <c r="B4555" t="s">
        <v>847</v>
      </c>
      <c r="C4555" t="s">
        <v>30</v>
      </c>
      <c r="D4555" t="s">
        <v>1656</v>
      </c>
      <c r="E4555" t="s">
        <v>1657</v>
      </c>
      <c r="F4555" t="s">
        <v>1658</v>
      </c>
    </row>
    <row r="4556" spans="1:6" x14ac:dyDescent="0.35">
      <c r="A4556" t="s">
        <v>35</v>
      </c>
      <c r="B4556" t="s">
        <v>827</v>
      </c>
      <c r="C4556">
        <v>279</v>
      </c>
      <c r="D4556" t="s">
        <v>1654</v>
      </c>
      <c r="E4556" t="s">
        <v>798</v>
      </c>
      <c r="F4556" t="s">
        <v>676</v>
      </c>
    </row>
    <row r="4557" spans="1:6" x14ac:dyDescent="0.35">
      <c r="A4557" t="s">
        <v>35</v>
      </c>
      <c r="B4557" t="s">
        <v>828</v>
      </c>
      <c r="C4557">
        <v>311</v>
      </c>
      <c r="D4557" t="s">
        <v>1002</v>
      </c>
      <c r="E4557" t="s">
        <v>791</v>
      </c>
      <c r="F4557" t="s">
        <v>529</v>
      </c>
    </row>
    <row r="4558" spans="1:6" x14ac:dyDescent="0.35">
      <c r="A4558" t="s">
        <v>35</v>
      </c>
      <c r="B4558" t="s">
        <v>318</v>
      </c>
      <c r="C4558">
        <v>11</v>
      </c>
      <c r="D4558" t="s">
        <v>294</v>
      </c>
      <c r="E4558" t="s">
        <v>78</v>
      </c>
      <c r="F4558" t="s">
        <v>78</v>
      </c>
    </row>
    <row r="4559" spans="1:6" x14ac:dyDescent="0.35">
      <c r="A4559" t="s">
        <v>36</v>
      </c>
      <c r="B4559" t="s">
        <v>827</v>
      </c>
      <c r="C4559">
        <v>654</v>
      </c>
      <c r="D4559" t="s">
        <v>917</v>
      </c>
      <c r="E4559" t="s">
        <v>1151</v>
      </c>
      <c r="F4559" t="s">
        <v>807</v>
      </c>
    </row>
    <row r="4560" spans="1:6" x14ac:dyDescent="0.35">
      <c r="A4560" t="s">
        <v>36</v>
      </c>
      <c r="B4560" t="s">
        <v>828</v>
      </c>
      <c r="C4560">
        <v>866</v>
      </c>
      <c r="D4560" t="s">
        <v>819</v>
      </c>
      <c r="E4560" t="s">
        <v>724</v>
      </c>
      <c r="F4560" t="s">
        <v>389</v>
      </c>
    </row>
    <row r="4561" spans="1:6" x14ac:dyDescent="0.35">
      <c r="A4561" t="s">
        <v>36</v>
      </c>
      <c r="B4561" t="s">
        <v>318</v>
      </c>
      <c r="C4561">
        <v>62</v>
      </c>
      <c r="D4561" t="s">
        <v>818</v>
      </c>
      <c r="E4561" t="s">
        <v>688</v>
      </c>
      <c r="F4561" t="s">
        <v>623</v>
      </c>
    </row>
    <row r="4562" spans="1:6" x14ac:dyDescent="0.35">
      <c r="A4562" t="s">
        <v>37</v>
      </c>
      <c r="B4562" t="s">
        <v>827</v>
      </c>
      <c r="C4562">
        <v>333</v>
      </c>
      <c r="D4562" t="s">
        <v>773</v>
      </c>
      <c r="E4562" t="s">
        <v>750</v>
      </c>
      <c r="F4562" t="s">
        <v>633</v>
      </c>
    </row>
    <row r="4563" spans="1:6" x14ac:dyDescent="0.35">
      <c r="A4563" t="s">
        <v>37</v>
      </c>
      <c r="B4563" t="s">
        <v>828</v>
      </c>
      <c r="C4563">
        <v>429</v>
      </c>
      <c r="D4563" t="s">
        <v>1027</v>
      </c>
      <c r="E4563" t="s">
        <v>719</v>
      </c>
      <c r="F4563" t="s">
        <v>458</v>
      </c>
    </row>
    <row r="4564" spans="1:6" x14ac:dyDescent="0.35">
      <c r="A4564" t="s">
        <v>37</v>
      </c>
      <c r="B4564" t="s">
        <v>318</v>
      </c>
      <c r="C4564">
        <v>37</v>
      </c>
      <c r="D4564" t="s">
        <v>973</v>
      </c>
      <c r="E4564" t="s">
        <v>1023</v>
      </c>
      <c r="F4564" t="s">
        <v>1151</v>
      </c>
    </row>
    <row r="4565" spans="1:6" x14ac:dyDescent="0.35">
      <c r="A4565" t="s">
        <v>38</v>
      </c>
      <c r="B4565" t="s">
        <v>827</v>
      </c>
      <c r="C4565">
        <v>343</v>
      </c>
      <c r="D4565" t="s">
        <v>513</v>
      </c>
      <c r="E4565" t="s">
        <v>985</v>
      </c>
      <c r="F4565" t="s">
        <v>865</v>
      </c>
    </row>
    <row r="4566" spans="1:6" x14ac:dyDescent="0.35">
      <c r="A4566" t="s">
        <v>38</v>
      </c>
      <c r="B4566" t="s">
        <v>828</v>
      </c>
      <c r="C4566">
        <v>407</v>
      </c>
      <c r="D4566" t="s">
        <v>917</v>
      </c>
      <c r="E4566" t="s">
        <v>1167</v>
      </c>
      <c r="F4566" t="s">
        <v>676</v>
      </c>
    </row>
    <row r="4567" spans="1:6" x14ac:dyDescent="0.35">
      <c r="A4567" t="s">
        <v>38</v>
      </c>
      <c r="B4567" t="s">
        <v>318</v>
      </c>
      <c r="C4567">
        <v>40</v>
      </c>
      <c r="D4567" t="s">
        <v>1165</v>
      </c>
      <c r="E4567" t="s">
        <v>912</v>
      </c>
      <c r="F4567" t="s">
        <v>355</v>
      </c>
    </row>
    <row r="4568" spans="1:6" x14ac:dyDescent="0.35">
      <c r="A4568" t="s">
        <v>39</v>
      </c>
      <c r="B4568" t="s">
        <v>827</v>
      </c>
      <c r="C4568">
        <v>415</v>
      </c>
      <c r="D4568" t="s">
        <v>853</v>
      </c>
      <c r="E4568" t="s">
        <v>1136</v>
      </c>
      <c r="F4568" t="s">
        <v>288</v>
      </c>
    </row>
    <row r="4569" spans="1:6" x14ac:dyDescent="0.35">
      <c r="A4569" t="s">
        <v>39</v>
      </c>
      <c r="B4569" t="s">
        <v>828</v>
      </c>
      <c r="C4569">
        <v>544</v>
      </c>
      <c r="D4569" t="s">
        <v>1162</v>
      </c>
      <c r="E4569" t="s">
        <v>1064</v>
      </c>
      <c r="F4569" t="s">
        <v>406</v>
      </c>
    </row>
    <row r="4570" spans="1:6" x14ac:dyDescent="0.35">
      <c r="A4570" t="s">
        <v>39</v>
      </c>
      <c r="B4570" t="s">
        <v>318</v>
      </c>
      <c r="C4570">
        <v>41</v>
      </c>
      <c r="D4570" t="s">
        <v>816</v>
      </c>
      <c r="E4570" t="s">
        <v>725</v>
      </c>
      <c r="F4570" t="s">
        <v>78</v>
      </c>
    </row>
    <row r="4571" spans="1:6" x14ac:dyDescent="0.35">
      <c r="A4571" t="s">
        <v>40</v>
      </c>
      <c r="B4571" t="s">
        <v>827</v>
      </c>
      <c r="C4571">
        <v>2024</v>
      </c>
      <c r="D4571" t="s">
        <v>773</v>
      </c>
      <c r="E4571" t="s">
        <v>1138</v>
      </c>
      <c r="F4571" t="s">
        <v>508</v>
      </c>
    </row>
    <row r="4572" spans="1:6" x14ac:dyDescent="0.35">
      <c r="A4572" t="s">
        <v>40</v>
      </c>
      <c r="B4572" t="s">
        <v>828</v>
      </c>
      <c r="C4572">
        <v>2557</v>
      </c>
      <c r="D4572" t="s">
        <v>1154</v>
      </c>
      <c r="E4572" t="s">
        <v>1023</v>
      </c>
      <c r="F4572" t="s">
        <v>738</v>
      </c>
    </row>
    <row r="4573" spans="1:6" x14ac:dyDescent="0.35">
      <c r="A4573" t="s">
        <v>40</v>
      </c>
      <c r="B4573" t="s">
        <v>318</v>
      </c>
      <c r="C4573">
        <v>191</v>
      </c>
      <c r="D4573" t="s">
        <v>1162</v>
      </c>
      <c r="E4573" t="s">
        <v>717</v>
      </c>
      <c r="F4573" t="s">
        <v>624</v>
      </c>
    </row>
    <row r="4575" spans="1:6" x14ac:dyDescent="0.35">
      <c r="A4575" t="s">
        <v>1660</v>
      </c>
    </row>
    <row r="4576" spans="1:6" x14ac:dyDescent="0.35">
      <c r="A4576" t="s">
        <v>29</v>
      </c>
      <c r="B4576" t="s">
        <v>864</v>
      </c>
      <c r="C4576" t="s">
        <v>30</v>
      </c>
      <c r="D4576" t="s">
        <v>1656</v>
      </c>
      <c r="E4576" t="s">
        <v>1657</v>
      </c>
      <c r="F4576" t="s">
        <v>1658</v>
      </c>
    </row>
    <row r="4577" spans="1:6" x14ac:dyDescent="0.35">
      <c r="A4577" t="s">
        <v>35</v>
      </c>
      <c r="B4577" t="s">
        <v>831</v>
      </c>
      <c r="C4577">
        <v>114</v>
      </c>
      <c r="D4577" t="s">
        <v>693</v>
      </c>
      <c r="E4577" t="s">
        <v>729</v>
      </c>
      <c r="F4577" t="s">
        <v>696</v>
      </c>
    </row>
    <row r="4578" spans="1:6" x14ac:dyDescent="0.35">
      <c r="A4578" t="s">
        <v>35</v>
      </c>
      <c r="B4578" t="s">
        <v>832</v>
      </c>
      <c r="C4578">
        <v>334</v>
      </c>
      <c r="D4578" t="s">
        <v>1358</v>
      </c>
      <c r="E4578" t="s">
        <v>838</v>
      </c>
      <c r="F4578" t="s">
        <v>458</v>
      </c>
    </row>
    <row r="4579" spans="1:6" x14ac:dyDescent="0.35">
      <c r="A4579" t="s">
        <v>35</v>
      </c>
      <c r="B4579" t="s">
        <v>833</v>
      </c>
      <c r="C4579">
        <v>153</v>
      </c>
      <c r="D4579" t="s">
        <v>1155</v>
      </c>
      <c r="E4579" t="s">
        <v>724</v>
      </c>
      <c r="F4579" t="s">
        <v>458</v>
      </c>
    </row>
    <row r="4580" spans="1:6" x14ac:dyDescent="0.35">
      <c r="A4580" t="s">
        <v>36</v>
      </c>
      <c r="B4580" t="s">
        <v>831</v>
      </c>
      <c r="C4580">
        <v>137</v>
      </c>
      <c r="D4580" t="s">
        <v>754</v>
      </c>
      <c r="E4580" t="s">
        <v>67</v>
      </c>
      <c r="F4580" t="s">
        <v>624</v>
      </c>
    </row>
    <row r="4581" spans="1:6" x14ac:dyDescent="0.35">
      <c r="A4581" t="s">
        <v>36</v>
      </c>
      <c r="B4581" t="s">
        <v>832</v>
      </c>
      <c r="C4581">
        <v>1263</v>
      </c>
      <c r="D4581" t="s">
        <v>866</v>
      </c>
      <c r="E4581" t="s">
        <v>696</v>
      </c>
      <c r="F4581" t="s">
        <v>987</v>
      </c>
    </row>
    <row r="4582" spans="1:6" x14ac:dyDescent="0.35">
      <c r="A4582" t="s">
        <v>36</v>
      </c>
      <c r="B4582" t="s">
        <v>833</v>
      </c>
      <c r="C4582">
        <v>182</v>
      </c>
      <c r="D4582" t="s">
        <v>287</v>
      </c>
      <c r="E4582" t="s">
        <v>631</v>
      </c>
      <c r="F4582" t="s">
        <v>668</v>
      </c>
    </row>
    <row r="4583" spans="1:6" x14ac:dyDescent="0.35">
      <c r="A4583" t="s">
        <v>37</v>
      </c>
      <c r="B4583" t="s">
        <v>831</v>
      </c>
      <c r="C4583">
        <v>105</v>
      </c>
      <c r="D4583" t="s">
        <v>982</v>
      </c>
      <c r="E4583" t="s">
        <v>936</v>
      </c>
      <c r="F4583" t="s">
        <v>1096</v>
      </c>
    </row>
    <row r="4584" spans="1:6" x14ac:dyDescent="0.35">
      <c r="A4584" t="s">
        <v>37</v>
      </c>
      <c r="B4584" t="s">
        <v>832</v>
      </c>
      <c r="C4584">
        <v>625</v>
      </c>
      <c r="D4584" t="s">
        <v>62</v>
      </c>
      <c r="E4584" t="s">
        <v>1151</v>
      </c>
      <c r="F4584" t="s">
        <v>624</v>
      </c>
    </row>
    <row r="4585" spans="1:6" x14ac:dyDescent="0.35">
      <c r="A4585" t="s">
        <v>37</v>
      </c>
      <c r="B4585" t="s">
        <v>833</v>
      </c>
      <c r="C4585">
        <v>69</v>
      </c>
      <c r="D4585" t="s">
        <v>866</v>
      </c>
      <c r="E4585" t="s">
        <v>717</v>
      </c>
      <c r="F4585" t="s">
        <v>85</v>
      </c>
    </row>
    <row r="4586" spans="1:6" x14ac:dyDescent="0.35">
      <c r="A4586" t="s">
        <v>38</v>
      </c>
      <c r="B4586" t="s">
        <v>831</v>
      </c>
      <c r="C4586">
        <v>191</v>
      </c>
      <c r="D4586" t="s">
        <v>663</v>
      </c>
      <c r="E4586" t="s">
        <v>951</v>
      </c>
      <c r="F4586" t="s">
        <v>1018</v>
      </c>
    </row>
    <row r="4587" spans="1:6" x14ac:dyDescent="0.35">
      <c r="A4587" t="s">
        <v>38</v>
      </c>
      <c r="B4587" t="s">
        <v>832</v>
      </c>
      <c r="C4587">
        <v>394</v>
      </c>
      <c r="D4587" t="s">
        <v>762</v>
      </c>
      <c r="E4587" t="s">
        <v>1205</v>
      </c>
      <c r="F4587" t="s">
        <v>737</v>
      </c>
    </row>
    <row r="4588" spans="1:6" x14ac:dyDescent="0.35">
      <c r="A4588" t="s">
        <v>38</v>
      </c>
      <c r="B4588" t="s">
        <v>833</v>
      </c>
      <c r="C4588">
        <v>205</v>
      </c>
      <c r="D4588" t="s">
        <v>806</v>
      </c>
      <c r="E4588" t="s">
        <v>799</v>
      </c>
      <c r="F4588" t="s">
        <v>868</v>
      </c>
    </row>
    <row r="4589" spans="1:6" x14ac:dyDescent="0.35">
      <c r="A4589" t="s">
        <v>39</v>
      </c>
      <c r="B4589" t="s">
        <v>831</v>
      </c>
      <c r="C4589">
        <v>127</v>
      </c>
      <c r="D4589" t="s">
        <v>933</v>
      </c>
      <c r="E4589" t="s">
        <v>735</v>
      </c>
      <c r="F4589" t="s">
        <v>742</v>
      </c>
    </row>
    <row r="4590" spans="1:6" x14ac:dyDescent="0.35">
      <c r="A4590" t="s">
        <v>39</v>
      </c>
      <c r="B4590" t="s">
        <v>832</v>
      </c>
      <c r="C4590">
        <v>572</v>
      </c>
      <c r="D4590" t="s">
        <v>306</v>
      </c>
      <c r="E4590" t="s">
        <v>914</v>
      </c>
      <c r="F4590" t="s">
        <v>688</v>
      </c>
    </row>
    <row r="4591" spans="1:6" x14ac:dyDescent="0.35">
      <c r="A4591" t="s">
        <v>39</v>
      </c>
      <c r="B4591" t="s">
        <v>833</v>
      </c>
      <c r="C4591">
        <v>301</v>
      </c>
      <c r="D4591" t="s">
        <v>1154</v>
      </c>
      <c r="E4591" t="s">
        <v>1214</v>
      </c>
      <c r="F4591" t="s">
        <v>387</v>
      </c>
    </row>
    <row r="4592" spans="1:6" x14ac:dyDescent="0.35">
      <c r="A4592" t="s">
        <v>40</v>
      </c>
      <c r="B4592" t="s">
        <v>831</v>
      </c>
      <c r="C4592">
        <v>674</v>
      </c>
      <c r="D4592" t="s">
        <v>961</v>
      </c>
      <c r="E4592" t="s">
        <v>958</v>
      </c>
      <c r="F4592" t="s">
        <v>1008</v>
      </c>
    </row>
    <row r="4593" spans="1:6" x14ac:dyDescent="0.35">
      <c r="A4593" t="s">
        <v>40</v>
      </c>
      <c r="B4593" t="s">
        <v>832</v>
      </c>
      <c r="C4593">
        <v>3188</v>
      </c>
      <c r="D4593" t="s">
        <v>284</v>
      </c>
      <c r="E4593" t="s">
        <v>781</v>
      </c>
      <c r="F4593" t="s">
        <v>807</v>
      </c>
    </row>
    <row r="4594" spans="1:6" x14ac:dyDescent="0.35">
      <c r="A4594" t="s">
        <v>40</v>
      </c>
      <c r="B4594" t="s">
        <v>833</v>
      </c>
      <c r="C4594">
        <v>910</v>
      </c>
      <c r="D4594" t="s">
        <v>903</v>
      </c>
      <c r="E4594" t="s">
        <v>1096</v>
      </c>
      <c r="F4594" t="s">
        <v>987</v>
      </c>
    </row>
    <row r="4596" spans="1:6" x14ac:dyDescent="0.35">
      <c r="A4596" t="s">
        <v>1661</v>
      </c>
    </row>
    <row r="4597" spans="1:6" x14ac:dyDescent="0.35">
      <c r="A4597" t="s">
        <v>29</v>
      </c>
      <c r="B4597" t="s">
        <v>872</v>
      </c>
      <c r="C4597" t="s">
        <v>30</v>
      </c>
      <c r="D4597" t="s">
        <v>1656</v>
      </c>
      <c r="E4597" t="s">
        <v>1657</v>
      </c>
      <c r="F4597" t="s">
        <v>1658</v>
      </c>
    </row>
    <row r="4598" spans="1:6" x14ac:dyDescent="0.35">
      <c r="A4598" t="s">
        <v>35</v>
      </c>
      <c r="B4598" t="s">
        <v>873</v>
      </c>
      <c r="C4598">
        <v>401</v>
      </c>
      <c r="D4598" t="s">
        <v>806</v>
      </c>
      <c r="E4598" t="s">
        <v>1087</v>
      </c>
      <c r="F4598" t="s">
        <v>718</v>
      </c>
    </row>
    <row r="4599" spans="1:6" x14ac:dyDescent="0.35">
      <c r="A4599" t="s">
        <v>35</v>
      </c>
      <c r="B4599" t="s">
        <v>874</v>
      </c>
      <c r="C4599">
        <v>166</v>
      </c>
      <c r="D4599" t="s">
        <v>959</v>
      </c>
      <c r="E4599" t="s">
        <v>731</v>
      </c>
      <c r="F4599" t="s">
        <v>456</v>
      </c>
    </row>
    <row r="4600" spans="1:6" x14ac:dyDescent="0.35">
      <c r="A4600" t="s">
        <v>35</v>
      </c>
      <c r="B4600" t="s">
        <v>318</v>
      </c>
      <c r="C4600">
        <v>34</v>
      </c>
      <c r="D4600" t="s">
        <v>259</v>
      </c>
      <c r="E4600" t="s">
        <v>260</v>
      </c>
      <c r="F4600" t="s">
        <v>78</v>
      </c>
    </row>
    <row r="4601" spans="1:6" x14ac:dyDescent="0.35">
      <c r="A4601" t="s">
        <v>36</v>
      </c>
      <c r="B4601" t="s">
        <v>873</v>
      </c>
      <c r="C4601">
        <v>939</v>
      </c>
      <c r="D4601" t="s">
        <v>1156</v>
      </c>
      <c r="E4601" t="s">
        <v>717</v>
      </c>
      <c r="F4601" t="s">
        <v>738</v>
      </c>
    </row>
    <row r="4602" spans="1:6" x14ac:dyDescent="0.35">
      <c r="A4602" t="s">
        <v>36</v>
      </c>
      <c r="B4602" t="s">
        <v>874</v>
      </c>
      <c r="C4602">
        <v>525</v>
      </c>
      <c r="D4602" t="s">
        <v>1146</v>
      </c>
      <c r="E4602" t="s">
        <v>1018</v>
      </c>
      <c r="F4602" t="s">
        <v>246</v>
      </c>
    </row>
    <row r="4603" spans="1:6" x14ac:dyDescent="0.35">
      <c r="A4603" t="s">
        <v>36</v>
      </c>
      <c r="B4603" t="s">
        <v>318</v>
      </c>
      <c r="C4603">
        <v>118</v>
      </c>
      <c r="D4603" t="s">
        <v>1155</v>
      </c>
      <c r="E4603" t="s">
        <v>633</v>
      </c>
      <c r="F4603" t="s">
        <v>825</v>
      </c>
    </row>
    <row r="4604" spans="1:6" x14ac:dyDescent="0.35">
      <c r="A4604" t="s">
        <v>37</v>
      </c>
      <c r="B4604" t="s">
        <v>873</v>
      </c>
      <c r="C4604">
        <v>502</v>
      </c>
      <c r="D4604" t="s">
        <v>1256</v>
      </c>
      <c r="E4604" t="s">
        <v>729</v>
      </c>
      <c r="F4604" t="s">
        <v>456</v>
      </c>
    </row>
    <row r="4605" spans="1:6" x14ac:dyDescent="0.35">
      <c r="A4605" t="s">
        <v>37</v>
      </c>
      <c r="B4605" t="s">
        <v>874</v>
      </c>
      <c r="C4605">
        <v>246</v>
      </c>
      <c r="D4605" t="s">
        <v>819</v>
      </c>
      <c r="E4605" t="s">
        <v>337</v>
      </c>
      <c r="F4605" t="s">
        <v>675</v>
      </c>
    </row>
    <row r="4606" spans="1:6" x14ac:dyDescent="0.35">
      <c r="A4606" t="s">
        <v>37</v>
      </c>
      <c r="B4606" t="s">
        <v>318</v>
      </c>
      <c r="C4606">
        <v>51</v>
      </c>
      <c r="D4606" t="s">
        <v>1073</v>
      </c>
      <c r="E4606" t="s">
        <v>85</v>
      </c>
      <c r="F4606" t="s">
        <v>458</v>
      </c>
    </row>
    <row r="4607" spans="1:6" x14ac:dyDescent="0.35">
      <c r="A4607" t="s">
        <v>38</v>
      </c>
      <c r="B4607" t="s">
        <v>873</v>
      </c>
      <c r="C4607">
        <v>503</v>
      </c>
      <c r="D4607" t="s">
        <v>241</v>
      </c>
      <c r="E4607" t="s">
        <v>770</v>
      </c>
      <c r="F4607" t="s">
        <v>949</v>
      </c>
    </row>
    <row r="4608" spans="1:6" x14ac:dyDescent="0.35">
      <c r="A4608" t="s">
        <v>38</v>
      </c>
      <c r="B4608" t="s">
        <v>874</v>
      </c>
      <c r="C4608">
        <v>219</v>
      </c>
      <c r="D4608" t="s">
        <v>892</v>
      </c>
      <c r="E4608" t="s">
        <v>782</v>
      </c>
      <c r="F4608" t="s">
        <v>745</v>
      </c>
    </row>
    <row r="4609" spans="1:6" x14ac:dyDescent="0.35">
      <c r="A4609" t="s">
        <v>38</v>
      </c>
      <c r="B4609" t="s">
        <v>318</v>
      </c>
      <c r="C4609">
        <v>68</v>
      </c>
      <c r="D4609" t="s">
        <v>1649</v>
      </c>
      <c r="E4609" t="s">
        <v>432</v>
      </c>
      <c r="F4609" t="s">
        <v>341</v>
      </c>
    </row>
    <row r="4610" spans="1:6" x14ac:dyDescent="0.35">
      <c r="A4610" t="s">
        <v>39</v>
      </c>
      <c r="B4610" t="s">
        <v>873</v>
      </c>
      <c r="C4610">
        <v>638</v>
      </c>
      <c r="D4610" t="s">
        <v>935</v>
      </c>
      <c r="E4610" t="s">
        <v>796</v>
      </c>
      <c r="F4610" t="s">
        <v>734</v>
      </c>
    </row>
    <row r="4611" spans="1:6" x14ac:dyDescent="0.35">
      <c r="A4611" t="s">
        <v>39</v>
      </c>
      <c r="B4611" t="s">
        <v>874</v>
      </c>
      <c r="C4611">
        <v>286</v>
      </c>
      <c r="D4611" t="s">
        <v>875</v>
      </c>
      <c r="E4611" t="s">
        <v>1096</v>
      </c>
      <c r="F4611" t="s">
        <v>718</v>
      </c>
    </row>
    <row r="4612" spans="1:6" x14ac:dyDescent="0.35">
      <c r="A4612" t="s">
        <v>39</v>
      </c>
      <c r="B4612" t="s">
        <v>318</v>
      </c>
      <c r="C4612">
        <v>76</v>
      </c>
      <c r="D4612" t="s">
        <v>1166</v>
      </c>
      <c r="E4612" t="s">
        <v>796</v>
      </c>
      <c r="F4612" t="s">
        <v>622</v>
      </c>
    </row>
    <row r="4613" spans="1:6" x14ac:dyDescent="0.35">
      <c r="A4613" t="s">
        <v>40</v>
      </c>
      <c r="B4613" t="s">
        <v>873</v>
      </c>
      <c r="C4613">
        <v>2983</v>
      </c>
      <c r="D4613" t="s">
        <v>751</v>
      </c>
      <c r="E4613" t="s">
        <v>69</v>
      </c>
      <c r="F4613" t="s">
        <v>732</v>
      </c>
    </row>
    <row r="4614" spans="1:6" x14ac:dyDescent="0.35">
      <c r="A4614" t="s">
        <v>40</v>
      </c>
      <c r="B4614" t="s">
        <v>874</v>
      </c>
      <c r="C4614">
        <v>1442</v>
      </c>
      <c r="D4614" t="s">
        <v>903</v>
      </c>
      <c r="E4614" t="s">
        <v>1140</v>
      </c>
      <c r="F4614" t="s">
        <v>341</v>
      </c>
    </row>
    <row r="4615" spans="1:6" x14ac:dyDescent="0.35">
      <c r="A4615" t="s">
        <v>40</v>
      </c>
      <c r="B4615" t="s">
        <v>318</v>
      </c>
      <c r="C4615">
        <v>347</v>
      </c>
      <c r="D4615" t="s">
        <v>792</v>
      </c>
      <c r="E4615" t="s">
        <v>793</v>
      </c>
      <c r="F4615" t="s">
        <v>644</v>
      </c>
    </row>
    <row r="4617" spans="1:6" x14ac:dyDescent="0.35">
      <c r="A4617" t="s">
        <v>1662</v>
      </c>
    </row>
    <row r="4618" spans="1:6" x14ac:dyDescent="0.35">
      <c r="A4618" t="s">
        <v>29</v>
      </c>
      <c r="B4618" t="s">
        <v>887</v>
      </c>
      <c r="C4618" t="s">
        <v>30</v>
      </c>
      <c r="D4618" t="s">
        <v>1656</v>
      </c>
      <c r="E4618" t="s">
        <v>1657</v>
      </c>
      <c r="F4618" t="s">
        <v>1658</v>
      </c>
    </row>
    <row r="4619" spans="1:6" x14ac:dyDescent="0.35">
      <c r="A4619" t="s">
        <v>35</v>
      </c>
      <c r="B4619" t="s">
        <v>888</v>
      </c>
      <c r="C4619">
        <v>285</v>
      </c>
      <c r="D4619" t="s">
        <v>659</v>
      </c>
      <c r="E4619" t="s">
        <v>891</v>
      </c>
      <c r="F4619" t="s">
        <v>738</v>
      </c>
    </row>
    <row r="4620" spans="1:6" x14ac:dyDescent="0.35">
      <c r="A4620" t="s">
        <v>35</v>
      </c>
      <c r="B4620" t="s">
        <v>889</v>
      </c>
      <c r="C4620">
        <v>316</v>
      </c>
      <c r="D4620" t="s">
        <v>892</v>
      </c>
      <c r="E4620" t="s">
        <v>1026</v>
      </c>
      <c r="F4620" t="s">
        <v>688</v>
      </c>
    </row>
    <row r="4621" spans="1:6" x14ac:dyDescent="0.35">
      <c r="A4621" t="s">
        <v>36</v>
      </c>
      <c r="B4621" t="s">
        <v>888</v>
      </c>
      <c r="C4621">
        <v>713</v>
      </c>
      <c r="D4621" t="s">
        <v>913</v>
      </c>
      <c r="E4621" t="s">
        <v>1171</v>
      </c>
      <c r="F4621" t="s">
        <v>738</v>
      </c>
    </row>
    <row r="4622" spans="1:6" x14ac:dyDescent="0.35">
      <c r="A4622" t="s">
        <v>36</v>
      </c>
      <c r="B4622" t="s">
        <v>889</v>
      </c>
      <c r="C4622">
        <v>869</v>
      </c>
      <c r="D4622" t="s">
        <v>1182</v>
      </c>
      <c r="E4622" t="s">
        <v>723</v>
      </c>
      <c r="F4622" t="s">
        <v>675</v>
      </c>
    </row>
    <row r="4623" spans="1:6" x14ac:dyDescent="0.35">
      <c r="A4623" t="s">
        <v>37</v>
      </c>
      <c r="B4623" t="s">
        <v>888</v>
      </c>
      <c r="C4623">
        <v>357</v>
      </c>
      <c r="D4623" t="s">
        <v>754</v>
      </c>
      <c r="E4623" t="s">
        <v>796</v>
      </c>
      <c r="F4623" t="s">
        <v>732</v>
      </c>
    </row>
    <row r="4624" spans="1:6" x14ac:dyDescent="0.35">
      <c r="A4624" t="s">
        <v>37</v>
      </c>
      <c r="B4624" t="s">
        <v>889</v>
      </c>
      <c r="C4624">
        <v>442</v>
      </c>
      <c r="D4624" t="s">
        <v>1002</v>
      </c>
      <c r="E4624" t="s">
        <v>1180</v>
      </c>
      <c r="F4624" t="s">
        <v>807</v>
      </c>
    </row>
    <row r="4625" spans="1:6" x14ac:dyDescent="0.35">
      <c r="A4625" t="s">
        <v>38</v>
      </c>
      <c r="B4625" t="s">
        <v>888</v>
      </c>
      <c r="C4625">
        <v>151</v>
      </c>
      <c r="D4625" t="s">
        <v>806</v>
      </c>
      <c r="E4625" t="s">
        <v>654</v>
      </c>
      <c r="F4625" t="s">
        <v>406</v>
      </c>
    </row>
    <row r="4626" spans="1:6" x14ac:dyDescent="0.35">
      <c r="A4626" t="s">
        <v>38</v>
      </c>
      <c r="B4626" t="s">
        <v>889</v>
      </c>
      <c r="C4626">
        <v>639</v>
      </c>
      <c r="D4626" t="s">
        <v>538</v>
      </c>
      <c r="E4626" t="s">
        <v>450</v>
      </c>
      <c r="F4626" t="s">
        <v>1008</v>
      </c>
    </row>
    <row r="4627" spans="1:6" x14ac:dyDescent="0.35">
      <c r="A4627" t="s">
        <v>39</v>
      </c>
      <c r="B4627" t="s">
        <v>888</v>
      </c>
      <c r="C4627">
        <v>282</v>
      </c>
      <c r="D4627" t="s">
        <v>903</v>
      </c>
      <c r="E4627" t="s">
        <v>580</v>
      </c>
      <c r="F4627" t="s">
        <v>688</v>
      </c>
    </row>
    <row r="4628" spans="1:6" x14ac:dyDescent="0.35">
      <c r="A4628" t="s">
        <v>39</v>
      </c>
      <c r="B4628" t="s">
        <v>889</v>
      </c>
      <c r="C4628">
        <v>718</v>
      </c>
      <c r="D4628" t="s">
        <v>1343</v>
      </c>
      <c r="E4628" t="s">
        <v>902</v>
      </c>
      <c r="F4628" t="s">
        <v>743</v>
      </c>
    </row>
    <row r="4629" spans="1:6" x14ac:dyDescent="0.35">
      <c r="A4629" t="s">
        <v>40</v>
      </c>
      <c r="B4629" t="s">
        <v>888</v>
      </c>
      <c r="C4629">
        <v>1788</v>
      </c>
      <c r="D4629" t="s">
        <v>1173</v>
      </c>
      <c r="E4629" t="s">
        <v>781</v>
      </c>
      <c r="F4629" t="s">
        <v>644</v>
      </c>
    </row>
    <row r="4630" spans="1:6" x14ac:dyDescent="0.35">
      <c r="A4630" t="s">
        <v>40</v>
      </c>
      <c r="B4630" t="s">
        <v>889</v>
      </c>
      <c r="C4630">
        <v>2984</v>
      </c>
      <c r="D4630" t="s">
        <v>860</v>
      </c>
      <c r="E4630" t="s">
        <v>1180</v>
      </c>
      <c r="F4630" t="s">
        <v>734</v>
      </c>
    </row>
    <row r="4632" spans="1:6" x14ac:dyDescent="0.35">
      <c r="A4632" t="s">
        <v>1663</v>
      </c>
    </row>
    <row r="4633" spans="1:6" x14ac:dyDescent="0.35">
      <c r="A4633" t="s">
        <v>29</v>
      </c>
      <c r="B4633" t="s">
        <v>1664</v>
      </c>
      <c r="C4633" t="s">
        <v>30</v>
      </c>
      <c r="D4633" t="s">
        <v>1656</v>
      </c>
      <c r="E4633" t="s">
        <v>1657</v>
      </c>
      <c r="F4633" t="s">
        <v>1658</v>
      </c>
    </row>
    <row r="4634" spans="1:6" x14ac:dyDescent="0.35">
      <c r="A4634" t="s">
        <v>35</v>
      </c>
      <c r="B4634" t="s">
        <v>1665</v>
      </c>
      <c r="C4634">
        <v>229</v>
      </c>
      <c r="D4634" t="s">
        <v>1152</v>
      </c>
      <c r="E4634" t="s">
        <v>1171</v>
      </c>
      <c r="F4634" t="s">
        <v>675</v>
      </c>
    </row>
    <row r="4635" spans="1:6" x14ac:dyDescent="0.35">
      <c r="A4635" t="s">
        <v>35</v>
      </c>
      <c r="B4635" t="s">
        <v>1666</v>
      </c>
      <c r="C4635">
        <v>372</v>
      </c>
      <c r="D4635" t="s">
        <v>1221</v>
      </c>
      <c r="E4635" t="s">
        <v>1265</v>
      </c>
      <c r="F4635" t="s">
        <v>730</v>
      </c>
    </row>
    <row r="4636" spans="1:6" x14ac:dyDescent="0.35">
      <c r="A4636" t="s">
        <v>36</v>
      </c>
      <c r="B4636" t="s">
        <v>1665</v>
      </c>
      <c r="C4636">
        <v>801</v>
      </c>
      <c r="D4636" t="s">
        <v>823</v>
      </c>
      <c r="E4636" t="s">
        <v>993</v>
      </c>
      <c r="F4636" t="s">
        <v>377</v>
      </c>
    </row>
    <row r="4637" spans="1:6" x14ac:dyDescent="0.35">
      <c r="A4637" t="s">
        <v>36</v>
      </c>
      <c r="B4637" t="s">
        <v>1666</v>
      </c>
      <c r="C4637">
        <v>781</v>
      </c>
      <c r="D4637" t="s">
        <v>70</v>
      </c>
      <c r="E4637" t="s">
        <v>1096</v>
      </c>
      <c r="F4637" t="s">
        <v>644</v>
      </c>
    </row>
    <row r="4638" spans="1:6" x14ac:dyDescent="0.35">
      <c r="A4638" t="s">
        <v>37</v>
      </c>
      <c r="B4638" t="s">
        <v>1665</v>
      </c>
      <c r="C4638">
        <v>312</v>
      </c>
      <c r="D4638" t="s">
        <v>816</v>
      </c>
      <c r="E4638" t="s">
        <v>993</v>
      </c>
      <c r="F4638" t="s">
        <v>675</v>
      </c>
    </row>
    <row r="4639" spans="1:6" x14ac:dyDescent="0.35">
      <c r="A4639" t="s">
        <v>37</v>
      </c>
      <c r="B4639" t="s">
        <v>1666</v>
      </c>
      <c r="C4639">
        <v>487</v>
      </c>
      <c r="D4639" t="s">
        <v>894</v>
      </c>
      <c r="E4639" t="s">
        <v>285</v>
      </c>
      <c r="F4639" t="s">
        <v>737</v>
      </c>
    </row>
    <row r="4640" spans="1:6" x14ac:dyDescent="0.35">
      <c r="A4640" t="s">
        <v>38</v>
      </c>
      <c r="B4640" t="s">
        <v>1665</v>
      </c>
      <c r="C4640">
        <v>264</v>
      </c>
      <c r="D4640" t="s">
        <v>983</v>
      </c>
      <c r="E4640" t="s">
        <v>905</v>
      </c>
      <c r="F4640" t="s">
        <v>738</v>
      </c>
    </row>
    <row r="4641" spans="1:16" x14ac:dyDescent="0.35">
      <c r="A4641" t="s">
        <v>38</v>
      </c>
      <c r="B4641" t="s">
        <v>1666</v>
      </c>
      <c r="C4641">
        <v>526</v>
      </c>
      <c r="D4641" t="s">
        <v>809</v>
      </c>
      <c r="E4641" t="s">
        <v>432</v>
      </c>
      <c r="F4641" t="s">
        <v>1011</v>
      </c>
    </row>
    <row r="4642" spans="1:16" x14ac:dyDescent="0.35">
      <c r="A4642" t="s">
        <v>39</v>
      </c>
      <c r="B4642" t="s">
        <v>1665</v>
      </c>
      <c r="C4642">
        <v>375</v>
      </c>
      <c r="D4642" t="s">
        <v>919</v>
      </c>
      <c r="E4642" t="s">
        <v>742</v>
      </c>
      <c r="F4642" t="s">
        <v>341</v>
      </c>
    </row>
    <row r="4643" spans="1:16" x14ac:dyDescent="0.35">
      <c r="A4643" t="s">
        <v>39</v>
      </c>
      <c r="B4643" t="s">
        <v>1666</v>
      </c>
      <c r="C4643">
        <v>625</v>
      </c>
      <c r="D4643" t="s">
        <v>771</v>
      </c>
      <c r="E4643" t="s">
        <v>1200</v>
      </c>
      <c r="F4643" t="s">
        <v>633</v>
      </c>
    </row>
    <row r="4644" spans="1:16" x14ac:dyDescent="0.35">
      <c r="A4644" t="s">
        <v>40</v>
      </c>
      <c r="B4644" t="s">
        <v>1665</v>
      </c>
      <c r="C4644">
        <v>1981</v>
      </c>
      <c r="D4644" t="s">
        <v>1537</v>
      </c>
      <c r="E4644" t="s">
        <v>1030</v>
      </c>
      <c r="F4644" t="s">
        <v>623</v>
      </c>
    </row>
    <row r="4645" spans="1:16" x14ac:dyDescent="0.35">
      <c r="A4645" t="s">
        <v>40</v>
      </c>
      <c r="B4645" t="s">
        <v>1666</v>
      </c>
      <c r="C4645">
        <v>2791</v>
      </c>
      <c r="D4645" t="s">
        <v>1347</v>
      </c>
      <c r="E4645" t="s">
        <v>958</v>
      </c>
      <c r="F4645" t="s">
        <v>737</v>
      </c>
    </row>
    <row r="4647" spans="1:16" x14ac:dyDescent="0.35">
      <c r="A4647" t="s">
        <v>1667</v>
      </c>
    </row>
    <row r="4648" spans="1:16" x14ac:dyDescent="0.35">
      <c r="A4648" t="s">
        <v>29</v>
      </c>
      <c r="B4648" t="s">
        <v>30</v>
      </c>
      <c r="C4648" t="s">
        <v>1668</v>
      </c>
      <c r="D4648" t="s">
        <v>1669</v>
      </c>
      <c r="E4648" t="s">
        <v>1670</v>
      </c>
      <c r="F4648" t="s">
        <v>1671</v>
      </c>
      <c r="G4648" t="s">
        <v>1672</v>
      </c>
      <c r="H4648" t="s">
        <v>1673</v>
      </c>
      <c r="I4648" t="s">
        <v>1674</v>
      </c>
      <c r="J4648" t="s">
        <v>1675</v>
      </c>
      <c r="K4648" t="s">
        <v>1676</v>
      </c>
      <c r="L4648" t="s">
        <v>1677</v>
      </c>
      <c r="M4648" t="s">
        <v>1678</v>
      </c>
      <c r="N4648" t="s">
        <v>1679</v>
      </c>
      <c r="O4648" t="s">
        <v>1342</v>
      </c>
      <c r="P4648" t="s">
        <v>74</v>
      </c>
    </row>
    <row r="4649" spans="1:16" x14ac:dyDescent="0.35">
      <c r="A4649" t="s">
        <v>35</v>
      </c>
      <c r="B4649">
        <v>617</v>
      </c>
      <c r="C4649" t="s">
        <v>1094</v>
      </c>
      <c r="D4649" t="s">
        <v>260</v>
      </c>
      <c r="E4649" t="s">
        <v>905</v>
      </c>
      <c r="F4649" t="s">
        <v>63</v>
      </c>
      <c r="G4649" t="s">
        <v>732</v>
      </c>
      <c r="H4649" t="s">
        <v>696</v>
      </c>
      <c r="I4649" t="s">
        <v>273</v>
      </c>
      <c r="J4649" t="s">
        <v>433</v>
      </c>
      <c r="K4649" t="s">
        <v>676</v>
      </c>
      <c r="L4649" t="s">
        <v>825</v>
      </c>
      <c r="M4649" t="s">
        <v>680</v>
      </c>
      <c r="N4649" t="s">
        <v>246</v>
      </c>
      <c r="O4649" t="s">
        <v>389</v>
      </c>
      <c r="P4649" t="s">
        <v>508</v>
      </c>
    </row>
    <row r="4650" spans="1:16" x14ac:dyDescent="0.35">
      <c r="A4650" t="s">
        <v>36</v>
      </c>
      <c r="B4650">
        <v>1634</v>
      </c>
      <c r="C4650" t="s">
        <v>88</v>
      </c>
      <c r="D4650" t="s">
        <v>793</v>
      </c>
      <c r="E4650" t="s">
        <v>958</v>
      </c>
      <c r="F4650" t="s">
        <v>1056</v>
      </c>
      <c r="G4650" t="s">
        <v>688</v>
      </c>
      <c r="H4650" t="s">
        <v>719</v>
      </c>
      <c r="I4650" t="s">
        <v>505</v>
      </c>
      <c r="J4650" t="s">
        <v>170</v>
      </c>
      <c r="K4650" t="s">
        <v>868</v>
      </c>
      <c r="L4650" t="s">
        <v>389</v>
      </c>
      <c r="M4650" t="s">
        <v>598</v>
      </c>
      <c r="N4650" t="s">
        <v>679</v>
      </c>
      <c r="O4650" t="s">
        <v>458</v>
      </c>
      <c r="P4650" t="s">
        <v>490</v>
      </c>
    </row>
    <row r="4651" spans="1:16" x14ac:dyDescent="0.35">
      <c r="A4651" t="s">
        <v>37</v>
      </c>
      <c r="B4651">
        <v>827</v>
      </c>
      <c r="C4651" t="s">
        <v>568</v>
      </c>
      <c r="D4651" t="s">
        <v>503</v>
      </c>
      <c r="E4651" t="s">
        <v>1096</v>
      </c>
      <c r="F4651" t="s">
        <v>1109</v>
      </c>
      <c r="G4651" t="s">
        <v>745</v>
      </c>
      <c r="H4651" t="s">
        <v>580</v>
      </c>
      <c r="I4651" t="s">
        <v>565</v>
      </c>
      <c r="J4651" t="s">
        <v>668</v>
      </c>
      <c r="K4651" t="s">
        <v>508</v>
      </c>
      <c r="L4651" t="s">
        <v>987</v>
      </c>
      <c r="M4651" t="s">
        <v>684</v>
      </c>
      <c r="N4651" t="s">
        <v>679</v>
      </c>
      <c r="O4651" t="s">
        <v>987</v>
      </c>
      <c r="P4651" t="s">
        <v>355</v>
      </c>
    </row>
    <row r="4652" spans="1:16" x14ac:dyDescent="0.35">
      <c r="A4652" t="s">
        <v>38</v>
      </c>
      <c r="B4652">
        <v>823</v>
      </c>
      <c r="C4652" t="s">
        <v>233</v>
      </c>
      <c r="D4652" t="s">
        <v>938</v>
      </c>
      <c r="E4652" t="s">
        <v>1180</v>
      </c>
      <c r="F4652" t="s">
        <v>998</v>
      </c>
      <c r="G4652" t="s">
        <v>85</v>
      </c>
      <c r="H4652" t="s">
        <v>1091</v>
      </c>
      <c r="I4652" t="s">
        <v>90</v>
      </c>
      <c r="J4652" t="s">
        <v>170</v>
      </c>
      <c r="K4652" t="s">
        <v>341</v>
      </c>
      <c r="L4652" t="s">
        <v>807</v>
      </c>
      <c r="M4652" t="s">
        <v>618</v>
      </c>
      <c r="N4652" t="s">
        <v>334</v>
      </c>
      <c r="O4652" t="s">
        <v>529</v>
      </c>
      <c r="P4652" t="s">
        <v>341</v>
      </c>
    </row>
    <row r="4653" spans="1:16" x14ac:dyDescent="0.35">
      <c r="A4653" t="s">
        <v>39</v>
      </c>
      <c r="B4653">
        <v>1029</v>
      </c>
      <c r="C4653" t="s">
        <v>382</v>
      </c>
      <c r="D4653" t="s">
        <v>580</v>
      </c>
      <c r="E4653" t="s">
        <v>1167</v>
      </c>
      <c r="F4653" t="s">
        <v>1200</v>
      </c>
      <c r="G4653" t="s">
        <v>987</v>
      </c>
      <c r="H4653" t="s">
        <v>1023</v>
      </c>
      <c r="I4653" t="s">
        <v>208</v>
      </c>
      <c r="J4653" t="s">
        <v>334</v>
      </c>
      <c r="K4653" t="s">
        <v>718</v>
      </c>
      <c r="L4653" t="s">
        <v>374</v>
      </c>
      <c r="M4653" t="s">
        <v>468</v>
      </c>
      <c r="N4653" t="s">
        <v>78</v>
      </c>
      <c r="O4653" t="s">
        <v>987</v>
      </c>
      <c r="P4653" t="s">
        <v>644</v>
      </c>
    </row>
    <row r="4654" spans="1:16" x14ac:dyDescent="0.35">
      <c r="A4654" t="s">
        <v>40</v>
      </c>
      <c r="B4654">
        <v>4930</v>
      </c>
      <c r="C4654" t="s">
        <v>84</v>
      </c>
      <c r="D4654" t="s">
        <v>1011</v>
      </c>
      <c r="E4654" t="s">
        <v>914</v>
      </c>
      <c r="F4654" t="s">
        <v>63</v>
      </c>
      <c r="G4654" t="s">
        <v>676</v>
      </c>
      <c r="H4654" t="s">
        <v>696</v>
      </c>
      <c r="I4654" t="s">
        <v>399</v>
      </c>
      <c r="J4654" t="s">
        <v>668</v>
      </c>
      <c r="K4654" t="s">
        <v>250</v>
      </c>
      <c r="L4654" t="s">
        <v>355</v>
      </c>
      <c r="M4654" t="s">
        <v>597</v>
      </c>
      <c r="N4654" t="s">
        <v>170</v>
      </c>
      <c r="O4654" t="s">
        <v>622</v>
      </c>
      <c r="P4654" t="s">
        <v>624</v>
      </c>
    </row>
    <row r="4656" spans="1:16" x14ac:dyDescent="0.35">
      <c r="A4656" t="s">
        <v>1680</v>
      </c>
    </row>
    <row r="4657" spans="1:17" x14ac:dyDescent="0.35">
      <c r="A4657" t="s">
        <v>29</v>
      </c>
      <c r="B4657" t="s">
        <v>847</v>
      </c>
      <c r="C4657" t="s">
        <v>30</v>
      </c>
      <c r="D4657" t="s">
        <v>1668</v>
      </c>
      <c r="E4657" t="s">
        <v>1669</v>
      </c>
      <c r="F4657" t="s">
        <v>1670</v>
      </c>
      <c r="G4657" t="s">
        <v>1671</v>
      </c>
      <c r="H4657" t="s">
        <v>1672</v>
      </c>
      <c r="I4657" t="s">
        <v>1673</v>
      </c>
      <c r="J4657" t="s">
        <v>1674</v>
      </c>
      <c r="K4657" t="s">
        <v>1675</v>
      </c>
      <c r="L4657" t="s">
        <v>1676</v>
      </c>
      <c r="M4657" t="s">
        <v>1677</v>
      </c>
      <c r="N4657" t="s">
        <v>1678</v>
      </c>
      <c r="O4657" t="s">
        <v>1679</v>
      </c>
      <c r="P4657" t="s">
        <v>1342</v>
      </c>
      <c r="Q4657" t="s">
        <v>74</v>
      </c>
    </row>
    <row r="4658" spans="1:17" x14ac:dyDescent="0.35">
      <c r="A4658" t="s">
        <v>35</v>
      </c>
      <c r="B4658" t="s">
        <v>827</v>
      </c>
      <c r="C4658">
        <v>286</v>
      </c>
      <c r="D4658" t="s">
        <v>461</v>
      </c>
      <c r="E4658" t="s">
        <v>905</v>
      </c>
      <c r="F4658" t="s">
        <v>865</v>
      </c>
      <c r="G4658" t="s">
        <v>746</v>
      </c>
      <c r="H4658" t="s">
        <v>868</v>
      </c>
      <c r="I4658" t="s">
        <v>1064</v>
      </c>
      <c r="J4658" t="s">
        <v>1103</v>
      </c>
      <c r="K4658" t="s">
        <v>675</v>
      </c>
      <c r="L4658" t="s">
        <v>622</v>
      </c>
      <c r="M4658" t="s">
        <v>631</v>
      </c>
      <c r="N4658" t="s">
        <v>460</v>
      </c>
      <c r="O4658" t="s">
        <v>78</v>
      </c>
      <c r="P4658" t="s">
        <v>800</v>
      </c>
      <c r="Q4658" t="s">
        <v>987</v>
      </c>
    </row>
    <row r="4659" spans="1:17" x14ac:dyDescent="0.35">
      <c r="A4659" t="s">
        <v>35</v>
      </c>
      <c r="B4659" t="s">
        <v>828</v>
      </c>
      <c r="C4659">
        <v>318</v>
      </c>
      <c r="D4659" t="s">
        <v>590</v>
      </c>
      <c r="E4659" t="s">
        <v>503</v>
      </c>
      <c r="F4659" t="s">
        <v>450</v>
      </c>
      <c r="G4659" t="s">
        <v>902</v>
      </c>
      <c r="H4659" t="s">
        <v>341</v>
      </c>
      <c r="I4659" t="s">
        <v>741</v>
      </c>
      <c r="J4659" t="s">
        <v>1254</v>
      </c>
      <c r="K4659" t="s">
        <v>78</v>
      </c>
      <c r="L4659" t="s">
        <v>690</v>
      </c>
      <c r="M4659" t="s">
        <v>743</v>
      </c>
      <c r="N4659" t="s">
        <v>169</v>
      </c>
      <c r="O4659" t="s">
        <v>414</v>
      </c>
      <c r="P4659" t="s">
        <v>374</v>
      </c>
      <c r="Q4659" t="s">
        <v>807</v>
      </c>
    </row>
    <row r="4660" spans="1:17" x14ac:dyDescent="0.35">
      <c r="A4660" t="s">
        <v>35</v>
      </c>
      <c r="B4660" t="s">
        <v>318</v>
      </c>
      <c r="C4660">
        <v>13</v>
      </c>
      <c r="D4660" t="s">
        <v>1312</v>
      </c>
      <c r="E4660" t="s">
        <v>78</v>
      </c>
      <c r="F4660" t="s">
        <v>78</v>
      </c>
      <c r="G4660" t="s">
        <v>78</v>
      </c>
      <c r="H4660" t="s">
        <v>78</v>
      </c>
      <c r="I4660" t="s">
        <v>78</v>
      </c>
      <c r="J4660" t="s">
        <v>355</v>
      </c>
      <c r="K4660" t="s">
        <v>78</v>
      </c>
      <c r="L4660" t="s">
        <v>78</v>
      </c>
      <c r="M4660" t="s">
        <v>78</v>
      </c>
      <c r="N4660" t="s">
        <v>741</v>
      </c>
      <c r="O4660" t="s">
        <v>78</v>
      </c>
      <c r="P4660" t="s">
        <v>78</v>
      </c>
      <c r="Q4660" t="s">
        <v>52</v>
      </c>
    </row>
    <row r="4661" spans="1:17" x14ac:dyDescent="0.35">
      <c r="A4661" t="s">
        <v>36</v>
      </c>
      <c r="B4661" t="s">
        <v>827</v>
      </c>
      <c r="C4661">
        <v>671</v>
      </c>
      <c r="D4661" t="s">
        <v>229</v>
      </c>
      <c r="E4661" t="s">
        <v>1140</v>
      </c>
      <c r="F4661" t="s">
        <v>836</v>
      </c>
      <c r="G4661" t="s">
        <v>1018</v>
      </c>
      <c r="H4661" t="s">
        <v>718</v>
      </c>
      <c r="I4661" t="s">
        <v>788</v>
      </c>
      <c r="J4661" t="s">
        <v>1207</v>
      </c>
      <c r="K4661" t="s">
        <v>668</v>
      </c>
      <c r="L4661" t="s">
        <v>1030</v>
      </c>
      <c r="M4661" t="s">
        <v>387</v>
      </c>
      <c r="N4661" t="s">
        <v>1123</v>
      </c>
      <c r="O4661" t="s">
        <v>78</v>
      </c>
      <c r="P4661" t="s">
        <v>458</v>
      </c>
      <c r="Q4661" t="s">
        <v>389</v>
      </c>
    </row>
    <row r="4662" spans="1:17" x14ac:dyDescent="0.35">
      <c r="A4662" t="s">
        <v>36</v>
      </c>
      <c r="B4662" t="s">
        <v>828</v>
      </c>
      <c r="C4662">
        <v>896</v>
      </c>
      <c r="D4662" t="s">
        <v>572</v>
      </c>
      <c r="E4662" t="s">
        <v>503</v>
      </c>
      <c r="F4662" t="s">
        <v>958</v>
      </c>
      <c r="G4662" t="s">
        <v>654</v>
      </c>
      <c r="H4662" t="s">
        <v>868</v>
      </c>
      <c r="I4662" t="s">
        <v>337</v>
      </c>
      <c r="J4662" t="s">
        <v>55</v>
      </c>
      <c r="K4662" t="s">
        <v>170</v>
      </c>
      <c r="L4662" t="s">
        <v>688</v>
      </c>
      <c r="M4662" t="s">
        <v>377</v>
      </c>
      <c r="N4662" t="s">
        <v>636</v>
      </c>
      <c r="O4662" t="s">
        <v>679</v>
      </c>
      <c r="P4662" t="s">
        <v>458</v>
      </c>
      <c r="Q4662" t="s">
        <v>622</v>
      </c>
    </row>
    <row r="4663" spans="1:17" x14ac:dyDescent="0.35">
      <c r="A4663" t="s">
        <v>36</v>
      </c>
      <c r="B4663" t="s">
        <v>318</v>
      </c>
      <c r="C4663">
        <v>67</v>
      </c>
      <c r="D4663" t="s">
        <v>48</v>
      </c>
      <c r="E4663" t="s">
        <v>1171</v>
      </c>
      <c r="F4663" t="s">
        <v>1171</v>
      </c>
      <c r="G4663" t="s">
        <v>936</v>
      </c>
      <c r="H4663" t="s">
        <v>78</v>
      </c>
      <c r="I4663" t="s">
        <v>738</v>
      </c>
      <c r="J4663" t="s">
        <v>528</v>
      </c>
      <c r="K4663" t="s">
        <v>78</v>
      </c>
      <c r="L4663" t="s">
        <v>78</v>
      </c>
      <c r="M4663" t="s">
        <v>78</v>
      </c>
      <c r="N4663" t="s">
        <v>813</v>
      </c>
      <c r="O4663" t="s">
        <v>78</v>
      </c>
      <c r="P4663" t="s">
        <v>807</v>
      </c>
      <c r="Q4663" t="s">
        <v>737</v>
      </c>
    </row>
    <row r="4664" spans="1:17" x14ac:dyDescent="0.35">
      <c r="A4664" t="s">
        <v>37</v>
      </c>
      <c r="B4664" t="s">
        <v>827</v>
      </c>
      <c r="C4664">
        <v>344</v>
      </c>
      <c r="D4664" t="s">
        <v>1102</v>
      </c>
      <c r="E4664" t="s">
        <v>1167</v>
      </c>
      <c r="F4664" t="s">
        <v>741</v>
      </c>
      <c r="G4664" t="s">
        <v>731</v>
      </c>
      <c r="H4664" t="s">
        <v>1023</v>
      </c>
      <c r="I4664" t="s">
        <v>690</v>
      </c>
      <c r="J4664" t="s">
        <v>555</v>
      </c>
      <c r="K4664" t="s">
        <v>433</v>
      </c>
      <c r="L4664" t="s">
        <v>739</v>
      </c>
      <c r="M4664" t="s">
        <v>624</v>
      </c>
      <c r="N4664" t="s">
        <v>227</v>
      </c>
      <c r="O4664" t="s">
        <v>170</v>
      </c>
      <c r="P4664" t="s">
        <v>738</v>
      </c>
      <c r="Q4664" t="s">
        <v>355</v>
      </c>
    </row>
    <row r="4665" spans="1:17" x14ac:dyDescent="0.35">
      <c r="A4665" t="s">
        <v>37</v>
      </c>
      <c r="B4665" t="s">
        <v>828</v>
      </c>
      <c r="C4665">
        <v>441</v>
      </c>
      <c r="D4665" t="s">
        <v>400</v>
      </c>
      <c r="E4665" t="s">
        <v>631</v>
      </c>
      <c r="F4665" t="s">
        <v>938</v>
      </c>
      <c r="G4665" t="s">
        <v>796</v>
      </c>
      <c r="H4665" t="s">
        <v>337</v>
      </c>
      <c r="I4665" t="s">
        <v>1171</v>
      </c>
      <c r="J4665" t="s">
        <v>629</v>
      </c>
      <c r="K4665" t="s">
        <v>78</v>
      </c>
      <c r="L4665" t="s">
        <v>690</v>
      </c>
      <c r="M4665" t="s">
        <v>623</v>
      </c>
      <c r="N4665" t="s">
        <v>636</v>
      </c>
      <c r="O4665" t="s">
        <v>78</v>
      </c>
      <c r="P4665" t="s">
        <v>623</v>
      </c>
      <c r="Q4665" t="s">
        <v>355</v>
      </c>
    </row>
    <row r="4666" spans="1:17" x14ac:dyDescent="0.35">
      <c r="A4666" t="s">
        <v>37</v>
      </c>
      <c r="B4666" t="s">
        <v>318</v>
      </c>
      <c r="C4666">
        <v>42</v>
      </c>
      <c r="D4666" t="s">
        <v>471</v>
      </c>
      <c r="E4666" t="s">
        <v>793</v>
      </c>
      <c r="F4666" t="s">
        <v>299</v>
      </c>
      <c r="G4666" t="s">
        <v>755</v>
      </c>
      <c r="H4666" t="s">
        <v>78</v>
      </c>
      <c r="I4666" t="s">
        <v>807</v>
      </c>
      <c r="J4666" t="s">
        <v>514</v>
      </c>
      <c r="K4666" t="s">
        <v>78</v>
      </c>
      <c r="L4666" t="s">
        <v>78</v>
      </c>
      <c r="M4666" t="s">
        <v>738</v>
      </c>
      <c r="N4666" t="s">
        <v>761</v>
      </c>
      <c r="O4666" t="s">
        <v>78</v>
      </c>
      <c r="P4666" t="s">
        <v>633</v>
      </c>
      <c r="Q4666" t="s">
        <v>406</v>
      </c>
    </row>
    <row r="4667" spans="1:17" x14ac:dyDescent="0.35">
      <c r="A4667" t="s">
        <v>38</v>
      </c>
      <c r="B4667" t="s">
        <v>827</v>
      </c>
      <c r="C4667">
        <v>357</v>
      </c>
      <c r="D4667" t="s">
        <v>1487</v>
      </c>
      <c r="E4667" t="s">
        <v>781</v>
      </c>
      <c r="F4667" t="s">
        <v>1169</v>
      </c>
      <c r="G4667" t="s">
        <v>745</v>
      </c>
      <c r="H4667" t="s">
        <v>374</v>
      </c>
      <c r="I4667" t="s">
        <v>788</v>
      </c>
      <c r="J4667" t="s">
        <v>400</v>
      </c>
      <c r="K4667" t="s">
        <v>78</v>
      </c>
      <c r="L4667" t="s">
        <v>807</v>
      </c>
      <c r="M4667" t="s">
        <v>737</v>
      </c>
      <c r="N4667" t="s">
        <v>328</v>
      </c>
      <c r="O4667" t="s">
        <v>78</v>
      </c>
      <c r="P4667" t="s">
        <v>529</v>
      </c>
      <c r="Q4667" t="s">
        <v>679</v>
      </c>
    </row>
    <row r="4668" spans="1:17" x14ac:dyDescent="0.35">
      <c r="A4668" t="s">
        <v>38</v>
      </c>
      <c r="B4668" t="s">
        <v>828</v>
      </c>
      <c r="C4668">
        <v>425</v>
      </c>
      <c r="D4668" t="s">
        <v>332</v>
      </c>
      <c r="E4668" t="s">
        <v>1096</v>
      </c>
      <c r="F4668" t="s">
        <v>781</v>
      </c>
      <c r="G4668" t="s">
        <v>503</v>
      </c>
      <c r="H4668" t="s">
        <v>622</v>
      </c>
      <c r="I4668" t="s">
        <v>1023</v>
      </c>
      <c r="J4668" t="s">
        <v>435</v>
      </c>
      <c r="K4668" t="s">
        <v>668</v>
      </c>
      <c r="L4668" t="s">
        <v>622</v>
      </c>
      <c r="M4668" t="s">
        <v>987</v>
      </c>
      <c r="N4668" t="s">
        <v>593</v>
      </c>
      <c r="O4668" t="s">
        <v>377</v>
      </c>
      <c r="P4668" t="s">
        <v>732</v>
      </c>
      <c r="Q4668" t="s">
        <v>734</v>
      </c>
    </row>
    <row r="4669" spans="1:17" x14ac:dyDescent="0.35">
      <c r="A4669" t="s">
        <v>38</v>
      </c>
      <c r="B4669" t="s">
        <v>318</v>
      </c>
      <c r="C4669">
        <v>41</v>
      </c>
      <c r="D4669" t="s">
        <v>453</v>
      </c>
      <c r="E4669" t="s">
        <v>791</v>
      </c>
      <c r="F4669" t="s">
        <v>793</v>
      </c>
      <c r="G4669" t="s">
        <v>406</v>
      </c>
      <c r="H4669" t="s">
        <v>78</v>
      </c>
      <c r="I4669" t="s">
        <v>949</v>
      </c>
      <c r="J4669" t="s">
        <v>545</v>
      </c>
      <c r="K4669" t="s">
        <v>78</v>
      </c>
      <c r="L4669" t="s">
        <v>738</v>
      </c>
      <c r="M4669" t="s">
        <v>78</v>
      </c>
      <c r="N4669" t="s">
        <v>897</v>
      </c>
      <c r="O4669" t="s">
        <v>623</v>
      </c>
      <c r="P4669" t="s">
        <v>387</v>
      </c>
      <c r="Q4669" t="s">
        <v>770</v>
      </c>
    </row>
    <row r="4670" spans="1:17" x14ac:dyDescent="0.35">
      <c r="A4670" t="s">
        <v>39</v>
      </c>
      <c r="B4670" t="s">
        <v>827</v>
      </c>
      <c r="C4670">
        <v>427</v>
      </c>
      <c r="D4670" t="s">
        <v>103</v>
      </c>
      <c r="E4670" t="s">
        <v>1064</v>
      </c>
      <c r="F4670" t="s">
        <v>1140</v>
      </c>
      <c r="G4670" t="s">
        <v>1180</v>
      </c>
      <c r="H4670" t="s">
        <v>738</v>
      </c>
      <c r="I4670" t="s">
        <v>723</v>
      </c>
      <c r="J4670" t="s">
        <v>572</v>
      </c>
      <c r="K4670" t="s">
        <v>673</v>
      </c>
      <c r="L4670" t="s">
        <v>737</v>
      </c>
      <c r="M4670" t="s">
        <v>334</v>
      </c>
      <c r="N4670" t="s">
        <v>549</v>
      </c>
      <c r="O4670" t="s">
        <v>78</v>
      </c>
      <c r="P4670" t="s">
        <v>377</v>
      </c>
      <c r="Q4670" t="s">
        <v>406</v>
      </c>
    </row>
    <row r="4671" spans="1:17" x14ac:dyDescent="0.35">
      <c r="A4671" t="s">
        <v>39</v>
      </c>
      <c r="B4671" t="s">
        <v>828</v>
      </c>
      <c r="C4671">
        <v>561</v>
      </c>
      <c r="D4671" t="s">
        <v>651</v>
      </c>
      <c r="E4671" t="s">
        <v>631</v>
      </c>
      <c r="F4671" t="s">
        <v>1151</v>
      </c>
      <c r="G4671" t="s">
        <v>1056</v>
      </c>
      <c r="H4671" t="s">
        <v>623</v>
      </c>
      <c r="I4671" t="s">
        <v>1214</v>
      </c>
      <c r="J4671" t="s">
        <v>430</v>
      </c>
      <c r="K4671" t="s">
        <v>246</v>
      </c>
      <c r="L4671" t="s">
        <v>383</v>
      </c>
      <c r="M4671" t="s">
        <v>414</v>
      </c>
      <c r="N4671" t="s">
        <v>733</v>
      </c>
      <c r="O4671" t="s">
        <v>78</v>
      </c>
      <c r="P4671" t="s">
        <v>383</v>
      </c>
      <c r="Q4671" t="s">
        <v>644</v>
      </c>
    </row>
    <row r="4672" spans="1:17" x14ac:dyDescent="0.35">
      <c r="A4672" t="s">
        <v>39</v>
      </c>
      <c r="B4672" t="s">
        <v>318</v>
      </c>
      <c r="C4672">
        <v>41</v>
      </c>
      <c r="D4672" t="s">
        <v>140</v>
      </c>
      <c r="E4672" t="s">
        <v>755</v>
      </c>
      <c r="F4672" t="s">
        <v>838</v>
      </c>
      <c r="G4672" t="s">
        <v>1200</v>
      </c>
      <c r="H4672" t="s">
        <v>737</v>
      </c>
      <c r="I4672" t="s">
        <v>807</v>
      </c>
      <c r="J4672" t="s">
        <v>1095</v>
      </c>
      <c r="K4672" t="s">
        <v>78</v>
      </c>
      <c r="L4672" t="s">
        <v>78</v>
      </c>
      <c r="M4672" t="s">
        <v>78</v>
      </c>
      <c r="N4672" t="s">
        <v>782</v>
      </c>
      <c r="O4672" t="s">
        <v>78</v>
      </c>
      <c r="P4672" t="s">
        <v>78</v>
      </c>
      <c r="Q4672" t="s">
        <v>783</v>
      </c>
    </row>
    <row r="4673" spans="1:17" x14ac:dyDescent="0.35">
      <c r="A4673" t="s">
        <v>40</v>
      </c>
      <c r="B4673" t="s">
        <v>827</v>
      </c>
      <c r="C4673">
        <v>2085</v>
      </c>
      <c r="D4673" t="s">
        <v>158</v>
      </c>
      <c r="E4673" t="s">
        <v>788</v>
      </c>
      <c r="F4673" t="s">
        <v>796</v>
      </c>
      <c r="G4673" t="s">
        <v>789</v>
      </c>
      <c r="H4673" t="s">
        <v>676</v>
      </c>
      <c r="I4673" t="s">
        <v>793</v>
      </c>
      <c r="J4673" t="s">
        <v>397</v>
      </c>
      <c r="K4673" t="s">
        <v>673</v>
      </c>
      <c r="L4673" t="s">
        <v>728</v>
      </c>
      <c r="M4673" t="s">
        <v>622</v>
      </c>
      <c r="N4673" t="s">
        <v>97</v>
      </c>
      <c r="O4673" t="s">
        <v>78</v>
      </c>
      <c r="P4673" t="s">
        <v>738</v>
      </c>
      <c r="Q4673" t="s">
        <v>800</v>
      </c>
    </row>
    <row r="4674" spans="1:17" x14ac:dyDescent="0.35">
      <c r="A4674" t="s">
        <v>40</v>
      </c>
      <c r="B4674" t="s">
        <v>828</v>
      </c>
      <c r="C4674">
        <v>2641</v>
      </c>
      <c r="D4674" t="s">
        <v>371</v>
      </c>
      <c r="E4674" t="s">
        <v>270</v>
      </c>
      <c r="F4674" t="s">
        <v>1169</v>
      </c>
      <c r="G4674" t="s">
        <v>896</v>
      </c>
      <c r="H4674" t="s">
        <v>734</v>
      </c>
      <c r="I4674" t="s">
        <v>1030</v>
      </c>
      <c r="J4674" t="s">
        <v>594</v>
      </c>
      <c r="K4674" t="s">
        <v>668</v>
      </c>
      <c r="L4674" t="s">
        <v>734</v>
      </c>
      <c r="M4674" t="s">
        <v>675</v>
      </c>
      <c r="N4674" t="s">
        <v>1254</v>
      </c>
      <c r="O4674" t="s">
        <v>668</v>
      </c>
      <c r="P4674" t="s">
        <v>624</v>
      </c>
      <c r="Q4674" t="s">
        <v>341</v>
      </c>
    </row>
    <row r="4675" spans="1:17" x14ac:dyDescent="0.35">
      <c r="A4675" t="s">
        <v>40</v>
      </c>
      <c r="B4675" t="s">
        <v>318</v>
      </c>
      <c r="C4675">
        <v>204</v>
      </c>
      <c r="D4675" t="s">
        <v>178</v>
      </c>
      <c r="E4675" t="s">
        <v>788</v>
      </c>
      <c r="F4675" t="s">
        <v>1169</v>
      </c>
      <c r="G4675" t="s">
        <v>1118</v>
      </c>
      <c r="H4675" t="s">
        <v>377</v>
      </c>
      <c r="I4675" t="s">
        <v>743</v>
      </c>
      <c r="J4675" t="s">
        <v>766</v>
      </c>
      <c r="K4675" t="s">
        <v>78</v>
      </c>
      <c r="L4675" t="s">
        <v>673</v>
      </c>
      <c r="M4675" t="s">
        <v>673</v>
      </c>
      <c r="N4675" t="s">
        <v>615</v>
      </c>
      <c r="O4675" t="s">
        <v>668</v>
      </c>
      <c r="P4675" t="s">
        <v>490</v>
      </c>
      <c r="Q4675" t="s">
        <v>836</v>
      </c>
    </row>
    <row r="4677" spans="1:17" x14ac:dyDescent="0.35">
      <c r="A4677" t="s">
        <v>1681</v>
      </c>
    </row>
    <row r="4678" spans="1:17" x14ac:dyDescent="0.35">
      <c r="A4678" t="s">
        <v>29</v>
      </c>
      <c r="B4678" t="s">
        <v>864</v>
      </c>
      <c r="C4678" t="s">
        <v>30</v>
      </c>
      <c r="D4678" t="s">
        <v>1668</v>
      </c>
      <c r="E4678" t="s">
        <v>1669</v>
      </c>
      <c r="F4678" t="s">
        <v>1670</v>
      </c>
      <c r="G4678" t="s">
        <v>1671</v>
      </c>
      <c r="H4678" t="s">
        <v>1672</v>
      </c>
      <c r="I4678" t="s">
        <v>1673</v>
      </c>
      <c r="J4678" t="s">
        <v>1674</v>
      </c>
      <c r="K4678" t="s">
        <v>1675</v>
      </c>
      <c r="L4678" t="s">
        <v>1676</v>
      </c>
      <c r="M4678" t="s">
        <v>1677</v>
      </c>
      <c r="N4678" t="s">
        <v>1678</v>
      </c>
      <c r="O4678" t="s">
        <v>1679</v>
      </c>
      <c r="P4678" t="s">
        <v>1342</v>
      </c>
      <c r="Q4678" t="s">
        <v>74</v>
      </c>
    </row>
    <row r="4679" spans="1:17" x14ac:dyDescent="0.35">
      <c r="A4679" t="s">
        <v>35</v>
      </c>
      <c r="B4679" t="s">
        <v>831</v>
      </c>
      <c r="C4679">
        <v>116</v>
      </c>
      <c r="D4679" t="s">
        <v>643</v>
      </c>
      <c r="E4679" t="s">
        <v>1003</v>
      </c>
      <c r="F4679" t="s">
        <v>1205</v>
      </c>
      <c r="G4679" t="s">
        <v>998</v>
      </c>
      <c r="H4679" t="s">
        <v>800</v>
      </c>
      <c r="I4679" t="s">
        <v>1171</v>
      </c>
      <c r="J4679" t="s">
        <v>575</v>
      </c>
      <c r="K4679" t="s">
        <v>78</v>
      </c>
      <c r="L4679" t="s">
        <v>458</v>
      </c>
      <c r="M4679" t="s">
        <v>717</v>
      </c>
      <c r="N4679" t="s">
        <v>46</v>
      </c>
      <c r="O4679" t="s">
        <v>644</v>
      </c>
      <c r="P4679" t="s">
        <v>668</v>
      </c>
      <c r="Q4679" t="s">
        <v>737</v>
      </c>
    </row>
    <row r="4680" spans="1:17" x14ac:dyDescent="0.35">
      <c r="A4680" t="s">
        <v>35</v>
      </c>
      <c r="B4680" t="s">
        <v>832</v>
      </c>
      <c r="C4680">
        <v>347</v>
      </c>
      <c r="D4680" t="s">
        <v>408</v>
      </c>
      <c r="E4680" t="s">
        <v>725</v>
      </c>
      <c r="F4680" t="s">
        <v>731</v>
      </c>
      <c r="G4680" t="s">
        <v>1130</v>
      </c>
      <c r="H4680" t="s">
        <v>724</v>
      </c>
      <c r="I4680" t="s">
        <v>730</v>
      </c>
      <c r="J4680" t="s">
        <v>359</v>
      </c>
      <c r="K4680" t="s">
        <v>433</v>
      </c>
      <c r="L4680" t="s">
        <v>734</v>
      </c>
      <c r="M4680" t="s">
        <v>622</v>
      </c>
      <c r="N4680" t="s">
        <v>45</v>
      </c>
      <c r="O4680" t="s">
        <v>78</v>
      </c>
      <c r="P4680" t="s">
        <v>374</v>
      </c>
      <c r="Q4680" t="s">
        <v>734</v>
      </c>
    </row>
    <row r="4681" spans="1:17" x14ac:dyDescent="0.35">
      <c r="A4681" t="s">
        <v>35</v>
      </c>
      <c r="B4681" t="s">
        <v>833</v>
      </c>
      <c r="C4681">
        <v>154</v>
      </c>
      <c r="D4681" t="s">
        <v>392</v>
      </c>
      <c r="E4681" t="s">
        <v>1091</v>
      </c>
      <c r="F4681" t="s">
        <v>1265</v>
      </c>
      <c r="G4681" t="s">
        <v>59</v>
      </c>
      <c r="H4681" t="s">
        <v>800</v>
      </c>
      <c r="I4681" t="s">
        <v>918</v>
      </c>
      <c r="J4681" t="s">
        <v>55</v>
      </c>
      <c r="K4681" t="s">
        <v>387</v>
      </c>
      <c r="L4681" t="s">
        <v>633</v>
      </c>
      <c r="M4681" t="s">
        <v>724</v>
      </c>
      <c r="N4681" t="s">
        <v>249</v>
      </c>
      <c r="O4681" t="s">
        <v>78</v>
      </c>
      <c r="P4681" t="s">
        <v>458</v>
      </c>
      <c r="Q4681" t="s">
        <v>59</v>
      </c>
    </row>
    <row r="4682" spans="1:17" x14ac:dyDescent="0.35">
      <c r="A4682" t="s">
        <v>36</v>
      </c>
      <c r="B4682" t="s">
        <v>831</v>
      </c>
      <c r="C4682">
        <v>142</v>
      </c>
      <c r="D4682" t="s">
        <v>427</v>
      </c>
      <c r="E4682" t="s">
        <v>912</v>
      </c>
      <c r="F4682" t="s">
        <v>1096</v>
      </c>
      <c r="G4682" t="s">
        <v>724</v>
      </c>
      <c r="H4682" t="s">
        <v>414</v>
      </c>
      <c r="I4682" t="s">
        <v>59</v>
      </c>
      <c r="J4682" t="s">
        <v>507</v>
      </c>
      <c r="K4682" t="s">
        <v>78</v>
      </c>
      <c r="L4682" t="s">
        <v>337</v>
      </c>
      <c r="M4682" t="s">
        <v>725</v>
      </c>
      <c r="N4682" t="s">
        <v>530</v>
      </c>
      <c r="O4682" t="s">
        <v>334</v>
      </c>
      <c r="P4682" t="s">
        <v>675</v>
      </c>
      <c r="Q4682" t="s">
        <v>622</v>
      </c>
    </row>
    <row r="4683" spans="1:17" x14ac:dyDescent="0.35">
      <c r="A4683" t="s">
        <v>36</v>
      </c>
      <c r="B4683" t="s">
        <v>832</v>
      </c>
      <c r="C4683">
        <v>1308</v>
      </c>
      <c r="D4683" t="s">
        <v>358</v>
      </c>
      <c r="E4683" t="s">
        <v>696</v>
      </c>
      <c r="F4683" t="s">
        <v>958</v>
      </c>
      <c r="G4683" t="s">
        <v>1205</v>
      </c>
      <c r="H4683" t="s">
        <v>730</v>
      </c>
      <c r="I4683" t="s">
        <v>1008</v>
      </c>
      <c r="J4683" t="s">
        <v>685</v>
      </c>
      <c r="K4683" t="s">
        <v>170</v>
      </c>
      <c r="L4683" t="s">
        <v>337</v>
      </c>
      <c r="M4683" t="s">
        <v>334</v>
      </c>
      <c r="N4683" t="s">
        <v>665</v>
      </c>
      <c r="O4683" t="s">
        <v>78</v>
      </c>
      <c r="P4683" t="s">
        <v>624</v>
      </c>
      <c r="Q4683" t="s">
        <v>355</v>
      </c>
    </row>
    <row r="4684" spans="1:17" x14ac:dyDescent="0.35">
      <c r="A4684" t="s">
        <v>36</v>
      </c>
      <c r="B4684" t="s">
        <v>833</v>
      </c>
      <c r="C4684">
        <v>184</v>
      </c>
      <c r="D4684" t="s">
        <v>488</v>
      </c>
      <c r="E4684" t="s">
        <v>724</v>
      </c>
      <c r="F4684" t="s">
        <v>881</v>
      </c>
      <c r="G4684" t="s">
        <v>770</v>
      </c>
      <c r="H4684" t="s">
        <v>807</v>
      </c>
      <c r="I4684" t="s">
        <v>739</v>
      </c>
      <c r="J4684" t="s">
        <v>604</v>
      </c>
      <c r="K4684" t="s">
        <v>377</v>
      </c>
      <c r="L4684" t="s">
        <v>719</v>
      </c>
      <c r="M4684" t="s">
        <v>78</v>
      </c>
      <c r="N4684" t="s">
        <v>1428</v>
      </c>
      <c r="O4684" t="s">
        <v>78</v>
      </c>
      <c r="P4684" t="s">
        <v>341</v>
      </c>
      <c r="Q4684" t="s">
        <v>738</v>
      </c>
    </row>
    <row r="4685" spans="1:17" x14ac:dyDescent="0.35">
      <c r="A4685" t="s">
        <v>37</v>
      </c>
      <c r="B4685" t="s">
        <v>831</v>
      </c>
      <c r="C4685">
        <v>109</v>
      </c>
      <c r="D4685" t="s">
        <v>1114</v>
      </c>
      <c r="E4685" t="s">
        <v>781</v>
      </c>
      <c r="F4685" t="s">
        <v>791</v>
      </c>
      <c r="G4685" t="s">
        <v>688</v>
      </c>
      <c r="H4685" t="s">
        <v>377</v>
      </c>
      <c r="I4685" t="s">
        <v>1015</v>
      </c>
      <c r="J4685" t="s">
        <v>516</v>
      </c>
      <c r="K4685" t="s">
        <v>78</v>
      </c>
      <c r="L4685" t="s">
        <v>1011</v>
      </c>
      <c r="M4685" t="s">
        <v>1171</v>
      </c>
      <c r="N4685" t="s">
        <v>356</v>
      </c>
      <c r="O4685" t="s">
        <v>78</v>
      </c>
      <c r="P4685" t="s">
        <v>718</v>
      </c>
      <c r="Q4685" t="s">
        <v>85</v>
      </c>
    </row>
    <row r="4686" spans="1:17" x14ac:dyDescent="0.35">
      <c r="A4686" t="s">
        <v>37</v>
      </c>
      <c r="B4686" t="s">
        <v>832</v>
      </c>
      <c r="C4686">
        <v>648</v>
      </c>
      <c r="D4686" t="s">
        <v>205</v>
      </c>
      <c r="E4686" t="s">
        <v>288</v>
      </c>
      <c r="F4686" t="s">
        <v>1214</v>
      </c>
      <c r="G4686" t="s">
        <v>1109</v>
      </c>
      <c r="H4686" t="s">
        <v>270</v>
      </c>
      <c r="I4686" t="s">
        <v>949</v>
      </c>
      <c r="J4686" t="s">
        <v>941</v>
      </c>
      <c r="K4686" t="s">
        <v>673</v>
      </c>
      <c r="L4686" t="s">
        <v>250</v>
      </c>
      <c r="M4686" t="s">
        <v>374</v>
      </c>
      <c r="N4686" t="s">
        <v>699</v>
      </c>
      <c r="O4686" t="s">
        <v>679</v>
      </c>
      <c r="P4686" t="s">
        <v>490</v>
      </c>
      <c r="Q4686" t="s">
        <v>987</v>
      </c>
    </row>
    <row r="4687" spans="1:17" x14ac:dyDescent="0.35">
      <c r="A4687" t="s">
        <v>37</v>
      </c>
      <c r="B4687" t="s">
        <v>833</v>
      </c>
      <c r="C4687">
        <v>70</v>
      </c>
      <c r="D4687" t="s">
        <v>492</v>
      </c>
      <c r="E4687" t="s">
        <v>770</v>
      </c>
      <c r="F4687" t="s">
        <v>1151</v>
      </c>
      <c r="G4687" t="s">
        <v>1198</v>
      </c>
      <c r="H4687" t="s">
        <v>825</v>
      </c>
      <c r="I4687" t="s">
        <v>250</v>
      </c>
      <c r="J4687" t="s">
        <v>692</v>
      </c>
      <c r="K4687" t="s">
        <v>78</v>
      </c>
      <c r="L4687" t="s">
        <v>1023</v>
      </c>
      <c r="M4687" t="s">
        <v>624</v>
      </c>
      <c r="N4687" t="s">
        <v>137</v>
      </c>
      <c r="O4687" t="s">
        <v>78</v>
      </c>
      <c r="P4687" t="s">
        <v>78</v>
      </c>
      <c r="Q4687" t="s">
        <v>246</v>
      </c>
    </row>
    <row r="4688" spans="1:17" x14ac:dyDescent="0.35">
      <c r="A4688" t="s">
        <v>38</v>
      </c>
      <c r="B4688" t="s">
        <v>831</v>
      </c>
      <c r="C4688">
        <v>198</v>
      </c>
      <c r="D4688" t="s">
        <v>322</v>
      </c>
      <c r="E4688" t="s">
        <v>731</v>
      </c>
      <c r="F4688" t="s">
        <v>65</v>
      </c>
      <c r="G4688" t="s">
        <v>337</v>
      </c>
      <c r="H4688" t="s">
        <v>334</v>
      </c>
      <c r="I4688" t="s">
        <v>740</v>
      </c>
      <c r="J4688" t="s">
        <v>346</v>
      </c>
      <c r="K4688" t="s">
        <v>78</v>
      </c>
      <c r="L4688" t="s">
        <v>622</v>
      </c>
      <c r="M4688" t="s">
        <v>1023</v>
      </c>
      <c r="N4688" t="s">
        <v>1202</v>
      </c>
      <c r="O4688" t="s">
        <v>85</v>
      </c>
      <c r="P4688" t="s">
        <v>508</v>
      </c>
      <c r="Q4688" t="s">
        <v>334</v>
      </c>
    </row>
    <row r="4689" spans="1:17" x14ac:dyDescent="0.35">
      <c r="A4689" t="s">
        <v>38</v>
      </c>
      <c r="B4689" t="s">
        <v>832</v>
      </c>
      <c r="C4689">
        <v>412</v>
      </c>
      <c r="D4689" t="s">
        <v>501</v>
      </c>
      <c r="E4689" t="s">
        <v>735</v>
      </c>
      <c r="F4689" t="s">
        <v>1096</v>
      </c>
      <c r="G4689" t="s">
        <v>719</v>
      </c>
      <c r="H4689" t="s">
        <v>807</v>
      </c>
      <c r="I4689" t="s">
        <v>631</v>
      </c>
      <c r="J4689" t="s">
        <v>415</v>
      </c>
      <c r="K4689" t="s">
        <v>170</v>
      </c>
      <c r="L4689" t="s">
        <v>406</v>
      </c>
      <c r="M4689" t="s">
        <v>374</v>
      </c>
      <c r="N4689" t="s">
        <v>1310</v>
      </c>
      <c r="O4689" t="s">
        <v>679</v>
      </c>
      <c r="P4689" t="s">
        <v>624</v>
      </c>
      <c r="Q4689" t="s">
        <v>718</v>
      </c>
    </row>
    <row r="4690" spans="1:17" x14ac:dyDescent="0.35">
      <c r="A4690" t="s">
        <v>38</v>
      </c>
      <c r="B4690" t="s">
        <v>833</v>
      </c>
      <c r="C4690">
        <v>213</v>
      </c>
      <c r="D4690" t="s">
        <v>501</v>
      </c>
      <c r="E4690" t="s">
        <v>914</v>
      </c>
      <c r="F4690" t="s">
        <v>746</v>
      </c>
      <c r="G4690" t="s">
        <v>725</v>
      </c>
      <c r="H4690" t="s">
        <v>78</v>
      </c>
      <c r="I4690" t="s">
        <v>938</v>
      </c>
      <c r="J4690" t="s">
        <v>535</v>
      </c>
      <c r="K4690" t="s">
        <v>668</v>
      </c>
      <c r="L4690" t="s">
        <v>825</v>
      </c>
      <c r="M4690" t="s">
        <v>341</v>
      </c>
      <c r="N4690" t="s">
        <v>49</v>
      </c>
      <c r="O4690" t="s">
        <v>170</v>
      </c>
      <c r="P4690" t="s">
        <v>456</v>
      </c>
      <c r="Q4690" t="s">
        <v>529</v>
      </c>
    </row>
    <row r="4691" spans="1:17" x14ac:dyDescent="0.35">
      <c r="A4691" t="s">
        <v>39</v>
      </c>
      <c r="B4691" t="s">
        <v>831</v>
      </c>
      <c r="C4691">
        <v>129</v>
      </c>
      <c r="D4691" t="s">
        <v>331</v>
      </c>
      <c r="E4691" t="s">
        <v>1180</v>
      </c>
      <c r="F4691" t="s">
        <v>65</v>
      </c>
      <c r="G4691" t="s">
        <v>696</v>
      </c>
      <c r="H4691" t="s">
        <v>668</v>
      </c>
      <c r="I4691" t="s">
        <v>1214</v>
      </c>
      <c r="J4691" t="s">
        <v>124</v>
      </c>
      <c r="K4691" t="s">
        <v>85</v>
      </c>
      <c r="L4691" t="s">
        <v>730</v>
      </c>
      <c r="M4691" t="s">
        <v>456</v>
      </c>
      <c r="N4691" t="s">
        <v>436</v>
      </c>
      <c r="O4691" t="s">
        <v>78</v>
      </c>
      <c r="P4691" t="s">
        <v>644</v>
      </c>
      <c r="Q4691" t="s">
        <v>807</v>
      </c>
    </row>
    <row r="4692" spans="1:17" x14ac:dyDescent="0.35">
      <c r="A4692" t="s">
        <v>39</v>
      </c>
      <c r="B4692" t="s">
        <v>832</v>
      </c>
      <c r="C4692">
        <v>595</v>
      </c>
      <c r="D4692" t="s">
        <v>410</v>
      </c>
      <c r="E4692" t="s">
        <v>1030</v>
      </c>
      <c r="F4692" t="s">
        <v>788</v>
      </c>
      <c r="G4692" t="s">
        <v>788</v>
      </c>
      <c r="H4692" t="s">
        <v>807</v>
      </c>
      <c r="I4692" t="s">
        <v>503</v>
      </c>
      <c r="J4692" t="s">
        <v>672</v>
      </c>
      <c r="K4692" t="s">
        <v>334</v>
      </c>
      <c r="L4692" t="s">
        <v>676</v>
      </c>
      <c r="M4692" t="s">
        <v>668</v>
      </c>
      <c r="N4692" t="s">
        <v>1067</v>
      </c>
      <c r="O4692" t="s">
        <v>78</v>
      </c>
      <c r="P4692" t="s">
        <v>85</v>
      </c>
      <c r="Q4692" t="s">
        <v>622</v>
      </c>
    </row>
    <row r="4693" spans="1:17" x14ac:dyDescent="0.35">
      <c r="A4693" t="s">
        <v>39</v>
      </c>
      <c r="B4693" t="s">
        <v>833</v>
      </c>
      <c r="C4693">
        <v>305</v>
      </c>
      <c r="D4693" t="s">
        <v>215</v>
      </c>
      <c r="E4693" t="s">
        <v>690</v>
      </c>
      <c r="F4693" t="s">
        <v>260</v>
      </c>
      <c r="G4693" t="s">
        <v>1209</v>
      </c>
      <c r="H4693" t="s">
        <v>387</v>
      </c>
      <c r="I4693" t="s">
        <v>696</v>
      </c>
      <c r="J4693" t="s">
        <v>1252</v>
      </c>
      <c r="K4693" t="s">
        <v>78</v>
      </c>
      <c r="L4693" t="s">
        <v>341</v>
      </c>
      <c r="M4693" t="s">
        <v>170</v>
      </c>
      <c r="N4693" t="s">
        <v>798</v>
      </c>
      <c r="O4693" t="s">
        <v>78</v>
      </c>
      <c r="P4693" t="s">
        <v>987</v>
      </c>
      <c r="Q4693" t="s">
        <v>734</v>
      </c>
    </row>
    <row r="4694" spans="1:17" x14ac:dyDescent="0.35">
      <c r="A4694" t="s">
        <v>40</v>
      </c>
      <c r="B4694" t="s">
        <v>831</v>
      </c>
      <c r="C4694">
        <v>694</v>
      </c>
      <c r="D4694" t="s">
        <v>217</v>
      </c>
      <c r="E4694" t="s">
        <v>63</v>
      </c>
      <c r="F4694" t="s">
        <v>637</v>
      </c>
      <c r="G4694" t="s">
        <v>288</v>
      </c>
      <c r="H4694" t="s">
        <v>433</v>
      </c>
      <c r="I4694" t="s">
        <v>1151</v>
      </c>
      <c r="J4694" t="s">
        <v>124</v>
      </c>
      <c r="K4694" t="s">
        <v>673</v>
      </c>
      <c r="L4694" t="s">
        <v>688</v>
      </c>
      <c r="M4694" t="s">
        <v>741</v>
      </c>
      <c r="N4694" t="s">
        <v>1682</v>
      </c>
      <c r="O4694" t="s">
        <v>377</v>
      </c>
      <c r="P4694" t="s">
        <v>807</v>
      </c>
      <c r="Q4694" t="s">
        <v>406</v>
      </c>
    </row>
    <row r="4695" spans="1:17" x14ac:dyDescent="0.35">
      <c r="A4695" t="s">
        <v>40</v>
      </c>
      <c r="B4695" t="s">
        <v>832</v>
      </c>
      <c r="C4695">
        <v>3310</v>
      </c>
      <c r="D4695" t="s">
        <v>367</v>
      </c>
      <c r="E4695" t="s">
        <v>696</v>
      </c>
      <c r="F4695" t="s">
        <v>796</v>
      </c>
      <c r="G4695" t="s">
        <v>1169</v>
      </c>
      <c r="H4695" t="s">
        <v>737</v>
      </c>
      <c r="I4695" t="s">
        <v>723</v>
      </c>
      <c r="J4695" t="s">
        <v>485</v>
      </c>
      <c r="K4695" t="s">
        <v>668</v>
      </c>
      <c r="L4695" t="s">
        <v>825</v>
      </c>
      <c r="M4695" t="s">
        <v>433</v>
      </c>
      <c r="N4695" t="s">
        <v>108</v>
      </c>
      <c r="O4695" t="s">
        <v>78</v>
      </c>
      <c r="P4695" t="s">
        <v>406</v>
      </c>
      <c r="Q4695" t="s">
        <v>622</v>
      </c>
    </row>
    <row r="4696" spans="1:17" x14ac:dyDescent="0.35">
      <c r="A4696" t="s">
        <v>40</v>
      </c>
      <c r="B4696" t="s">
        <v>833</v>
      </c>
      <c r="C4696">
        <v>926</v>
      </c>
      <c r="D4696" t="s">
        <v>343</v>
      </c>
      <c r="E4696" t="s">
        <v>503</v>
      </c>
      <c r="F4696" t="s">
        <v>746</v>
      </c>
      <c r="G4696" t="s">
        <v>611</v>
      </c>
      <c r="H4696" t="s">
        <v>675</v>
      </c>
      <c r="I4696" t="s">
        <v>1011</v>
      </c>
      <c r="J4696" t="s">
        <v>376</v>
      </c>
      <c r="K4696" t="s">
        <v>673</v>
      </c>
      <c r="L4696" t="s">
        <v>688</v>
      </c>
      <c r="M4696" t="s">
        <v>800</v>
      </c>
      <c r="N4696" t="s">
        <v>665</v>
      </c>
      <c r="O4696" t="s">
        <v>78</v>
      </c>
      <c r="P4696" t="s">
        <v>624</v>
      </c>
      <c r="Q4696" t="s">
        <v>529</v>
      </c>
    </row>
    <row r="4698" spans="1:17" x14ac:dyDescent="0.35">
      <c r="A4698" t="s">
        <v>1683</v>
      </c>
    </row>
    <row r="4699" spans="1:17" x14ac:dyDescent="0.35">
      <c r="A4699" t="s">
        <v>29</v>
      </c>
      <c r="B4699" t="s">
        <v>872</v>
      </c>
      <c r="C4699" t="s">
        <v>30</v>
      </c>
      <c r="D4699" t="s">
        <v>1668</v>
      </c>
      <c r="E4699" t="s">
        <v>1669</v>
      </c>
      <c r="F4699" t="s">
        <v>1670</v>
      </c>
      <c r="G4699" t="s">
        <v>1671</v>
      </c>
      <c r="H4699" t="s">
        <v>1672</v>
      </c>
      <c r="I4699" t="s">
        <v>1673</v>
      </c>
      <c r="J4699" t="s">
        <v>1674</v>
      </c>
      <c r="K4699" t="s">
        <v>1675</v>
      </c>
      <c r="L4699" t="s">
        <v>1676</v>
      </c>
      <c r="M4699" t="s">
        <v>1677</v>
      </c>
      <c r="N4699" t="s">
        <v>1678</v>
      </c>
      <c r="O4699" t="s">
        <v>1679</v>
      </c>
      <c r="P4699" t="s">
        <v>1342</v>
      </c>
      <c r="Q4699" t="s">
        <v>74</v>
      </c>
    </row>
    <row r="4700" spans="1:17" x14ac:dyDescent="0.35">
      <c r="A4700" t="s">
        <v>35</v>
      </c>
      <c r="B4700" t="s">
        <v>873</v>
      </c>
      <c r="C4700">
        <v>408</v>
      </c>
      <c r="D4700" t="s">
        <v>90</v>
      </c>
      <c r="E4700" t="s">
        <v>781</v>
      </c>
      <c r="F4700" t="s">
        <v>796</v>
      </c>
      <c r="G4700" t="s">
        <v>725</v>
      </c>
      <c r="H4700" t="s">
        <v>743</v>
      </c>
      <c r="I4700" t="s">
        <v>793</v>
      </c>
      <c r="J4700" t="s">
        <v>427</v>
      </c>
      <c r="K4700" t="s">
        <v>377</v>
      </c>
      <c r="L4700" t="s">
        <v>529</v>
      </c>
      <c r="M4700" t="s">
        <v>732</v>
      </c>
      <c r="N4700" t="s">
        <v>455</v>
      </c>
      <c r="O4700" t="s">
        <v>78</v>
      </c>
      <c r="P4700" t="s">
        <v>374</v>
      </c>
      <c r="Q4700" t="s">
        <v>529</v>
      </c>
    </row>
    <row r="4701" spans="1:17" x14ac:dyDescent="0.35">
      <c r="A4701" t="s">
        <v>35</v>
      </c>
      <c r="B4701" t="s">
        <v>874</v>
      </c>
      <c r="C4701">
        <v>173</v>
      </c>
      <c r="D4701" t="s">
        <v>591</v>
      </c>
      <c r="E4701" t="s">
        <v>288</v>
      </c>
      <c r="F4701" t="s">
        <v>307</v>
      </c>
      <c r="G4701" t="s">
        <v>694</v>
      </c>
      <c r="H4701" t="s">
        <v>250</v>
      </c>
      <c r="I4701" t="s">
        <v>1023</v>
      </c>
      <c r="J4701" t="s">
        <v>345</v>
      </c>
      <c r="K4701" t="s">
        <v>668</v>
      </c>
      <c r="L4701" t="s">
        <v>622</v>
      </c>
      <c r="M4701" t="s">
        <v>341</v>
      </c>
      <c r="N4701" t="s">
        <v>45</v>
      </c>
      <c r="O4701" t="s">
        <v>406</v>
      </c>
      <c r="P4701" t="s">
        <v>85</v>
      </c>
      <c r="Q4701" t="s">
        <v>503</v>
      </c>
    </row>
    <row r="4702" spans="1:17" x14ac:dyDescent="0.35">
      <c r="A4702" t="s">
        <v>35</v>
      </c>
      <c r="B4702" t="s">
        <v>318</v>
      </c>
      <c r="C4702">
        <v>36</v>
      </c>
      <c r="D4702" t="s">
        <v>356</v>
      </c>
      <c r="E4702" t="s">
        <v>1109</v>
      </c>
      <c r="F4702" t="s">
        <v>288</v>
      </c>
      <c r="G4702" t="s">
        <v>456</v>
      </c>
      <c r="H4702" t="s">
        <v>735</v>
      </c>
      <c r="I4702" t="s">
        <v>679</v>
      </c>
      <c r="J4702" t="s">
        <v>940</v>
      </c>
      <c r="K4702" t="s">
        <v>78</v>
      </c>
      <c r="L4702" t="s">
        <v>737</v>
      </c>
      <c r="M4702" t="s">
        <v>729</v>
      </c>
      <c r="N4702" t="s">
        <v>1309</v>
      </c>
      <c r="O4702" t="s">
        <v>78</v>
      </c>
      <c r="P4702" t="s">
        <v>78</v>
      </c>
      <c r="Q4702" t="s">
        <v>1018</v>
      </c>
    </row>
    <row r="4703" spans="1:17" x14ac:dyDescent="0.35">
      <c r="A4703" t="s">
        <v>36</v>
      </c>
      <c r="B4703" t="s">
        <v>873</v>
      </c>
      <c r="C4703">
        <v>960</v>
      </c>
      <c r="D4703" t="s">
        <v>378</v>
      </c>
      <c r="E4703" t="s">
        <v>1091</v>
      </c>
      <c r="F4703" t="s">
        <v>285</v>
      </c>
      <c r="G4703" t="s">
        <v>905</v>
      </c>
      <c r="H4703" t="s">
        <v>730</v>
      </c>
      <c r="I4703" t="s">
        <v>59</v>
      </c>
      <c r="J4703" t="s">
        <v>645</v>
      </c>
      <c r="K4703" t="s">
        <v>679</v>
      </c>
      <c r="L4703" t="s">
        <v>739</v>
      </c>
      <c r="M4703" t="s">
        <v>414</v>
      </c>
      <c r="N4703" t="s">
        <v>571</v>
      </c>
      <c r="O4703" t="s">
        <v>679</v>
      </c>
      <c r="P4703" t="s">
        <v>987</v>
      </c>
      <c r="Q4703" t="s">
        <v>800</v>
      </c>
    </row>
    <row r="4704" spans="1:17" x14ac:dyDescent="0.35">
      <c r="A4704" t="s">
        <v>36</v>
      </c>
      <c r="B4704" t="s">
        <v>874</v>
      </c>
      <c r="C4704">
        <v>552</v>
      </c>
      <c r="D4704" t="s">
        <v>569</v>
      </c>
      <c r="E4704" t="s">
        <v>719</v>
      </c>
      <c r="F4704" t="s">
        <v>905</v>
      </c>
      <c r="G4704" t="s">
        <v>654</v>
      </c>
      <c r="H4704" t="s">
        <v>825</v>
      </c>
      <c r="I4704" t="s">
        <v>825</v>
      </c>
      <c r="J4704" t="s">
        <v>1119</v>
      </c>
      <c r="K4704" t="s">
        <v>668</v>
      </c>
      <c r="L4704" t="s">
        <v>825</v>
      </c>
      <c r="M4704" t="s">
        <v>377</v>
      </c>
      <c r="N4704" t="s">
        <v>687</v>
      </c>
      <c r="O4704" t="s">
        <v>78</v>
      </c>
      <c r="P4704" t="s">
        <v>718</v>
      </c>
      <c r="Q4704" t="s">
        <v>807</v>
      </c>
    </row>
    <row r="4705" spans="1:17" x14ac:dyDescent="0.35">
      <c r="A4705" t="s">
        <v>36</v>
      </c>
      <c r="B4705" t="s">
        <v>318</v>
      </c>
      <c r="C4705">
        <v>122</v>
      </c>
      <c r="D4705" t="s">
        <v>803</v>
      </c>
      <c r="E4705" t="s">
        <v>735</v>
      </c>
      <c r="F4705" t="s">
        <v>748</v>
      </c>
      <c r="G4705" t="s">
        <v>918</v>
      </c>
      <c r="H4705" t="s">
        <v>800</v>
      </c>
      <c r="I4705" t="s">
        <v>433</v>
      </c>
      <c r="J4705" t="s">
        <v>446</v>
      </c>
      <c r="K4705" t="s">
        <v>246</v>
      </c>
      <c r="L4705" t="s">
        <v>737</v>
      </c>
      <c r="M4705" t="s">
        <v>389</v>
      </c>
      <c r="N4705" t="s">
        <v>726</v>
      </c>
      <c r="O4705" t="s">
        <v>78</v>
      </c>
      <c r="P4705" t="s">
        <v>458</v>
      </c>
      <c r="Q4705" t="s">
        <v>387</v>
      </c>
    </row>
    <row r="4706" spans="1:17" x14ac:dyDescent="0.35">
      <c r="A4706" t="s">
        <v>37</v>
      </c>
      <c r="B4706" t="s">
        <v>873</v>
      </c>
      <c r="C4706">
        <v>514</v>
      </c>
      <c r="D4706" t="s">
        <v>333</v>
      </c>
      <c r="E4706" t="s">
        <v>793</v>
      </c>
      <c r="F4706" t="s">
        <v>1018</v>
      </c>
      <c r="G4706" t="s">
        <v>1096</v>
      </c>
      <c r="H4706" t="s">
        <v>745</v>
      </c>
      <c r="I4706" t="s">
        <v>1167</v>
      </c>
      <c r="J4706" t="s">
        <v>381</v>
      </c>
      <c r="K4706" t="s">
        <v>170</v>
      </c>
      <c r="L4706" t="s">
        <v>508</v>
      </c>
      <c r="M4706" t="s">
        <v>624</v>
      </c>
      <c r="N4706" t="s">
        <v>245</v>
      </c>
      <c r="O4706" t="s">
        <v>78</v>
      </c>
      <c r="P4706" t="s">
        <v>414</v>
      </c>
      <c r="Q4706" t="s">
        <v>355</v>
      </c>
    </row>
    <row r="4707" spans="1:17" x14ac:dyDescent="0.35">
      <c r="A4707" t="s">
        <v>37</v>
      </c>
      <c r="B4707" t="s">
        <v>874</v>
      </c>
      <c r="C4707">
        <v>261</v>
      </c>
      <c r="D4707" t="s">
        <v>446</v>
      </c>
      <c r="E4707" t="s">
        <v>1008</v>
      </c>
      <c r="F4707" t="s">
        <v>637</v>
      </c>
      <c r="G4707" t="s">
        <v>1015</v>
      </c>
      <c r="H4707" t="s">
        <v>288</v>
      </c>
      <c r="I4707" t="s">
        <v>675</v>
      </c>
      <c r="J4707" t="s">
        <v>506</v>
      </c>
      <c r="K4707" t="s">
        <v>246</v>
      </c>
      <c r="L4707" t="s">
        <v>456</v>
      </c>
      <c r="M4707" t="s">
        <v>668</v>
      </c>
      <c r="N4707" t="s">
        <v>1090</v>
      </c>
      <c r="O4707" t="s">
        <v>668</v>
      </c>
      <c r="P4707" t="s">
        <v>732</v>
      </c>
      <c r="Q4707" t="s">
        <v>458</v>
      </c>
    </row>
    <row r="4708" spans="1:17" x14ac:dyDescent="0.35">
      <c r="A4708" t="s">
        <v>37</v>
      </c>
      <c r="B4708" t="s">
        <v>318</v>
      </c>
      <c r="C4708">
        <v>52</v>
      </c>
      <c r="D4708" t="s">
        <v>96</v>
      </c>
      <c r="E4708" t="s">
        <v>949</v>
      </c>
      <c r="F4708" t="s">
        <v>624</v>
      </c>
      <c r="G4708" t="s">
        <v>936</v>
      </c>
      <c r="H4708" t="s">
        <v>631</v>
      </c>
      <c r="I4708" t="s">
        <v>490</v>
      </c>
      <c r="J4708" t="s">
        <v>829</v>
      </c>
      <c r="K4708" t="s">
        <v>78</v>
      </c>
      <c r="L4708" t="s">
        <v>270</v>
      </c>
      <c r="M4708" t="s">
        <v>721</v>
      </c>
      <c r="N4708" t="s">
        <v>504</v>
      </c>
      <c r="O4708" t="s">
        <v>78</v>
      </c>
      <c r="P4708" t="s">
        <v>490</v>
      </c>
      <c r="Q4708" t="s">
        <v>78</v>
      </c>
    </row>
    <row r="4709" spans="1:17" x14ac:dyDescent="0.35">
      <c r="A4709" t="s">
        <v>38</v>
      </c>
      <c r="B4709" t="s">
        <v>873</v>
      </c>
      <c r="C4709">
        <v>516</v>
      </c>
      <c r="D4709" t="s">
        <v>349</v>
      </c>
      <c r="E4709" t="s">
        <v>1214</v>
      </c>
      <c r="F4709" t="s">
        <v>1064</v>
      </c>
      <c r="G4709" t="s">
        <v>730</v>
      </c>
      <c r="H4709" t="s">
        <v>490</v>
      </c>
      <c r="I4709" t="s">
        <v>1167</v>
      </c>
      <c r="J4709" t="s">
        <v>1487</v>
      </c>
      <c r="K4709" t="s">
        <v>679</v>
      </c>
      <c r="L4709" t="s">
        <v>622</v>
      </c>
      <c r="M4709" t="s">
        <v>250</v>
      </c>
      <c r="N4709" t="s">
        <v>229</v>
      </c>
      <c r="O4709" t="s">
        <v>668</v>
      </c>
      <c r="P4709" t="s">
        <v>825</v>
      </c>
      <c r="Q4709" t="s">
        <v>387</v>
      </c>
    </row>
    <row r="4710" spans="1:17" x14ac:dyDescent="0.35">
      <c r="A4710" t="s">
        <v>38</v>
      </c>
      <c r="B4710" t="s">
        <v>874</v>
      </c>
      <c r="C4710">
        <v>237</v>
      </c>
      <c r="D4710" t="s">
        <v>238</v>
      </c>
      <c r="E4710" t="s">
        <v>637</v>
      </c>
      <c r="F4710" t="s">
        <v>307</v>
      </c>
      <c r="G4710" t="s">
        <v>938</v>
      </c>
      <c r="H4710" t="s">
        <v>387</v>
      </c>
      <c r="I4710" t="s">
        <v>949</v>
      </c>
      <c r="J4710" t="s">
        <v>1128</v>
      </c>
      <c r="K4710" t="s">
        <v>78</v>
      </c>
      <c r="L4710" t="s">
        <v>644</v>
      </c>
      <c r="M4710" t="s">
        <v>675</v>
      </c>
      <c r="N4710" t="s">
        <v>629</v>
      </c>
      <c r="O4710" t="s">
        <v>170</v>
      </c>
      <c r="P4710" t="s">
        <v>676</v>
      </c>
      <c r="Q4710" t="s">
        <v>949</v>
      </c>
    </row>
    <row r="4711" spans="1:17" x14ac:dyDescent="0.35">
      <c r="A4711" t="s">
        <v>38</v>
      </c>
      <c r="B4711" t="s">
        <v>318</v>
      </c>
      <c r="C4711">
        <v>70</v>
      </c>
      <c r="D4711" t="s">
        <v>184</v>
      </c>
      <c r="E4711" t="s">
        <v>1214</v>
      </c>
      <c r="F4711" t="s">
        <v>722</v>
      </c>
      <c r="G4711" t="s">
        <v>580</v>
      </c>
      <c r="H4711" t="s">
        <v>387</v>
      </c>
      <c r="I4711" t="s">
        <v>807</v>
      </c>
      <c r="J4711" t="s">
        <v>325</v>
      </c>
      <c r="K4711" t="s">
        <v>623</v>
      </c>
      <c r="L4711" t="s">
        <v>734</v>
      </c>
      <c r="M4711" t="s">
        <v>334</v>
      </c>
      <c r="N4711" t="s">
        <v>327</v>
      </c>
      <c r="O4711" t="s">
        <v>688</v>
      </c>
      <c r="P4711" t="s">
        <v>377</v>
      </c>
      <c r="Q4711" t="s">
        <v>78</v>
      </c>
    </row>
    <row r="4712" spans="1:17" x14ac:dyDescent="0.35">
      <c r="A4712" t="s">
        <v>39</v>
      </c>
      <c r="B4712" t="s">
        <v>873</v>
      </c>
      <c r="C4712">
        <v>652</v>
      </c>
      <c r="D4712" t="s">
        <v>645</v>
      </c>
      <c r="E4712" t="s">
        <v>1091</v>
      </c>
      <c r="F4712" t="s">
        <v>260</v>
      </c>
      <c r="G4712" t="s">
        <v>260</v>
      </c>
      <c r="H4712" t="s">
        <v>490</v>
      </c>
      <c r="I4712" t="s">
        <v>791</v>
      </c>
      <c r="J4712" t="s">
        <v>378</v>
      </c>
      <c r="K4712" t="s">
        <v>673</v>
      </c>
      <c r="L4712" t="s">
        <v>825</v>
      </c>
      <c r="M4712" t="s">
        <v>389</v>
      </c>
      <c r="N4712" t="s">
        <v>1110</v>
      </c>
      <c r="O4712" t="s">
        <v>78</v>
      </c>
      <c r="P4712" t="s">
        <v>458</v>
      </c>
      <c r="Q4712" t="s">
        <v>622</v>
      </c>
    </row>
    <row r="4713" spans="1:17" x14ac:dyDescent="0.35">
      <c r="A4713" t="s">
        <v>39</v>
      </c>
      <c r="B4713" t="s">
        <v>874</v>
      </c>
      <c r="C4713">
        <v>300</v>
      </c>
      <c r="D4713" t="s">
        <v>99</v>
      </c>
      <c r="E4713" t="s">
        <v>730</v>
      </c>
      <c r="F4713" t="s">
        <v>905</v>
      </c>
      <c r="G4713" t="s">
        <v>801</v>
      </c>
      <c r="H4713" t="s">
        <v>624</v>
      </c>
      <c r="I4713" t="s">
        <v>622</v>
      </c>
      <c r="J4713" t="s">
        <v>93</v>
      </c>
      <c r="K4713" t="s">
        <v>377</v>
      </c>
      <c r="L4713" t="s">
        <v>341</v>
      </c>
      <c r="M4713" t="s">
        <v>374</v>
      </c>
      <c r="N4713" t="s">
        <v>881</v>
      </c>
      <c r="O4713" t="s">
        <v>78</v>
      </c>
      <c r="P4713" t="s">
        <v>800</v>
      </c>
      <c r="Q4713" t="s">
        <v>676</v>
      </c>
    </row>
    <row r="4714" spans="1:17" x14ac:dyDescent="0.35">
      <c r="A4714" t="s">
        <v>39</v>
      </c>
      <c r="B4714" t="s">
        <v>318</v>
      </c>
      <c r="C4714">
        <v>77</v>
      </c>
      <c r="D4714" t="s">
        <v>1207</v>
      </c>
      <c r="E4714" t="s">
        <v>688</v>
      </c>
      <c r="F4714" t="s">
        <v>1023</v>
      </c>
      <c r="G4714" t="s">
        <v>730</v>
      </c>
      <c r="H4714" t="s">
        <v>78</v>
      </c>
      <c r="I4714" t="s">
        <v>1011</v>
      </c>
      <c r="J4714" t="s">
        <v>607</v>
      </c>
      <c r="K4714" t="s">
        <v>78</v>
      </c>
      <c r="L4714" t="s">
        <v>389</v>
      </c>
      <c r="M4714" t="s">
        <v>78</v>
      </c>
      <c r="N4714" t="s">
        <v>1326</v>
      </c>
      <c r="O4714" t="s">
        <v>78</v>
      </c>
      <c r="P4714" t="s">
        <v>377</v>
      </c>
      <c r="Q4714" t="s">
        <v>508</v>
      </c>
    </row>
    <row r="4715" spans="1:17" x14ac:dyDescent="0.35">
      <c r="A4715" t="s">
        <v>40</v>
      </c>
      <c r="B4715" t="s">
        <v>873</v>
      </c>
      <c r="C4715">
        <v>3050</v>
      </c>
      <c r="D4715" t="s">
        <v>1086</v>
      </c>
      <c r="E4715" t="s">
        <v>1140</v>
      </c>
      <c r="F4715" t="s">
        <v>1118</v>
      </c>
      <c r="G4715" t="s">
        <v>1096</v>
      </c>
      <c r="H4715" t="s">
        <v>734</v>
      </c>
      <c r="I4715" t="s">
        <v>865</v>
      </c>
      <c r="J4715" t="s">
        <v>134</v>
      </c>
      <c r="K4715" t="s">
        <v>668</v>
      </c>
      <c r="L4715" t="s">
        <v>456</v>
      </c>
      <c r="M4715" t="s">
        <v>406</v>
      </c>
      <c r="N4715" t="s">
        <v>1292</v>
      </c>
      <c r="O4715" t="s">
        <v>679</v>
      </c>
      <c r="P4715" t="s">
        <v>738</v>
      </c>
      <c r="Q4715" t="s">
        <v>490</v>
      </c>
    </row>
    <row r="4716" spans="1:17" x14ac:dyDescent="0.35">
      <c r="A4716" t="s">
        <v>40</v>
      </c>
      <c r="B4716" t="s">
        <v>874</v>
      </c>
      <c r="C4716">
        <v>1523</v>
      </c>
      <c r="D4716" t="s">
        <v>457</v>
      </c>
      <c r="E4716" t="s">
        <v>1030</v>
      </c>
      <c r="F4716" t="s">
        <v>65</v>
      </c>
      <c r="G4716" t="s">
        <v>770</v>
      </c>
      <c r="H4716" t="s">
        <v>676</v>
      </c>
      <c r="I4716" t="s">
        <v>633</v>
      </c>
      <c r="J4716" t="s">
        <v>689</v>
      </c>
      <c r="K4716" t="s">
        <v>673</v>
      </c>
      <c r="L4716" t="s">
        <v>676</v>
      </c>
      <c r="M4716" t="s">
        <v>389</v>
      </c>
      <c r="N4716" t="s">
        <v>966</v>
      </c>
      <c r="O4716" t="s">
        <v>668</v>
      </c>
      <c r="P4716" t="s">
        <v>644</v>
      </c>
      <c r="Q4716" t="s">
        <v>633</v>
      </c>
    </row>
    <row r="4717" spans="1:17" x14ac:dyDescent="0.35">
      <c r="A4717" t="s">
        <v>40</v>
      </c>
      <c r="B4717" t="s">
        <v>318</v>
      </c>
      <c r="C4717">
        <v>357</v>
      </c>
      <c r="D4717" t="s">
        <v>552</v>
      </c>
      <c r="E4717" t="s">
        <v>725</v>
      </c>
      <c r="F4717" t="s">
        <v>796</v>
      </c>
      <c r="G4717" t="s">
        <v>735</v>
      </c>
      <c r="H4717" t="s">
        <v>406</v>
      </c>
      <c r="I4717" t="s">
        <v>644</v>
      </c>
      <c r="J4717" t="s">
        <v>630</v>
      </c>
      <c r="K4717" t="s">
        <v>334</v>
      </c>
      <c r="L4717" t="s">
        <v>633</v>
      </c>
      <c r="M4717" t="s">
        <v>987</v>
      </c>
      <c r="N4717" t="s">
        <v>604</v>
      </c>
      <c r="O4717" t="s">
        <v>433</v>
      </c>
      <c r="P4717" t="s">
        <v>623</v>
      </c>
      <c r="Q4717" t="s">
        <v>406</v>
      </c>
    </row>
    <row r="4719" spans="1:17" x14ac:dyDescent="0.35">
      <c r="A4719" t="s">
        <v>1684</v>
      </c>
    </row>
    <row r="4720" spans="1:17" x14ac:dyDescent="0.35">
      <c r="A4720" t="s">
        <v>29</v>
      </c>
      <c r="B4720" t="s">
        <v>887</v>
      </c>
      <c r="C4720" t="s">
        <v>30</v>
      </c>
      <c r="D4720" t="s">
        <v>1668</v>
      </c>
      <c r="E4720" t="s">
        <v>1669</v>
      </c>
      <c r="F4720" t="s">
        <v>1670</v>
      </c>
      <c r="G4720" t="s">
        <v>1671</v>
      </c>
      <c r="H4720" t="s">
        <v>1672</v>
      </c>
      <c r="I4720" t="s">
        <v>1673</v>
      </c>
      <c r="J4720" t="s">
        <v>1674</v>
      </c>
      <c r="K4720" t="s">
        <v>1675</v>
      </c>
      <c r="L4720" t="s">
        <v>1676</v>
      </c>
      <c r="M4720" t="s">
        <v>1677</v>
      </c>
      <c r="N4720" t="s">
        <v>1678</v>
      </c>
      <c r="O4720" t="s">
        <v>1679</v>
      </c>
      <c r="P4720" t="s">
        <v>1342</v>
      </c>
      <c r="Q4720" t="s">
        <v>74</v>
      </c>
    </row>
    <row r="4721" spans="1:17" x14ac:dyDescent="0.35">
      <c r="A4721" t="s">
        <v>35</v>
      </c>
      <c r="B4721" t="s">
        <v>888</v>
      </c>
      <c r="C4721">
        <v>291</v>
      </c>
      <c r="D4721" t="s">
        <v>339</v>
      </c>
      <c r="E4721" t="s">
        <v>905</v>
      </c>
      <c r="F4721" t="s">
        <v>722</v>
      </c>
      <c r="G4721" t="s">
        <v>1205</v>
      </c>
      <c r="H4721" t="s">
        <v>1096</v>
      </c>
      <c r="I4721" t="s">
        <v>949</v>
      </c>
      <c r="J4721" t="s">
        <v>587</v>
      </c>
      <c r="K4721" t="s">
        <v>78</v>
      </c>
      <c r="L4721" t="s">
        <v>633</v>
      </c>
      <c r="M4721" t="s">
        <v>383</v>
      </c>
      <c r="N4721" t="s">
        <v>380</v>
      </c>
      <c r="O4721" t="s">
        <v>78</v>
      </c>
      <c r="P4721" t="s">
        <v>987</v>
      </c>
      <c r="Q4721" t="s">
        <v>270</v>
      </c>
    </row>
    <row r="4722" spans="1:17" x14ac:dyDescent="0.35">
      <c r="A4722" t="s">
        <v>35</v>
      </c>
      <c r="B4722" t="s">
        <v>889</v>
      </c>
      <c r="C4722">
        <v>326</v>
      </c>
      <c r="D4722" t="s">
        <v>330</v>
      </c>
      <c r="E4722" t="s">
        <v>717</v>
      </c>
      <c r="F4722" t="s">
        <v>914</v>
      </c>
      <c r="G4722" t="s">
        <v>865</v>
      </c>
      <c r="H4722" t="s">
        <v>374</v>
      </c>
      <c r="I4722" t="s">
        <v>1011</v>
      </c>
      <c r="J4722" t="s">
        <v>829</v>
      </c>
      <c r="K4722" t="s">
        <v>389</v>
      </c>
      <c r="L4722" t="s">
        <v>743</v>
      </c>
      <c r="M4722" t="s">
        <v>730</v>
      </c>
      <c r="N4722" t="s">
        <v>535</v>
      </c>
      <c r="O4722" t="s">
        <v>377</v>
      </c>
      <c r="P4722" t="s">
        <v>673</v>
      </c>
      <c r="Q4722" t="s">
        <v>732</v>
      </c>
    </row>
    <row r="4723" spans="1:17" x14ac:dyDescent="0.35">
      <c r="A4723" t="s">
        <v>36</v>
      </c>
      <c r="B4723" t="s">
        <v>888</v>
      </c>
      <c r="C4723">
        <v>732</v>
      </c>
      <c r="D4723" t="s">
        <v>105</v>
      </c>
      <c r="E4723" t="s">
        <v>731</v>
      </c>
      <c r="F4723" t="s">
        <v>936</v>
      </c>
      <c r="G4723" t="s">
        <v>1056</v>
      </c>
      <c r="H4723" t="s">
        <v>719</v>
      </c>
      <c r="I4723" t="s">
        <v>731</v>
      </c>
      <c r="J4723" t="s">
        <v>941</v>
      </c>
      <c r="K4723" t="s">
        <v>78</v>
      </c>
      <c r="L4723" t="s">
        <v>737</v>
      </c>
      <c r="M4723" t="s">
        <v>673</v>
      </c>
      <c r="N4723" t="s">
        <v>494</v>
      </c>
      <c r="O4723" t="s">
        <v>78</v>
      </c>
      <c r="P4723" t="s">
        <v>644</v>
      </c>
      <c r="Q4723" t="s">
        <v>414</v>
      </c>
    </row>
    <row r="4724" spans="1:17" x14ac:dyDescent="0.35">
      <c r="A4724" t="s">
        <v>36</v>
      </c>
      <c r="B4724" t="s">
        <v>889</v>
      </c>
      <c r="C4724">
        <v>902</v>
      </c>
      <c r="D4724" t="s">
        <v>140</v>
      </c>
      <c r="E4724" t="s">
        <v>696</v>
      </c>
      <c r="F4724" t="s">
        <v>740</v>
      </c>
      <c r="G4724" t="s">
        <v>1056</v>
      </c>
      <c r="H4724" t="s">
        <v>738</v>
      </c>
      <c r="I4724" t="s">
        <v>337</v>
      </c>
      <c r="J4724" t="s">
        <v>1119</v>
      </c>
      <c r="K4724" t="s">
        <v>673</v>
      </c>
      <c r="L4724" t="s">
        <v>288</v>
      </c>
      <c r="M4724" t="s">
        <v>85</v>
      </c>
      <c r="N4724" t="s">
        <v>45</v>
      </c>
      <c r="O4724" t="s">
        <v>679</v>
      </c>
      <c r="P4724" t="s">
        <v>406</v>
      </c>
      <c r="Q4724" t="s">
        <v>624</v>
      </c>
    </row>
    <row r="4725" spans="1:17" x14ac:dyDescent="0.35">
      <c r="A4725" t="s">
        <v>37</v>
      </c>
      <c r="B4725" t="s">
        <v>888</v>
      </c>
      <c r="C4725">
        <v>372</v>
      </c>
      <c r="D4725" t="s">
        <v>559</v>
      </c>
      <c r="E4725" t="s">
        <v>741</v>
      </c>
      <c r="F4725" t="s">
        <v>717</v>
      </c>
      <c r="G4725" t="s">
        <v>1151</v>
      </c>
      <c r="H4725" t="s">
        <v>789</v>
      </c>
      <c r="I4725" t="s">
        <v>725</v>
      </c>
      <c r="J4725" t="s">
        <v>367</v>
      </c>
      <c r="K4725" t="s">
        <v>78</v>
      </c>
      <c r="L4725" t="s">
        <v>723</v>
      </c>
      <c r="M4725" t="s">
        <v>738</v>
      </c>
      <c r="N4725" t="s">
        <v>121</v>
      </c>
      <c r="O4725" t="s">
        <v>170</v>
      </c>
      <c r="P4725" t="s">
        <v>406</v>
      </c>
      <c r="Q4725" t="s">
        <v>406</v>
      </c>
    </row>
    <row r="4726" spans="1:17" x14ac:dyDescent="0.35">
      <c r="A4726" t="s">
        <v>37</v>
      </c>
      <c r="B4726" t="s">
        <v>889</v>
      </c>
      <c r="C4726">
        <v>455</v>
      </c>
      <c r="D4726" t="s">
        <v>361</v>
      </c>
      <c r="E4726" t="s">
        <v>717</v>
      </c>
      <c r="F4726" t="s">
        <v>783</v>
      </c>
      <c r="G4726" t="s">
        <v>938</v>
      </c>
      <c r="H4726" t="s">
        <v>743</v>
      </c>
      <c r="I4726" t="s">
        <v>745</v>
      </c>
      <c r="J4726" t="s">
        <v>481</v>
      </c>
      <c r="K4726" t="s">
        <v>246</v>
      </c>
      <c r="L4726" t="s">
        <v>529</v>
      </c>
      <c r="M4726" t="s">
        <v>355</v>
      </c>
      <c r="N4726" t="s">
        <v>1310</v>
      </c>
      <c r="O4726" t="s">
        <v>78</v>
      </c>
      <c r="P4726" t="s">
        <v>355</v>
      </c>
      <c r="Q4726" t="s">
        <v>623</v>
      </c>
    </row>
    <row r="4727" spans="1:17" x14ac:dyDescent="0.35">
      <c r="A4727" t="s">
        <v>38</v>
      </c>
      <c r="B4727" t="s">
        <v>888</v>
      </c>
      <c r="C4727">
        <v>157</v>
      </c>
      <c r="D4727" t="s">
        <v>232</v>
      </c>
      <c r="E4727" t="s">
        <v>734</v>
      </c>
      <c r="F4727" t="s">
        <v>788</v>
      </c>
      <c r="G4727" t="s">
        <v>1167</v>
      </c>
      <c r="H4727" t="s">
        <v>508</v>
      </c>
      <c r="I4727" t="s">
        <v>337</v>
      </c>
      <c r="J4727" t="s">
        <v>384</v>
      </c>
      <c r="K4727" t="s">
        <v>78</v>
      </c>
      <c r="L4727" t="s">
        <v>246</v>
      </c>
      <c r="M4727" t="s">
        <v>825</v>
      </c>
      <c r="N4727" t="s">
        <v>593</v>
      </c>
      <c r="O4727" t="s">
        <v>334</v>
      </c>
      <c r="P4727" t="s">
        <v>718</v>
      </c>
      <c r="Q4727" t="s">
        <v>389</v>
      </c>
    </row>
    <row r="4728" spans="1:17" x14ac:dyDescent="0.35">
      <c r="A4728" t="s">
        <v>38</v>
      </c>
      <c r="B4728" t="s">
        <v>889</v>
      </c>
      <c r="C4728">
        <v>666</v>
      </c>
      <c r="D4728" t="s">
        <v>83</v>
      </c>
      <c r="E4728" t="s">
        <v>1015</v>
      </c>
      <c r="F4728" t="s">
        <v>1222</v>
      </c>
      <c r="G4728" t="s">
        <v>745</v>
      </c>
      <c r="H4728" t="s">
        <v>389</v>
      </c>
      <c r="I4728" t="s">
        <v>1171</v>
      </c>
      <c r="J4728" t="s">
        <v>499</v>
      </c>
      <c r="K4728" t="s">
        <v>170</v>
      </c>
      <c r="L4728" t="s">
        <v>807</v>
      </c>
      <c r="M4728" t="s">
        <v>383</v>
      </c>
      <c r="N4728" t="s">
        <v>578</v>
      </c>
      <c r="O4728" t="s">
        <v>246</v>
      </c>
      <c r="P4728" t="s">
        <v>529</v>
      </c>
      <c r="Q4728" t="s">
        <v>807</v>
      </c>
    </row>
    <row r="4729" spans="1:17" x14ac:dyDescent="0.35">
      <c r="A4729" t="s">
        <v>39</v>
      </c>
      <c r="B4729" t="s">
        <v>888</v>
      </c>
      <c r="C4729">
        <v>294</v>
      </c>
      <c r="D4729" t="s">
        <v>130</v>
      </c>
      <c r="E4729" t="s">
        <v>742</v>
      </c>
      <c r="F4729" t="s">
        <v>1064</v>
      </c>
      <c r="G4729" t="s">
        <v>307</v>
      </c>
      <c r="H4729" t="s">
        <v>718</v>
      </c>
      <c r="I4729" t="s">
        <v>270</v>
      </c>
      <c r="J4729" t="s">
        <v>421</v>
      </c>
      <c r="K4729" t="s">
        <v>334</v>
      </c>
      <c r="L4729" t="s">
        <v>949</v>
      </c>
      <c r="M4729" t="s">
        <v>668</v>
      </c>
      <c r="N4729" t="s">
        <v>431</v>
      </c>
      <c r="O4729" t="s">
        <v>78</v>
      </c>
      <c r="P4729" t="s">
        <v>433</v>
      </c>
      <c r="Q4729" t="s">
        <v>383</v>
      </c>
    </row>
    <row r="4730" spans="1:17" x14ac:dyDescent="0.35">
      <c r="A4730" t="s">
        <v>39</v>
      </c>
      <c r="B4730" t="s">
        <v>889</v>
      </c>
      <c r="C4730">
        <v>735</v>
      </c>
      <c r="D4730" t="s">
        <v>162</v>
      </c>
      <c r="E4730" t="s">
        <v>696</v>
      </c>
      <c r="F4730" t="s">
        <v>1118</v>
      </c>
      <c r="G4730" t="s">
        <v>980</v>
      </c>
      <c r="H4730" t="s">
        <v>675</v>
      </c>
      <c r="I4730" t="s">
        <v>725</v>
      </c>
      <c r="J4730" t="s">
        <v>600</v>
      </c>
      <c r="K4730" t="s">
        <v>334</v>
      </c>
      <c r="L4730" t="s">
        <v>458</v>
      </c>
      <c r="M4730" t="s">
        <v>389</v>
      </c>
      <c r="N4730" t="s">
        <v>351</v>
      </c>
      <c r="O4730" t="s">
        <v>78</v>
      </c>
      <c r="P4730" t="s">
        <v>458</v>
      </c>
      <c r="Q4730" t="s">
        <v>644</v>
      </c>
    </row>
    <row r="4731" spans="1:17" x14ac:dyDescent="0.35">
      <c r="A4731" t="s">
        <v>40</v>
      </c>
      <c r="B4731" t="s">
        <v>888</v>
      </c>
      <c r="C4731">
        <v>1846</v>
      </c>
      <c r="D4731" t="s">
        <v>667</v>
      </c>
      <c r="E4731" t="s">
        <v>717</v>
      </c>
      <c r="F4731" t="s">
        <v>902</v>
      </c>
      <c r="G4731" t="s">
        <v>958</v>
      </c>
      <c r="H4731" t="s">
        <v>719</v>
      </c>
      <c r="I4731" t="s">
        <v>717</v>
      </c>
      <c r="J4731" t="s">
        <v>83</v>
      </c>
      <c r="K4731" t="s">
        <v>679</v>
      </c>
      <c r="L4731" t="s">
        <v>730</v>
      </c>
      <c r="M4731" t="s">
        <v>387</v>
      </c>
      <c r="N4731" t="s">
        <v>648</v>
      </c>
      <c r="O4731" t="s">
        <v>679</v>
      </c>
      <c r="P4731" t="s">
        <v>622</v>
      </c>
      <c r="Q4731" t="s">
        <v>738</v>
      </c>
    </row>
    <row r="4732" spans="1:17" x14ac:dyDescent="0.35">
      <c r="A4732" t="s">
        <v>40</v>
      </c>
      <c r="B4732" t="s">
        <v>889</v>
      </c>
      <c r="C4732">
        <v>3084</v>
      </c>
      <c r="D4732" t="s">
        <v>106</v>
      </c>
      <c r="E4732" t="s">
        <v>1091</v>
      </c>
      <c r="F4732" t="s">
        <v>1222</v>
      </c>
      <c r="G4732" t="s">
        <v>781</v>
      </c>
      <c r="H4732" t="s">
        <v>85</v>
      </c>
      <c r="I4732" t="s">
        <v>741</v>
      </c>
      <c r="J4732" t="s">
        <v>509</v>
      </c>
      <c r="K4732" t="s">
        <v>334</v>
      </c>
      <c r="L4732" t="s">
        <v>529</v>
      </c>
      <c r="M4732" t="s">
        <v>406</v>
      </c>
      <c r="N4732" t="s">
        <v>357</v>
      </c>
      <c r="O4732" t="s">
        <v>170</v>
      </c>
      <c r="P4732" t="s">
        <v>622</v>
      </c>
      <c r="Q4732" t="s">
        <v>383</v>
      </c>
    </row>
    <row r="4734" spans="1:17" x14ac:dyDescent="0.35">
      <c r="A4734" t="s">
        <v>1685</v>
      </c>
    </row>
    <row r="4735" spans="1:17" x14ac:dyDescent="0.35">
      <c r="A4735" t="s">
        <v>29</v>
      </c>
      <c r="B4735" t="s">
        <v>1403</v>
      </c>
      <c r="C4735" t="s">
        <v>30</v>
      </c>
      <c r="D4735" t="s">
        <v>1668</v>
      </c>
      <c r="E4735" t="s">
        <v>1669</v>
      </c>
      <c r="F4735" t="s">
        <v>1670</v>
      </c>
      <c r="G4735" t="s">
        <v>1671</v>
      </c>
      <c r="H4735" t="s">
        <v>1672</v>
      </c>
      <c r="I4735" t="s">
        <v>1673</v>
      </c>
      <c r="J4735" t="s">
        <v>1674</v>
      </c>
      <c r="K4735" t="s">
        <v>1675</v>
      </c>
      <c r="L4735" t="s">
        <v>1676</v>
      </c>
      <c r="M4735" t="s">
        <v>1677</v>
      </c>
      <c r="N4735" t="s">
        <v>1678</v>
      </c>
      <c r="O4735" t="s">
        <v>1679</v>
      </c>
      <c r="P4735" t="s">
        <v>1342</v>
      </c>
      <c r="Q4735" t="s">
        <v>74</v>
      </c>
    </row>
    <row r="4736" spans="1:17" x14ac:dyDescent="0.35">
      <c r="A4736" t="s">
        <v>35</v>
      </c>
      <c r="B4736" t="s">
        <v>1404</v>
      </c>
      <c r="C4736">
        <v>414</v>
      </c>
      <c r="D4736" t="s">
        <v>358</v>
      </c>
      <c r="E4736" t="s">
        <v>789</v>
      </c>
      <c r="F4736" t="s">
        <v>938</v>
      </c>
      <c r="G4736" t="s">
        <v>865</v>
      </c>
      <c r="H4736" t="s">
        <v>456</v>
      </c>
      <c r="I4736" t="s">
        <v>1064</v>
      </c>
      <c r="J4736" t="s">
        <v>460</v>
      </c>
      <c r="K4736" t="s">
        <v>377</v>
      </c>
      <c r="L4736" t="s">
        <v>718</v>
      </c>
      <c r="M4736" t="s">
        <v>529</v>
      </c>
      <c r="N4736" t="s">
        <v>489</v>
      </c>
      <c r="O4736" t="s">
        <v>668</v>
      </c>
      <c r="P4736" t="s">
        <v>414</v>
      </c>
      <c r="Q4736" t="s">
        <v>724</v>
      </c>
    </row>
    <row r="4737" spans="1:17" x14ac:dyDescent="0.35">
      <c r="A4737" t="s">
        <v>35</v>
      </c>
      <c r="B4737" t="s">
        <v>1405</v>
      </c>
      <c r="C4737">
        <v>67</v>
      </c>
      <c r="D4737" t="s">
        <v>422</v>
      </c>
      <c r="E4737" t="s">
        <v>729</v>
      </c>
      <c r="F4737" t="s">
        <v>1116</v>
      </c>
      <c r="G4737" t="s">
        <v>276</v>
      </c>
      <c r="H4737" t="s">
        <v>78</v>
      </c>
      <c r="I4737" t="s">
        <v>905</v>
      </c>
      <c r="J4737" t="s">
        <v>575</v>
      </c>
      <c r="K4737" t="s">
        <v>78</v>
      </c>
      <c r="L4737" t="s">
        <v>736</v>
      </c>
      <c r="M4737" t="s">
        <v>675</v>
      </c>
      <c r="N4737" t="s">
        <v>553</v>
      </c>
      <c r="O4737" t="s">
        <v>78</v>
      </c>
      <c r="P4737" t="s">
        <v>458</v>
      </c>
      <c r="Q4737" t="s">
        <v>825</v>
      </c>
    </row>
    <row r="4738" spans="1:17" x14ac:dyDescent="0.35">
      <c r="A4738" t="s">
        <v>35</v>
      </c>
      <c r="B4738" t="s">
        <v>1406</v>
      </c>
      <c r="C4738">
        <v>136</v>
      </c>
      <c r="D4738" t="s">
        <v>720</v>
      </c>
      <c r="E4738" t="s">
        <v>503</v>
      </c>
      <c r="F4738" t="s">
        <v>1140</v>
      </c>
      <c r="G4738" t="s">
        <v>938</v>
      </c>
      <c r="H4738" t="s">
        <v>732</v>
      </c>
      <c r="I4738" t="s">
        <v>644</v>
      </c>
      <c r="J4738" t="s">
        <v>263</v>
      </c>
      <c r="K4738" t="s">
        <v>668</v>
      </c>
      <c r="L4738" t="s">
        <v>732</v>
      </c>
      <c r="M4738" t="s">
        <v>723</v>
      </c>
      <c r="N4738" t="s">
        <v>985</v>
      </c>
      <c r="O4738" t="s">
        <v>623</v>
      </c>
      <c r="P4738" t="s">
        <v>78</v>
      </c>
      <c r="Q4738" t="s">
        <v>732</v>
      </c>
    </row>
    <row r="4739" spans="1:17" x14ac:dyDescent="0.35">
      <c r="A4739" t="s">
        <v>36</v>
      </c>
      <c r="B4739" t="s">
        <v>1404</v>
      </c>
      <c r="C4739">
        <v>1048</v>
      </c>
      <c r="D4739" t="s">
        <v>175</v>
      </c>
      <c r="E4739" t="s">
        <v>717</v>
      </c>
      <c r="F4739" t="s">
        <v>958</v>
      </c>
      <c r="G4739" t="s">
        <v>799</v>
      </c>
      <c r="H4739" t="s">
        <v>633</v>
      </c>
      <c r="I4739" t="s">
        <v>793</v>
      </c>
      <c r="J4739" t="s">
        <v>410</v>
      </c>
      <c r="K4739" t="s">
        <v>673</v>
      </c>
      <c r="L4739" t="s">
        <v>868</v>
      </c>
      <c r="M4739" t="s">
        <v>387</v>
      </c>
      <c r="N4739" t="s">
        <v>627</v>
      </c>
      <c r="O4739" t="s">
        <v>78</v>
      </c>
      <c r="P4739" t="s">
        <v>622</v>
      </c>
      <c r="Q4739" t="s">
        <v>987</v>
      </c>
    </row>
    <row r="4740" spans="1:17" x14ac:dyDescent="0.35">
      <c r="A4740" t="s">
        <v>36</v>
      </c>
      <c r="B4740" t="s">
        <v>1405</v>
      </c>
      <c r="C4740">
        <v>331</v>
      </c>
      <c r="D4740" t="s">
        <v>302</v>
      </c>
      <c r="E4740" t="s">
        <v>980</v>
      </c>
      <c r="F4740" t="s">
        <v>654</v>
      </c>
      <c r="G4740" t="s">
        <v>729</v>
      </c>
      <c r="H4740" t="s">
        <v>736</v>
      </c>
      <c r="I4740" t="s">
        <v>633</v>
      </c>
      <c r="J4740" t="s">
        <v>333</v>
      </c>
      <c r="K4740" t="s">
        <v>78</v>
      </c>
      <c r="L4740" t="s">
        <v>337</v>
      </c>
      <c r="M4740" t="s">
        <v>668</v>
      </c>
      <c r="N4740" t="s">
        <v>537</v>
      </c>
      <c r="O4740" t="s">
        <v>78</v>
      </c>
      <c r="P4740" t="s">
        <v>383</v>
      </c>
      <c r="Q4740" t="s">
        <v>433</v>
      </c>
    </row>
    <row r="4741" spans="1:17" x14ac:dyDescent="0.35">
      <c r="A4741" t="s">
        <v>36</v>
      </c>
      <c r="B4741" t="s">
        <v>1406</v>
      </c>
      <c r="C4741">
        <v>255</v>
      </c>
      <c r="D4741" t="s">
        <v>684</v>
      </c>
      <c r="E4741" t="s">
        <v>529</v>
      </c>
      <c r="F4741" t="s">
        <v>723</v>
      </c>
      <c r="G4741" t="s">
        <v>1096</v>
      </c>
      <c r="H4741" t="s">
        <v>741</v>
      </c>
      <c r="I4741" t="s">
        <v>949</v>
      </c>
      <c r="J4741" t="s">
        <v>421</v>
      </c>
      <c r="K4741" t="s">
        <v>78</v>
      </c>
      <c r="L4741" t="s">
        <v>868</v>
      </c>
      <c r="M4741" t="s">
        <v>387</v>
      </c>
      <c r="N4741" t="s">
        <v>1090</v>
      </c>
      <c r="O4741" t="s">
        <v>668</v>
      </c>
      <c r="P4741" t="s">
        <v>341</v>
      </c>
      <c r="Q4741" t="s">
        <v>736</v>
      </c>
    </row>
    <row r="4742" spans="1:17" x14ac:dyDescent="0.35">
      <c r="A4742" t="s">
        <v>37</v>
      </c>
      <c r="B4742" t="s">
        <v>1404</v>
      </c>
      <c r="C4742">
        <v>561</v>
      </c>
      <c r="D4742" t="s">
        <v>371</v>
      </c>
      <c r="E4742" t="s">
        <v>1018</v>
      </c>
      <c r="F4742" t="s">
        <v>793</v>
      </c>
      <c r="G4742" t="s">
        <v>938</v>
      </c>
      <c r="H4742" t="s">
        <v>723</v>
      </c>
      <c r="I4742" t="s">
        <v>745</v>
      </c>
      <c r="J4742" t="s">
        <v>372</v>
      </c>
      <c r="K4742" t="s">
        <v>170</v>
      </c>
      <c r="L4742" t="s">
        <v>721</v>
      </c>
      <c r="M4742" t="s">
        <v>987</v>
      </c>
      <c r="N4742" t="s">
        <v>1116</v>
      </c>
      <c r="O4742" t="s">
        <v>679</v>
      </c>
      <c r="P4742" t="s">
        <v>341</v>
      </c>
      <c r="Q4742" t="s">
        <v>675</v>
      </c>
    </row>
    <row r="4743" spans="1:17" x14ac:dyDescent="0.35">
      <c r="A4743" t="s">
        <v>37</v>
      </c>
      <c r="B4743" t="s">
        <v>1405</v>
      </c>
      <c r="C4743">
        <v>75</v>
      </c>
      <c r="D4743" t="s">
        <v>330</v>
      </c>
      <c r="E4743" t="s">
        <v>1064</v>
      </c>
      <c r="F4743" t="s">
        <v>861</v>
      </c>
      <c r="G4743" t="s">
        <v>985</v>
      </c>
      <c r="H4743" t="s">
        <v>721</v>
      </c>
      <c r="I4743" t="s">
        <v>288</v>
      </c>
      <c r="J4743" t="s">
        <v>629</v>
      </c>
      <c r="K4743" t="s">
        <v>78</v>
      </c>
      <c r="L4743" t="s">
        <v>949</v>
      </c>
      <c r="M4743" t="s">
        <v>433</v>
      </c>
      <c r="N4743" t="s">
        <v>378</v>
      </c>
      <c r="O4743" t="s">
        <v>78</v>
      </c>
      <c r="P4743" t="s">
        <v>246</v>
      </c>
      <c r="Q4743" t="s">
        <v>741</v>
      </c>
    </row>
    <row r="4744" spans="1:17" x14ac:dyDescent="0.35">
      <c r="A4744" t="s">
        <v>37</v>
      </c>
      <c r="B4744" t="s">
        <v>1406</v>
      </c>
      <c r="C4744">
        <v>191</v>
      </c>
      <c r="D4744" t="s">
        <v>932</v>
      </c>
      <c r="E4744" t="s">
        <v>825</v>
      </c>
      <c r="F4744" t="s">
        <v>745</v>
      </c>
      <c r="G4744" t="s">
        <v>508</v>
      </c>
      <c r="H4744" t="s">
        <v>508</v>
      </c>
      <c r="I4744" t="s">
        <v>1109</v>
      </c>
      <c r="J4744" t="s">
        <v>625</v>
      </c>
      <c r="K4744" t="s">
        <v>374</v>
      </c>
      <c r="L4744" t="s">
        <v>739</v>
      </c>
      <c r="M4744" t="s">
        <v>624</v>
      </c>
      <c r="N4744" t="s">
        <v>861</v>
      </c>
      <c r="O4744" t="s">
        <v>78</v>
      </c>
      <c r="P4744" t="s">
        <v>433</v>
      </c>
      <c r="Q4744" t="s">
        <v>433</v>
      </c>
    </row>
    <row r="4745" spans="1:17" x14ac:dyDescent="0.35">
      <c r="A4745" t="s">
        <v>38</v>
      </c>
      <c r="B4745" t="s">
        <v>1404</v>
      </c>
      <c r="C4745">
        <v>556</v>
      </c>
      <c r="D4745" t="s">
        <v>218</v>
      </c>
      <c r="E4745" t="s">
        <v>865</v>
      </c>
      <c r="F4745" t="s">
        <v>1151</v>
      </c>
      <c r="G4745" t="s">
        <v>1011</v>
      </c>
      <c r="H4745" t="s">
        <v>85</v>
      </c>
      <c r="I4745" t="s">
        <v>580</v>
      </c>
      <c r="J4745" t="s">
        <v>194</v>
      </c>
      <c r="K4745" t="s">
        <v>668</v>
      </c>
      <c r="L4745" t="s">
        <v>676</v>
      </c>
      <c r="M4745" t="s">
        <v>807</v>
      </c>
      <c r="N4745" t="s">
        <v>398</v>
      </c>
      <c r="O4745" t="s">
        <v>374</v>
      </c>
      <c r="P4745" t="s">
        <v>529</v>
      </c>
      <c r="Q4745" t="s">
        <v>458</v>
      </c>
    </row>
    <row r="4746" spans="1:17" x14ac:dyDescent="0.35">
      <c r="A4746" t="s">
        <v>38</v>
      </c>
      <c r="B4746" t="s">
        <v>1405</v>
      </c>
      <c r="C4746">
        <v>82</v>
      </c>
      <c r="D4746" t="s">
        <v>343</v>
      </c>
      <c r="E4746" t="s">
        <v>761</v>
      </c>
      <c r="F4746" t="s">
        <v>635</v>
      </c>
      <c r="G4746" t="s">
        <v>355</v>
      </c>
      <c r="H4746" t="s">
        <v>334</v>
      </c>
      <c r="I4746" t="s">
        <v>807</v>
      </c>
      <c r="J4746" t="s">
        <v>303</v>
      </c>
      <c r="K4746" t="s">
        <v>78</v>
      </c>
      <c r="L4746" t="s">
        <v>78</v>
      </c>
      <c r="M4746" t="s">
        <v>724</v>
      </c>
      <c r="N4746" t="s">
        <v>657</v>
      </c>
      <c r="O4746" t="s">
        <v>78</v>
      </c>
      <c r="P4746" t="s">
        <v>529</v>
      </c>
      <c r="Q4746" t="s">
        <v>673</v>
      </c>
    </row>
    <row r="4747" spans="1:17" x14ac:dyDescent="0.35">
      <c r="A4747" t="s">
        <v>38</v>
      </c>
      <c r="B4747" t="s">
        <v>1406</v>
      </c>
      <c r="C4747">
        <v>185</v>
      </c>
      <c r="D4747" t="s">
        <v>978</v>
      </c>
      <c r="E4747" t="s">
        <v>745</v>
      </c>
      <c r="F4747" t="s">
        <v>250</v>
      </c>
      <c r="G4747" t="s">
        <v>688</v>
      </c>
      <c r="H4747" t="s">
        <v>987</v>
      </c>
      <c r="I4747" t="s">
        <v>964</v>
      </c>
      <c r="J4747" t="s">
        <v>205</v>
      </c>
      <c r="K4747" t="s">
        <v>78</v>
      </c>
      <c r="L4747" t="s">
        <v>675</v>
      </c>
      <c r="M4747" t="s">
        <v>490</v>
      </c>
      <c r="N4747" t="s">
        <v>744</v>
      </c>
      <c r="O4747" t="s">
        <v>78</v>
      </c>
      <c r="P4747" t="s">
        <v>736</v>
      </c>
      <c r="Q4747" t="s">
        <v>721</v>
      </c>
    </row>
    <row r="4748" spans="1:17" x14ac:dyDescent="0.35">
      <c r="A4748" t="s">
        <v>39</v>
      </c>
      <c r="B4748" t="s">
        <v>1404</v>
      </c>
      <c r="C4748">
        <v>696</v>
      </c>
      <c r="D4748" t="s">
        <v>178</v>
      </c>
      <c r="E4748" t="s">
        <v>503</v>
      </c>
      <c r="F4748" t="s">
        <v>260</v>
      </c>
      <c r="G4748" t="s">
        <v>450</v>
      </c>
      <c r="H4748" t="s">
        <v>623</v>
      </c>
      <c r="I4748" t="s">
        <v>745</v>
      </c>
      <c r="J4748" t="s">
        <v>682</v>
      </c>
      <c r="K4748" t="s">
        <v>374</v>
      </c>
      <c r="L4748" t="s">
        <v>341</v>
      </c>
      <c r="M4748" t="s">
        <v>374</v>
      </c>
      <c r="N4748" t="s">
        <v>627</v>
      </c>
      <c r="O4748" t="s">
        <v>78</v>
      </c>
      <c r="P4748" t="s">
        <v>987</v>
      </c>
      <c r="Q4748" t="s">
        <v>734</v>
      </c>
    </row>
    <row r="4749" spans="1:17" x14ac:dyDescent="0.35">
      <c r="A4749" t="s">
        <v>39</v>
      </c>
      <c r="B4749" t="s">
        <v>1405</v>
      </c>
      <c r="C4749">
        <v>111</v>
      </c>
      <c r="D4749" t="s">
        <v>159</v>
      </c>
      <c r="E4749" t="s">
        <v>731</v>
      </c>
      <c r="F4749" t="s">
        <v>1087</v>
      </c>
      <c r="G4749" t="s">
        <v>1104</v>
      </c>
      <c r="H4749" t="s">
        <v>383</v>
      </c>
      <c r="I4749" t="s">
        <v>337</v>
      </c>
      <c r="J4749" t="s">
        <v>161</v>
      </c>
      <c r="K4749" t="s">
        <v>78</v>
      </c>
      <c r="L4749" t="s">
        <v>739</v>
      </c>
      <c r="M4749" t="s">
        <v>334</v>
      </c>
      <c r="N4749" t="s">
        <v>130</v>
      </c>
      <c r="O4749" t="s">
        <v>78</v>
      </c>
      <c r="P4749" t="s">
        <v>490</v>
      </c>
      <c r="Q4749" t="s">
        <v>374</v>
      </c>
    </row>
    <row r="4750" spans="1:17" x14ac:dyDescent="0.35">
      <c r="A4750" t="s">
        <v>39</v>
      </c>
      <c r="B4750" t="s">
        <v>1406</v>
      </c>
      <c r="C4750">
        <v>222</v>
      </c>
      <c r="D4750" t="s">
        <v>282</v>
      </c>
      <c r="E4750" t="s">
        <v>690</v>
      </c>
      <c r="F4750" t="s">
        <v>789</v>
      </c>
      <c r="G4750" t="s">
        <v>624</v>
      </c>
      <c r="H4750" t="s">
        <v>644</v>
      </c>
      <c r="I4750" t="s">
        <v>836</v>
      </c>
      <c r="J4750" t="s">
        <v>371</v>
      </c>
      <c r="K4750" t="s">
        <v>78</v>
      </c>
      <c r="L4750" t="s">
        <v>690</v>
      </c>
      <c r="M4750" t="s">
        <v>414</v>
      </c>
      <c r="N4750" t="s">
        <v>473</v>
      </c>
      <c r="O4750" t="s">
        <v>78</v>
      </c>
      <c r="P4750" t="s">
        <v>490</v>
      </c>
      <c r="Q4750" t="s">
        <v>85</v>
      </c>
    </row>
    <row r="4751" spans="1:17" x14ac:dyDescent="0.35">
      <c r="A4751" t="s">
        <v>40</v>
      </c>
      <c r="B4751" t="s">
        <v>1404</v>
      </c>
      <c r="C4751">
        <v>3275</v>
      </c>
      <c r="D4751" t="s">
        <v>1308</v>
      </c>
      <c r="E4751" t="s">
        <v>1064</v>
      </c>
      <c r="F4751" t="s">
        <v>781</v>
      </c>
      <c r="G4751" t="s">
        <v>740</v>
      </c>
      <c r="H4751" t="s">
        <v>718</v>
      </c>
      <c r="I4751" t="s">
        <v>580</v>
      </c>
      <c r="J4751" t="s">
        <v>499</v>
      </c>
      <c r="K4751" t="s">
        <v>334</v>
      </c>
      <c r="L4751" t="s">
        <v>633</v>
      </c>
      <c r="M4751" t="s">
        <v>355</v>
      </c>
      <c r="N4751" t="s">
        <v>137</v>
      </c>
      <c r="O4751" t="s">
        <v>170</v>
      </c>
      <c r="P4751" t="s">
        <v>458</v>
      </c>
      <c r="Q4751" t="s">
        <v>341</v>
      </c>
    </row>
    <row r="4752" spans="1:17" x14ac:dyDescent="0.35">
      <c r="A4752" t="s">
        <v>40</v>
      </c>
      <c r="B4752" t="s">
        <v>1405</v>
      </c>
      <c r="C4752">
        <v>666</v>
      </c>
      <c r="D4752" t="s">
        <v>471</v>
      </c>
      <c r="E4752" t="s">
        <v>67</v>
      </c>
      <c r="F4752" t="s">
        <v>539</v>
      </c>
      <c r="G4752" t="s">
        <v>451</v>
      </c>
      <c r="H4752" t="s">
        <v>341</v>
      </c>
      <c r="I4752" t="s">
        <v>730</v>
      </c>
      <c r="J4752" t="s">
        <v>566</v>
      </c>
      <c r="K4752" t="s">
        <v>78</v>
      </c>
      <c r="L4752" t="s">
        <v>456</v>
      </c>
      <c r="M4752" t="s">
        <v>414</v>
      </c>
      <c r="N4752" t="s">
        <v>165</v>
      </c>
      <c r="O4752" t="s">
        <v>78</v>
      </c>
      <c r="P4752" t="s">
        <v>458</v>
      </c>
      <c r="Q4752" t="s">
        <v>85</v>
      </c>
    </row>
    <row r="4753" spans="1:17" x14ac:dyDescent="0.35">
      <c r="A4753" t="s">
        <v>40</v>
      </c>
      <c r="B4753" t="s">
        <v>1406</v>
      </c>
      <c r="C4753">
        <v>989</v>
      </c>
      <c r="D4753" t="s">
        <v>1116</v>
      </c>
      <c r="E4753" t="s">
        <v>730</v>
      </c>
      <c r="F4753" t="s">
        <v>719</v>
      </c>
      <c r="G4753" t="s">
        <v>288</v>
      </c>
      <c r="H4753" t="s">
        <v>250</v>
      </c>
      <c r="I4753" t="s">
        <v>783</v>
      </c>
      <c r="J4753" t="s">
        <v>81</v>
      </c>
      <c r="K4753" t="s">
        <v>170</v>
      </c>
      <c r="L4753" t="s">
        <v>688</v>
      </c>
      <c r="M4753" t="s">
        <v>406</v>
      </c>
      <c r="N4753" t="s">
        <v>1104</v>
      </c>
      <c r="O4753" t="s">
        <v>170</v>
      </c>
      <c r="P4753" t="s">
        <v>490</v>
      </c>
      <c r="Q4753" t="s">
        <v>341</v>
      </c>
    </row>
    <row r="4755" spans="1:17" x14ac:dyDescent="0.35">
      <c r="A4755" t="s">
        <v>1686</v>
      </c>
    </row>
    <row r="4756" spans="1:17" x14ac:dyDescent="0.35">
      <c r="A4756" t="s">
        <v>29</v>
      </c>
      <c r="B4756" t="s">
        <v>1075</v>
      </c>
      <c r="C4756" t="s">
        <v>30</v>
      </c>
      <c r="D4756" t="s">
        <v>1668</v>
      </c>
      <c r="E4756" t="s">
        <v>1669</v>
      </c>
      <c r="F4756" t="s">
        <v>1670</v>
      </c>
      <c r="G4756" t="s">
        <v>1671</v>
      </c>
      <c r="H4756" t="s">
        <v>1672</v>
      </c>
      <c r="I4756" t="s">
        <v>1673</v>
      </c>
      <c r="J4756" t="s">
        <v>1674</v>
      </c>
      <c r="K4756" t="s">
        <v>1675</v>
      </c>
      <c r="L4756" t="s">
        <v>1676</v>
      </c>
      <c r="M4756" t="s">
        <v>1677</v>
      </c>
      <c r="N4756" t="s">
        <v>1678</v>
      </c>
      <c r="O4756" t="s">
        <v>1679</v>
      </c>
      <c r="P4756" t="s">
        <v>1342</v>
      </c>
      <c r="Q4756" t="s">
        <v>74</v>
      </c>
    </row>
    <row r="4757" spans="1:17" x14ac:dyDescent="0.35">
      <c r="A4757" t="s">
        <v>35</v>
      </c>
      <c r="B4757" t="s">
        <v>1079</v>
      </c>
      <c r="C4757">
        <v>89</v>
      </c>
      <c r="D4757" t="s">
        <v>567</v>
      </c>
      <c r="E4757" t="s">
        <v>753</v>
      </c>
      <c r="F4757" t="s">
        <v>918</v>
      </c>
      <c r="G4757" t="s">
        <v>699</v>
      </c>
      <c r="H4757" t="s">
        <v>718</v>
      </c>
      <c r="I4757" t="s">
        <v>732</v>
      </c>
      <c r="J4757" t="s">
        <v>320</v>
      </c>
      <c r="K4757" t="s">
        <v>78</v>
      </c>
      <c r="L4757" t="s">
        <v>679</v>
      </c>
      <c r="M4757" t="s">
        <v>85</v>
      </c>
      <c r="N4757" t="s">
        <v>1064</v>
      </c>
      <c r="O4757" t="s">
        <v>633</v>
      </c>
      <c r="P4757" t="s">
        <v>78</v>
      </c>
      <c r="Q4757" t="s">
        <v>745</v>
      </c>
    </row>
    <row r="4758" spans="1:17" x14ac:dyDescent="0.35">
      <c r="A4758" t="s">
        <v>35</v>
      </c>
      <c r="B4758" t="s">
        <v>1076</v>
      </c>
      <c r="C4758">
        <v>251</v>
      </c>
      <c r="D4758" t="s">
        <v>825</v>
      </c>
      <c r="E4758" t="s">
        <v>732</v>
      </c>
      <c r="F4758" t="s">
        <v>807</v>
      </c>
      <c r="G4758" t="s">
        <v>742</v>
      </c>
      <c r="H4758" t="s">
        <v>721</v>
      </c>
      <c r="I4758" t="s">
        <v>260</v>
      </c>
      <c r="J4758" t="s">
        <v>302</v>
      </c>
      <c r="K4758" t="s">
        <v>170</v>
      </c>
      <c r="L4758" t="s">
        <v>825</v>
      </c>
      <c r="M4758" t="s">
        <v>508</v>
      </c>
      <c r="N4758" t="s">
        <v>652</v>
      </c>
      <c r="O4758" t="s">
        <v>78</v>
      </c>
      <c r="P4758" t="s">
        <v>623</v>
      </c>
      <c r="Q4758" t="s">
        <v>456</v>
      </c>
    </row>
    <row r="4759" spans="1:17" x14ac:dyDescent="0.35">
      <c r="A4759" t="s">
        <v>35</v>
      </c>
      <c r="B4759" t="s">
        <v>1078</v>
      </c>
      <c r="C4759">
        <v>277</v>
      </c>
      <c r="D4759" t="s">
        <v>603</v>
      </c>
      <c r="E4759" t="s">
        <v>914</v>
      </c>
      <c r="F4759" t="s">
        <v>615</v>
      </c>
      <c r="G4759" t="s">
        <v>746</v>
      </c>
      <c r="H4759" t="s">
        <v>676</v>
      </c>
      <c r="I4759" t="s">
        <v>741</v>
      </c>
      <c r="J4759" t="s">
        <v>93</v>
      </c>
      <c r="K4759" t="s">
        <v>387</v>
      </c>
      <c r="L4759" t="s">
        <v>825</v>
      </c>
      <c r="M4759" t="s">
        <v>250</v>
      </c>
      <c r="N4759" t="s">
        <v>354</v>
      </c>
      <c r="O4759" t="s">
        <v>78</v>
      </c>
      <c r="P4759" t="s">
        <v>377</v>
      </c>
      <c r="Q4759" t="s">
        <v>508</v>
      </c>
    </row>
    <row r="4760" spans="1:17" x14ac:dyDescent="0.35">
      <c r="A4760" t="s">
        <v>36</v>
      </c>
      <c r="B4760" t="s">
        <v>1079</v>
      </c>
      <c r="C4760">
        <v>210</v>
      </c>
      <c r="D4760" t="s">
        <v>467</v>
      </c>
      <c r="E4760" t="s">
        <v>288</v>
      </c>
      <c r="F4760" t="s">
        <v>61</v>
      </c>
      <c r="G4760" t="s">
        <v>764</v>
      </c>
      <c r="H4760" t="s">
        <v>825</v>
      </c>
      <c r="I4760" t="s">
        <v>644</v>
      </c>
      <c r="J4760" t="s">
        <v>968</v>
      </c>
      <c r="K4760" t="s">
        <v>78</v>
      </c>
      <c r="L4760" t="s">
        <v>406</v>
      </c>
      <c r="M4760" t="s">
        <v>78</v>
      </c>
      <c r="N4760" t="s">
        <v>1118</v>
      </c>
      <c r="O4760" t="s">
        <v>673</v>
      </c>
      <c r="P4760" t="s">
        <v>736</v>
      </c>
      <c r="Q4760" t="s">
        <v>738</v>
      </c>
    </row>
    <row r="4761" spans="1:17" x14ac:dyDescent="0.35">
      <c r="A4761" t="s">
        <v>36</v>
      </c>
      <c r="B4761" t="s">
        <v>1076</v>
      </c>
      <c r="C4761">
        <v>497</v>
      </c>
      <c r="D4761" t="s">
        <v>644</v>
      </c>
      <c r="E4761" t="s">
        <v>337</v>
      </c>
      <c r="F4761" t="s">
        <v>745</v>
      </c>
      <c r="G4761" t="s">
        <v>742</v>
      </c>
      <c r="H4761" t="s">
        <v>825</v>
      </c>
      <c r="I4761" t="s">
        <v>753</v>
      </c>
      <c r="J4761" t="s">
        <v>46</v>
      </c>
      <c r="K4761" t="s">
        <v>78</v>
      </c>
      <c r="L4761" t="s">
        <v>1214</v>
      </c>
      <c r="M4761" t="s">
        <v>738</v>
      </c>
      <c r="N4761" t="s">
        <v>618</v>
      </c>
      <c r="O4761" t="s">
        <v>679</v>
      </c>
      <c r="P4761" t="s">
        <v>250</v>
      </c>
      <c r="Q4761" t="s">
        <v>624</v>
      </c>
    </row>
    <row r="4762" spans="1:17" x14ac:dyDescent="0.35">
      <c r="A4762" t="s">
        <v>36</v>
      </c>
      <c r="B4762" t="s">
        <v>1078</v>
      </c>
      <c r="C4762">
        <v>927</v>
      </c>
      <c r="D4762" t="s">
        <v>910</v>
      </c>
      <c r="E4762" t="s">
        <v>938</v>
      </c>
      <c r="F4762" t="s">
        <v>759</v>
      </c>
      <c r="G4762" t="s">
        <v>770</v>
      </c>
      <c r="H4762" t="s">
        <v>721</v>
      </c>
      <c r="I4762" t="s">
        <v>676</v>
      </c>
      <c r="J4762" t="s">
        <v>621</v>
      </c>
      <c r="K4762" t="s">
        <v>673</v>
      </c>
      <c r="L4762" t="s">
        <v>688</v>
      </c>
      <c r="M4762" t="s">
        <v>433</v>
      </c>
      <c r="N4762" t="s">
        <v>369</v>
      </c>
      <c r="O4762" t="s">
        <v>78</v>
      </c>
      <c r="P4762" t="s">
        <v>675</v>
      </c>
      <c r="Q4762" t="s">
        <v>675</v>
      </c>
    </row>
    <row r="4763" spans="1:17" x14ac:dyDescent="0.35">
      <c r="A4763" t="s">
        <v>37</v>
      </c>
      <c r="B4763" t="s">
        <v>1079</v>
      </c>
      <c r="C4763">
        <v>139</v>
      </c>
      <c r="D4763" t="s">
        <v>1286</v>
      </c>
      <c r="E4763" t="s">
        <v>63</v>
      </c>
      <c r="F4763" t="s">
        <v>980</v>
      </c>
      <c r="G4763" t="s">
        <v>788</v>
      </c>
      <c r="H4763" t="s">
        <v>456</v>
      </c>
      <c r="I4763" t="s">
        <v>633</v>
      </c>
      <c r="J4763" t="s">
        <v>641</v>
      </c>
      <c r="K4763" t="s">
        <v>78</v>
      </c>
      <c r="L4763" t="s">
        <v>389</v>
      </c>
      <c r="M4763" t="s">
        <v>78</v>
      </c>
      <c r="N4763" t="s">
        <v>61</v>
      </c>
      <c r="O4763" t="s">
        <v>78</v>
      </c>
      <c r="P4763" t="s">
        <v>675</v>
      </c>
      <c r="Q4763" t="s">
        <v>738</v>
      </c>
    </row>
    <row r="4764" spans="1:17" x14ac:dyDescent="0.35">
      <c r="A4764" t="s">
        <v>37</v>
      </c>
      <c r="B4764" t="s">
        <v>1076</v>
      </c>
      <c r="C4764">
        <v>314</v>
      </c>
      <c r="D4764" t="s">
        <v>529</v>
      </c>
      <c r="E4764" t="s">
        <v>85</v>
      </c>
      <c r="F4764" t="s">
        <v>383</v>
      </c>
      <c r="G4764" t="s">
        <v>732</v>
      </c>
      <c r="H4764" t="s">
        <v>580</v>
      </c>
      <c r="I4764" t="s">
        <v>783</v>
      </c>
      <c r="J4764" t="s">
        <v>46</v>
      </c>
      <c r="K4764" t="s">
        <v>374</v>
      </c>
      <c r="L4764" t="s">
        <v>949</v>
      </c>
      <c r="M4764" t="s">
        <v>456</v>
      </c>
      <c r="N4764" t="s">
        <v>575</v>
      </c>
      <c r="O4764" t="s">
        <v>170</v>
      </c>
      <c r="P4764" t="s">
        <v>624</v>
      </c>
      <c r="Q4764" t="s">
        <v>414</v>
      </c>
    </row>
    <row r="4765" spans="1:17" x14ac:dyDescent="0.35">
      <c r="A4765" t="s">
        <v>37</v>
      </c>
      <c r="B4765" t="s">
        <v>1078</v>
      </c>
      <c r="C4765">
        <v>374</v>
      </c>
      <c r="D4765" t="s">
        <v>1430</v>
      </c>
      <c r="E4765" t="s">
        <v>1118</v>
      </c>
      <c r="F4765" t="s">
        <v>996</v>
      </c>
      <c r="G4765" t="s">
        <v>934</v>
      </c>
      <c r="H4765" t="s">
        <v>724</v>
      </c>
      <c r="I4765" t="s">
        <v>337</v>
      </c>
      <c r="J4765" t="s">
        <v>519</v>
      </c>
      <c r="K4765" t="s">
        <v>78</v>
      </c>
      <c r="L4765" t="s">
        <v>868</v>
      </c>
      <c r="M4765" t="s">
        <v>374</v>
      </c>
      <c r="N4765" t="s">
        <v>1252</v>
      </c>
      <c r="O4765" t="s">
        <v>78</v>
      </c>
      <c r="P4765" t="s">
        <v>85</v>
      </c>
      <c r="Q4765" t="s">
        <v>738</v>
      </c>
    </row>
    <row r="4766" spans="1:17" x14ac:dyDescent="0.35">
      <c r="A4766" t="s">
        <v>38</v>
      </c>
      <c r="B4766" t="s">
        <v>1079</v>
      </c>
      <c r="C4766">
        <v>135</v>
      </c>
      <c r="D4766" t="s">
        <v>663</v>
      </c>
      <c r="E4766" t="s">
        <v>753</v>
      </c>
      <c r="F4766" t="s">
        <v>65</v>
      </c>
      <c r="G4766" t="s">
        <v>739</v>
      </c>
      <c r="H4766" t="s">
        <v>355</v>
      </c>
      <c r="I4766" t="s">
        <v>998</v>
      </c>
      <c r="J4766" t="s">
        <v>152</v>
      </c>
      <c r="K4766" t="s">
        <v>78</v>
      </c>
      <c r="L4766" t="s">
        <v>383</v>
      </c>
      <c r="M4766" t="s">
        <v>374</v>
      </c>
      <c r="N4766" t="s">
        <v>694</v>
      </c>
      <c r="O4766" t="s">
        <v>78</v>
      </c>
      <c r="P4766" t="s">
        <v>676</v>
      </c>
      <c r="Q4766" t="s">
        <v>987</v>
      </c>
    </row>
    <row r="4767" spans="1:17" x14ac:dyDescent="0.35">
      <c r="A4767" t="s">
        <v>38</v>
      </c>
      <c r="B4767" t="s">
        <v>1076</v>
      </c>
      <c r="C4767">
        <v>326</v>
      </c>
      <c r="D4767" t="s">
        <v>668</v>
      </c>
      <c r="E4767" t="s">
        <v>730</v>
      </c>
      <c r="F4767" t="s">
        <v>622</v>
      </c>
      <c r="G4767" t="s">
        <v>825</v>
      </c>
      <c r="H4767" t="s">
        <v>987</v>
      </c>
      <c r="I4767" t="s">
        <v>285</v>
      </c>
      <c r="J4767" t="s">
        <v>1305</v>
      </c>
      <c r="K4767" t="s">
        <v>170</v>
      </c>
      <c r="L4767" t="s">
        <v>738</v>
      </c>
      <c r="M4767" t="s">
        <v>337</v>
      </c>
      <c r="N4767" t="s">
        <v>509</v>
      </c>
      <c r="O4767" t="s">
        <v>78</v>
      </c>
      <c r="P4767" t="s">
        <v>250</v>
      </c>
      <c r="Q4767" t="s">
        <v>737</v>
      </c>
    </row>
    <row r="4768" spans="1:17" x14ac:dyDescent="0.35">
      <c r="A4768" t="s">
        <v>38</v>
      </c>
      <c r="B4768" t="s">
        <v>1078</v>
      </c>
      <c r="C4768">
        <v>362</v>
      </c>
      <c r="D4768" t="s">
        <v>1297</v>
      </c>
      <c r="E4768" t="s">
        <v>1169</v>
      </c>
      <c r="F4768" t="s">
        <v>881</v>
      </c>
      <c r="G4768" t="s">
        <v>731</v>
      </c>
      <c r="H4768" t="s">
        <v>800</v>
      </c>
      <c r="I4768" t="s">
        <v>690</v>
      </c>
      <c r="J4768" t="s">
        <v>609</v>
      </c>
      <c r="K4768" t="s">
        <v>170</v>
      </c>
      <c r="L4768" t="s">
        <v>644</v>
      </c>
      <c r="M4768" t="s">
        <v>738</v>
      </c>
      <c r="N4768" t="s">
        <v>391</v>
      </c>
      <c r="O4768" t="s">
        <v>414</v>
      </c>
      <c r="P4768" t="s">
        <v>736</v>
      </c>
      <c r="Q4768" t="s">
        <v>800</v>
      </c>
    </row>
    <row r="4769" spans="1:17" x14ac:dyDescent="0.35">
      <c r="A4769" t="s">
        <v>39</v>
      </c>
      <c r="B4769" t="s">
        <v>1079</v>
      </c>
      <c r="C4769">
        <v>152</v>
      </c>
      <c r="D4769" t="s">
        <v>1290</v>
      </c>
      <c r="E4769" t="s">
        <v>1008</v>
      </c>
      <c r="F4769" t="s">
        <v>761</v>
      </c>
      <c r="G4769" t="s">
        <v>813</v>
      </c>
      <c r="H4769" t="s">
        <v>490</v>
      </c>
      <c r="I4769" t="s">
        <v>737</v>
      </c>
      <c r="J4769" t="s">
        <v>451</v>
      </c>
      <c r="K4769" t="s">
        <v>78</v>
      </c>
      <c r="L4769" t="s">
        <v>334</v>
      </c>
      <c r="M4769" t="s">
        <v>78</v>
      </c>
      <c r="N4769" t="s">
        <v>1096</v>
      </c>
      <c r="O4769" t="s">
        <v>78</v>
      </c>
      <c r="P4769" t="s">
        <v>389</v>
      </c>
      <c r="Q4769" t="s">
        <v>85</v>
      </c>
    </row>
    <row r="4770" spans="1:17" x14ac:dyDescent="0.35">
      <c r="A4770" t="s">
        <v>39</v>
      </c>
      <c r="B4770" t="s">
        <v>1076</v>
      </c>
      <c r="C4770">
        <v>354</v>
      </c>
      <c r="D4770" t="s">
        <v>673</v>
      </c>
      <c r="E4770" t="s">
        <v>736</v>
      </c>
      <c r="F4770" t="s">
        <v>383</v>
      </c>
      <c r="G4770" t="s">
        <v>690</v>
      </c>
      <c r="H4770" t="s">
        <v>644</v>
      </c>
      <c r="I4770" t="s">
        <v>918</v>
      </c>
      <c r="J4770" t="s">
        <v>1411</v>
      </c>
      <c r="K4770" t="s">
        <v>85</v>
      </c>
      <c r="L4770" t="s">
        <v>728</v>
      </c>
      <c r="M4770" t="s">
        <v>675</v>
      </c>
      <c r="N4770" t="s">
        <v>516</v>
      </c>
      <c r="O4770" t="s">
        <v>78</v>
      </c>
      <c r="P4770" t="s">
        <v>736</v>
      </c>
      <c r="Q4770" t="s">
        <v>743</v>
      </c>
    </row>
    <row r="4771" spans="1:17" x14ac:dyDescent="0.35">
      <c r="A4771" t="s">
        <v>39</v>
      </c>
      <c r="B4771" t="s">
        <v>1078</v>
      </c>
      <c r="C4771">
        <v>523</v>
      </c>
      <c r="D4771" t="s">
        <v>350</v>
      </c>
      <c r="E4771" t="s">
        <v>788</v>
      </c>
      <c r="F4771" t="s">
        <v>914</v>
      </c>
      <c r="G4771" t="s">
        <v>291</v>
      </c>
      <c r="H4771" t="s">
        <v>800</v>
      </c>
      <c r="I4771" t="s">
        <v>508</v>
      </c>
      <c r="J4771" t="s">
        <v>111</v>
      </c>
      <c r="K4771" t="s">
        <v>78</v>
      </c>
      <c r="L4771" t="s">
        <v>736</v>
      </c>
      <c r="M4771" t="s">
        <v>374</v>
      </c>
      <c r="N4771" t="s">
        <v>1428</v>
      </c>
      <c r="O4771" t="s">
        <v>78</v>
      </c>
      <c r="P4771" t="s">
        <v>675</v>
      </c>
      <c r="Q4771" t="s">
        <v>807</v>
      </c>
    </row>
    <row r="4772" spans="1:17" x14ac:dyDescent="0.35">
      <c r="A4772" t="s">
        <v>40</v>
      </c>
      <c r="B4772" t="s">
        <v>1079</v>
      </c>
      <c r="C4772">
        <v>725</v>
      </c>
      <c r="D4772" t="s">
        <v>1204</v>
      </c>
      <c r="E4772" t="s">
        <v>938</v>
      </c>
      <c r="F4772" t="s">
        <v>936</v>
      </c>
      <c r="G4772" t="s">
        <v>799</v>
      </c>
      <c r="H4772" t="s">
        <v>807</v>
      </c>
      <c r="I4772" t="s">
        <v>721</v>
      </c>
      <c r="J4772" t="s">
        <v>1108</v>
      </c>
      <c r="K4772" t="s">
        <v>78</v>
      </c>
      <c r="L4772" t="s">
        <v>675</v>
      </c>
      <c r="M4772" t="s">
        <v>668</v>
      </c>
      <c r="N4772" t="s">
        <v>1026</v>
      </c>
      <c r="O4772" t="s">
        <v>334</v>
      </c>
      <c r="P4772" t="s">
        <v>406</v>
      </c>
      <c r="Q4772" t="s">
        <v>458</v>
      </c>
    </row>
    <row r="4773" spans="1:17" x14ac:dyDescent="0.35">
      <c r="A4773" t="s">
        <v>40</v>
      </c>
      <c r="B4773" t="s">
        <v>1076</v>
      </c>
      <c r="C4773">
        <v>1742</v>
      </c>
      <c r="D4773" t="s">
        <v>987</v>
      </c>
      <c r="E4773" t="s">
        <v>633</v>
      </c>
      <c r="F4773" t="s">
        <v>734</v>
      </c>
      <c r="G4773" t="s">
        <v>737</v>
      </c>
      <c r="H4773" t="s">
        <v>633</v>
      </c>
      <c r="I4773" t="s">
        <v>1200</v>
      </c>
      <c r="J4773" t="s">
        <v>479</v>
      </c>
      <c r="K4773" t="s">
        <v>246</v>
      </c>
      <c r="L4773" t="s">
        <v>742</v>
      </c>
      <c r="M4773" t="s">
        <v>736</v>
      </c>
      <c r="N4773" t="s">
        <v>314</v>
      </c>
      <c r="O4773" t="s">
        <v>679</v>
      </c>
      <c r="P4773" t="s">
        <v>718</v>
      </c>
      <c r="Q4773" t="s">
        <v>743</v>
      </c>
    </row>
    <row r="4774" spans="1:17" x14ac:dyDescent="0.35">
      <c r="A4774" t="s">
        <v>40</v>
      </c>
      <c r="B4774" t="s">
        <v>1078</v>
      </c>
      <c r="C4774">
        <v>2463</v>
      </c>
      <c r="D4774" t="s">
        <v>628</v>
      </c>
      <c r="E4774" t="s">
        <v>783</v>
      </c>
      <c r="F4774" t="s">
        <v>528</v>
      </c>
      <c r="G4774" t="s">
        <v>1205</v>
      </c>
      <c r="H4774" t="s">
        <v>736</v>
      </c>
      <c r="I4774" t="s">
        <v>690</v>
      </c>
      <c r="J4774" t="s">
        <v>47</v>
      </c>
      <c r="K4774" t="s">
        <v>668</v>
      </c>
      <c r="L4774" t="s">
        <v>633</v>
      </c>
      <c r="M4774" t="s">
        <v>387</v>
      </c>
      <c r="N4774" t="s">
        <v>649</v>
      </c>
      <c r="O4774" t="s">
        <v>170</v>
      </c>
      <c r="P4774" t="s">
        <v>355</v>
      </c>
      <c r="Q4774" t="s">
        <v>738</v>
      </c>
    </row>
    <row r="4776" spans="1:17" x14ac:dyDescent="0.35">
      <c r="A4776" t="s">
        <v>1687</v>
      </c>
    </row>
    <row r="4777" spans="1:17" x14ac:dyDescent="0.35">
      <c r="A4777" t="s">
        <v>29</v>
      </c>
      <c r="B4777" t="s">
        <v>899</v>
      </c>
      <c r="C4777" t="s">
        <v>30</v>
      </c>
      <c r="D4777" t="s">
        <v>1668</v>
      </c>
      <c r="E4777" t="s">
        <v>1669</v>
      </c>
      <c r="F4777" t="s">
        <v>1670</v>
      </c>
      <c r="G4777" t="s">
        <v>1671</v>
      </c>
      <c r="H4777" t="s">
        <v>1672</v>
      </c>
      <c r="I4777" t="s">
        <v>1673</v>
      </c>
      <c r="J4777" t="s">
        <v>1674</v>
      </c>
      <c r="K4777" t="s">
        <v>1675</v>
      </c>
      <c r="L4777" t="s">
        <v>1676</v>
      </c>
      <c r="M4777" t="s">
        <v>1677</v>
      </c>
      <c r="N4777" t="s">
        <v>1678</v>
      </c>
      <c r="O4777" t="s">
        <v>1679</v>
      </c>
      <c r="P4777" t="s">
        <v>1342</v>
      </c>
      <c r="Q4777" t="s">
        <v>74</v>
      </c>
    </row>
    <row r="4778" spans="1:17" x14ac:dyDescent="0.35">
      <c r="A4778" t="s">
        <v>35</v>
      </c>
      <c r="B4778" t="s">
        <v>900</v>
      </c>
      <c r="C4778">
        <v>539</v>
      </c>
      <c r="D4778" t="s">
        <v>415</v>
      </c>
      <c r="E4778" t="s">
        <v>59</v>
      </c>
      <c r="F4778" t="s">
        <v>905</v>
      </c>
      <c r="G4778" t="s">
        <v>914</v>
      </c>
      <c r="H4778" t="s">
        <v>732</v>
      </c>
      <c r="I4778" t="s">
        <v>1030</v>
      </c>
      <c r="J4778" t="s">
        <v>208</v>
      </c>
      <c r="K4778" t="s">
        <v>433</v>
      </c>
      <c r="L4778" t="s">
        <v>676</v>
      </c>
      <c r="M4778" t="s">
        <v>825</v>
      </c>
      <c r="N4778" t="s">
        <v>365</v>
      </c>
      <c r="O4778" t="s">
        <v>246</v>
      </c>
      <c r="P4778" t="s">
        <v>389</v>
      </c>
      <c r="Q4778" t="s">
        <v>508</v>
      </c>
    </row>
    <row r="4779" spans="1:17" x14ac:dyDescent="0.35">
      <c r="A4779" t="s">
        <v>35</v>
      </c>
      <c r="B4779" t="s">
        <v>901</v>
      </c>
      <c r="C4779">
        <v>78</v>
      </c>
      <c r="D4779" t="s">
        <v>1259</v>
      </c>
      <c r="E4779" t="s">
        <v>737</v>
      </c>
      <c r="F4779" t="s">
        <v>270</v>
      </c>
      <c r="G4779" t="s">
        <v>613</v>
      </c>
      <c r="H4779" t="s">
        <v>456</v>
      </c>
      <c r="I4779" t="s">
        <v>918</v>
      </c>
      <c r="J4779" t="s">
        <v>507</v>
      </c>
      <c r="K4779" t="s">
        <v>78</v>
      </c>
      <c r="L4779" t="s">
        <v>800</v>
      </c>
      <c r="M4779" t="s">
        <v>783</v>
      </c>
      <c r="N4779" t="s">
        <v>537</v>
      </c>
      <c r="O4779" t="s">
        <v>78</v>
      </c>
      <c r="P4779" t="s">
        <v>355</v>
      </c>
      <c r="Q4779" t="s">
        <v>355</v>
      </c>
    </row>
    <row r="4780" spans="1:17" x14ac:dyDescent="0.35">
      <c r="A4780" t="s">
        <v>36</v>
      </c>
      <c r="B4780" t="s">
        <v>900</v>
      </c>
      <c r="C4780">
        <v>1634</v>
      </c>
      <c r="D4780" t="s">
        <v>88</v>
      </c>
      <c r="E4780" t="s">
        <v>793</v>
      </c>
      <c r="F4780" t="s">
        <v>958</v>
      </c>
      <c r="G4780" t="s">
        <v>1056</v>
      </c>
      <c r="H4780" t="s">
        <v>688</v>
      </c>
      <c r="I4780" t="s">
        <v>719</v>
      </c>
      <c r="J4780" t="s">
        <v>505</v>
      </c>
      <c r="K4780" t="s">
        <v>170</v>
      </c>
      <c r="L4780" t="s">
        <v>868</v>
      </c>
      <c r="M4780" t="s">
        <v>389</v>
      </c>
      <c r="N4780" t="s">
        <v>598</v>
      </c>
      <c r="O4780" t="s">
        <v>679</v>
      </c>
      <c r="P4780" t="s">
        <v>458</v>
      </c>
      <c r="Q4780" t="s">
        <v>490</v>
      </c>
    </row>
    <row r="4781" spans="1:17" x14ac:dyDescent="0.35">
      <c r="A4781" t="s">
        <v>37</v>
      </c>
      <c r="B4781" t="s">
        <v>900</v>
      </c>
      <c r="C4781">
        <v>827</v>
      </c>
      <c r="D4781" t="s">
        <v>568</v>
      </c>
      <c r="E4781" t="s">
        <v>503</v>
      </c>
      <c r="F4781" t="s">
        <v>1096</v>
      </c>
      <c r="G4781" t="s">
        <v>1109</v>
      </c>
      <c r="H4781" t="s">
        <v>745</v>
      </c>
      <c r="I4781" t="s">
        <v>580</v>
      </c>
      <c r="J4781" t="s">
        <v>565</v>
      </c>
      <c r="K4781" t="s">
        <v>668</v>
      </c>
      <c r="L4781" t="s">
        <v>508</v>
      </c>
      <c r="M4781" t="s">
        <v>987</v>
      </c>
      <c r="N4781" t="s">
        <v>684</v>
      </c>
      <c r="O4781" t="s">
        <v>679</v>
      </c>
      <c r="P4781" t="s">
        <v>987</v>
      </c>
      <c r="Q4781" t="s">
        <v>355</v>
      </c>
    </row>
    <row r="4782" spans="1:17" x14ac:dyDescent="0.35">
      <c r="A4782" t="s">
        <v>38</v>
      </c>
      <c r="B4782" t="s">
        <v>900</v>
      </c>
      <c r="C4782">
        <v>173</v>
      </c>
      <c r="D4782" t="s">
        <v>131</v>
      </c>
      <c r="E4782" t="s">
        <v>725</v>
      </c>
      <c r="F4782" t="s">
        <v>1130</v>
      </c>
      <c r="G4782" t="s">
        <v>731</v>
      </c>
      <c r="H4782" t="s">
        <v>675</v>
      </c>
      <c r="I4782" t="s">
        <v>1109</v>
      </c>
      <c r="J4782" t="s">
        <v>480</v>
      </c>
      <c r="K4782" t="s">
        <v>78</v>
      </c>
      <c r="L4782" t="s">
        <v>389</v>
      </c>
      <c r="M4782" t="s">
        <v>383</v>
      </c>
      <c r="N4782" t="s">
        <v>666</v>
      </c>
      <c r="O4782" t="s">
        <v>374</v>
      </c>
      <c r="P4782" t="s">
        <v>337</v>
      </c>
      <c r="Q4782" t="s">
        <v>721</v>
      </c>
    </row>
    <row r="4783" spans="1:17" x14ac:dyDescent="0.35">
      <c r="A4783" t="s">
        <v>38</v>
      </c>
      <c r="B4783" t="s">
        <v>901</v>
      </c>
      <c r="C4783">
        <v>650</v>
      </c>
      <c r="D4783" t="s">
        <v>943</v>
      </c>
      <c r="E4783" t="s">
        <v>1180</v>
      </c>
      <c r="F4783" t="s">
        <v>1096</v>
      </c>
      <c r="G4783" t="s">
        <v>868</v>
      </c>
      <c r="H4783" t="s">
        <v>355</v>
      </c>
      <c r="I4783" t="s">
        <v>696</v>
      </c>
      <c r="J4783" t="s">
        <v>505</v>
      </c>
      <c r="K4783" t="s">
        <v>668</v>
      </c>
      <c r="L4783" t="s">
        <v>734</v>
      </c>
      <c r="M4783" t="s">
        <v>743</v>
      </c>
      <c r="N4783" t="s">
        <v>621</v>
      </c>
      <c r="O4783" t="s">
        <v>673</v>
      </c>
      <c r="P4783" t="s">
        <v>383</v>
      </c>
      <c r="Q4783" t="s">
        <v>85</v>
      </c>
    </row>
    <row r="4784" spans="1:17" x14ac:dyDescent="0.35">
      <c r="A4784" t="s">
        <v>39</v>
      </c>
      <c r="B4784" t="s">
        <v>900</v>
      </c>
      <c r="C4784">
        <v>810</v>
      </c>
      <c r="D4784" t="s">
        <v>205</v>
      </c>
      <c r="E4784" t="s">
        <v>1030</v>
      </c>
      <c r="F4784" t="s">
        <v>783</v>
      </c>
      <c r="G4784" t="s">
        <v>285</v>
      </c>
      <c r="H4784" t="s">
        <v>355</v>
      </c>
      <c r="I4784" t="s">
        <v>270</v>
      </c>
      <c r="J4784" t="s">
        <v>506</v>
      </c>
      <c r="K4784" t="s">
        <v>334</v>
      </c>
      <c r="L4784" t="s">
        <v>676</v>
      </c>
      <c r="M4784" t="s">
        <v>374</v>
      </c>
      <c r="N4784" t="s">
        <v>1252</v>
      </c>
      <c r="O4784" t="s">
        <v>78</v>
      </c>
      <c r="P4784" t="s">
        <v>406</v>
      </c>
      <c r="Q4784" t="s">
        <v>807</v>
      </c>
    </row>
    <row r="4785" spans="1:17" x14ac:dyDescent="0.35">
      <c r="A4785" t="s">
        <v>39</v>
      </c>
      <c r="B4785" t="s">
        <v>901</v>
      </c>
      <c r="C4785">
        <v>219</v>
      </c>
      <c r="D4785" t="s">
        <v>100</v>
      </c>
      <c r="E4785" t="s">
        <v>337</v>
      </c>
      <c r="F4785" t="s">
        <v>717</v>
      </c>
      <c r="G4785" t="s">
        <v>1030</v>
      </c>
      <c r="H4785" t="s">
        <v>807</v>
      </c>
      <c r="I4785" t="s">
        <v>1222</v>
      </c>
      <c r="J4785" t="s">
        <v>501</v>
      </c>
      <c r="K4785" t="s">
        <v>433</v>
      </c>
      <c r="L4785" t="s">
        <v>736</v>
      </c>
      <c r="M4785" t="s">
        <v>387</v>
      </c>
      <c r="N4785" t="s">
        <v>932</v>
      </c>
      <c r="O4785" t="s">
        <v>78</v>
      </c>
      <c r="P4785" t="s">
        <v>800</v>
      </c>
      <c r="Q4785" t="s">
        <v>490</v>
      </c>
    </row>
    <row r="4786" spans="1:17" x14ac:dyDescent="0.35">
      <c r="A4786" t="s">
        <v>40</v>
      </c>
      <c r="B4786" t="s">
        <v>900</v>
      </c>
      <c r="C4786">
        <v>3983</v>
      </c>
      <c r="D4786" t="s">
        <v>540</v>
      </c>
      <c r="E4786" t="s">
        <v>725</v>
      </c>
      <c r="F4786" t="s">
        <v>980</v>
      </c>
      <c r="G4786" t="s">
        <v>722</v>
      </c>
      <c r="H4786" t="s">
        <v>529</v>
      </c>
      <c r="I4786" t="s">
        <v>1030</v>
      </c>
      <c r="J4786" t="s">
        <v>566</v>
      </c>
      <c r="K4786" t="s">
        <v>668</v>
      </c>
      <c r="L4786" t="s">
        <v>688</v>
      </c>
      <c r="M4786" t="s">
        <v>623</v>
      </c>
      <c r="N4786" t="s">
        <v>726</v>
      </c>
      <c r="O4786" t="s">
        <v>170</v>
      </c>
      <c r="P4786" t="s">
        <v>622</v>
      </c>
      <c r="Q4786" t="s">
        <v>341</v>
      </c>
    </row>
    <row r="4787" spans="1:17" x14ac:dyDescent="0.35">
      <c r="A4787" t="s">
        <v>40</v>
      </c>
      <c r="B4787" t="s">
        <v>901</v>
      </c>
      <c r="C4787">
        <v>947</v>
      </c>
      <c r="D4787" t="s">
        <v>384</v>
      </c>
      <c r="E4787" t="s">
        <v>865</v>
      </c>
      <c r="F4787" t="s">
        <v>1214</v>
      </c>
      <c r="G4787" t="s">
        <v>745</v>
      </c>
      <c r="H4787" t="s">
        <v>987</v>
      </c>
      <c r="I4787" t="s">
        <v>1064</v>
      </c>
      <c r="J4787" t="s">
        <v>349</v>
      </c>
      <c r="K4787" t="s">
        <v>673</v>
      </c>
      <c r="L4787" t="s">
        <v>676</v>
      </c>
      <c r="M4787" t="s">
        <v>341</v>
      </c>
      <c r="N4787" t="s">
        <v>325</v>
      </c>
      <c r="O4787" t="s">
        <v>668</v>
      </c>
      <c r="P4787" t="s">
        <v>458</v>
      </c>
      <c r="Q4787" t="s">
        <v>355</v>
      </c>
    </row>
    <row r="4789" spans="1:17" x14ac:dyDescent="0.35">
      <c r="A4789" t="s">
        <v>1688</v>
      </c>
    </row>
    <row r="4790" spans="1:17" x14ac:dyDescent="0.35">
      <c r="A4790" t="s">
        <v>29</v>
      </c>
      <c r="B4790" t="s">
        <v>1689</v>
      </c>
      <c r="C4790" t="s">
        <v>30</v>
      </c>
      <c r="D4790" t="s">
        <v>1668</v>
      </c>
      <c r="E4790" t="s">
        <v>1669</v>
      </c>
      <c r="F4790" t="s">
        <v>1670</v>
      </c>
      <c r="G4790" t="s">
        <v>1671</v>
      </c>
      <c r="H4790" t="s">
        <v>1672</v>
      </c>
      <c r="I4790" t="s">
        <v>1673</v>
      </c>
      <c r="J4790" t="s">
        <v>1674</v>
      </c>
      <c r="K4790" t="s">
        <v>1675</v>
      </c>
      <c r="L4790" t="s">
        <v>1676</v>
      </c>
      <c r="M4790" t="s">
        <v>1677</v>
      </c>
      <c r="N4790" t="s">
        <v>1678</v>
      </c>
      <c r="O4790" t="s">
        <v>1679</v>
      </c>
      <c r="P4790" t="s">
        <v>1342</v>
      </c>
      <c r="Q4790" t="s">
        <v>74</v>
      </c>
    </row>
    <row r="4791" spans="1:17" x14ac:dyDescent="0.35">
      <c r="A4791" t="s">
        <v>35</v>
      </c>
      <c r="B4791" t="s">
        <v>1690</v>
      </c>
      <c r="C4791">
        <v>311</v>
      </c>
      <c r="D4791" t="s">
        <v>381</v>
      </c>
      <c r="E4791" t="s">
        <v>1091</v>
      </c>
      <c r="F4791" t="s">
        <v>63</v>
      </c>
      <c r="G4791" t="s">
        <v>902</v>
      </c>
      <c r="H4791" t="s">
        <v>718</v>
      </c>
      <c r="I4791" t="s">
        <v>1023</v>
      </c>
      <c r="J4791" t="s">
        <v>554</v>
      </c>
      <c r="K4791" t="s">
        <v>377</v>
      </c>
      <c r="L4791" t="s">
        <v>718</v>
      </c>
      <c r="M4791" t="s">
        <v>675</v>
      </c>
      <c r="N4791" t="s">
        <v>978</v>
      </c>
      <c r="O4791" t="s">
        <v>374</v>
      </c>
      <c r="P4791" t="s">
        <v>387</v>
      </c>
      <c r="Q4791" t="s">
        <v>825</v>
      </c>
    </row>
    <row r="4792" spans="1:17" x14ac:dyDescent="0.35">
      <c r="A4792" t="s">
        <v>35</v>
      </c>
      <c r="B4792" t="s">
        <v>1691</v>
      </c>
      <c r="C4792">
        <v>298</v>
      </c>
      <c r="D4792" t="s">
        <v>1114</v>
      </c>
      <c r="E4792" t="s">
        <v>1169</v>
      </c>
      <c r="F4792" t="s">
        <v>996</v>
      </c>
      <c r="G4792" t="s">
        <v>67</v>
      </c>
      <c r="H4792" t="s">
        <v>337</v>
      </c>
      <c r="I4792" t="s">
        <v>270</v>
      </c>
      <c r="J4792" t="s">
        <v>940</v>
      </c>
      <c r="K4792" t="s">
        <v>679</v>
      </c>
      <c r="L4792" t="s">
        <v>738</v>
      </c>
      <c r="M4792" t="s">
        <v>796</v>
      </c>
      <c r="N4792" t="s">
        <v>343</v>
      </c>
      <c r="O4792" t="s">
        <v>78</v>
      </c>
      <c r="P4792" t="s">
        <v>334</v>
      </c>
      <c r="Q4792" t="s">
        <v>1030</v>
      </c>
    </row>
    <row r="4793" spans="1:17" x14ac:dyDescent="0.35">
      <c r="A4793" t="s">
        <v>35</v>
      </c>
      <c r="B4793" t="s">
        <v>318</v>
      </c>
      <c r="C4793">
        <v>8</v>
      </c>
      <c r="D4793" t="s">
        <v>561</v>
      </c>
      <c r="E4793" t="s">
        <v>1214</v>
      </c>
      <c r="F4793" t="s">
        <v>78</v>
      </c>
      <c r="G4793" t="s">
        <v>987</v>
      </c>
      <c r="H4793" t="s">
        <v>78</v>
      </c>
      <c r="I4793" t="s">
        <v>78</v>
      </c>
      <c r="J4793" t="s">
        <v>720</v>
      </c>
      <c r="K4793" t="s">
        <v>78</v>
      </c>
      <c r="L4793" t="s">
        <v>325</v>
      </c>
      <c r="M4793" t="s">
        <v>78</v>
      </c>
      <c r="N4793" t="s">
        <v>1214</v>
      </c>
      <c r="O4793" t="s">
        <v>78</v>
      </c>
      <c r="P4793" t="s">
        <v>78</v>
      </c>
      <c r="Q4793" t="s">
        <v>1064</v>
      </c>
    </row>
    <row r="4794" spans="1:17" x14ac:dyDescent="0.35">
      <c r="A4794" t="s">
        <v>36</v>
      </c>
      <c r="B4794" t="s">
        <v>1690</v>
      </c>
      <c r="C4794">
        <v>1488</v>
      </c>
      <c r="D4794" t="s">
        <v>323</v>
      </c>
      <c r="E4794" t="s">
        <v>1023</v>
      </c>
      <c r="F4794" t="s">
        <v>918</v>
      </c>
      <c r="G4794" t="s">
        <v>934</v>
      </c>
      <c r="H4794" t="s">
        <v>737</v>
      </c>
      <c r="I4794" t="s">
        <v>719</v>
      </c>
      <c r="J4794" t="s">
        <v>130</v>
      </c>
      <c r="K4794" t="s">
        <v>170</v>
      </c>
      <c r="L4794" t="s">
        <v>728</v>
      </c>
      <c r="M4794" t="s">
        <v>673</v>
      </c>
      <c r="N4794" t="s">
        <v>1116</v>
      </c>
      <c r="O4794" t="s">
        <v>679</v>
      </c>
      <c r="P4794" t="s">
        <v>458</v>
      </c>
      <c r="Q4794" t="s">
        <v>987</v>
      </c>
    </row>
    <row r="4795" spans="1:17" x14ac:dyDescent="0.35">
      <c r="A4795" t="s">
        <v>36</v>
      </c>
      <c r="B4795" t="s">
        <v>1691</v>
      </c>
      <c r="C4795">
        <v>138</v>
      </c>
      <c r="D4795" t="s">
        <v>460</v>
      </c>
      <c r="E4795" t="s">
        <v>1169</v>
      </c>
      <c r="F4795" t="s">
        <v>451</v>
      </c>
      <c r="G4795" t="s">
        <v>742</v>
      </c>
      <c r="H4795" t="s">
        <v>78</v>
      </c>
      <c r="I4795" t="s">
        <v>580</v>
      </c>
      <c r="J4795" t="s">
        <v>399</v>
      </c>
      <c r="K4795" t="s">
        <v>78</v>
      </c>
      <c r="L4795" t="s">
        <v>288</v>
      </c>
      <c r="M4795" t="s">
        <v>1171</v>
      </c>
      <c r="N4795" t="s">
        <v>572</v>
      </c>
      <c r="O4795" t="s">
        <v>78</v>
      </c>
      <c r="P4795" t="s">
        <v>458</v>
      </c>
      <c r="Q4795" t="s">
        <v>246</v>
      </c>
    </row>
    <row r="4796" spans="1:17" x14ac:dyDescent="0.35">
      <c r="A4796" t="s">
        <v>36</v>
      </c>
      <c r="B4796" t="s">
        <v>318</v>
      </c>
      <c r="C4796">
        <v>8</v>
      </c>
      <c r="D4796" t="s">
        <v>699</v>
      </c>
      <c r="E4796" t="s">
        <v>78</v>
      </c>
      <c r="F4796" t="s">
        <v>1003</v>
      </c>
      <c r="G4796" t="s">
        <v>722</v>
      </c>
      <c r="H4796" t="s">
        <v>78</v>
      </c>
      <c r="I4796" t="s">
        <v>861</v>
      </c>
      <c r="J4796" t="s">
        <v>398</v>
      </c>
      <c r="K4796" t="s">
        <v>78</v>
      </c>
      <c r="L4796" t="s">
        <v>78</v>
      </c>
      <c r="M4796" t="s">
        <v>78</v>
      </c>
      <c r="N4796" t="s">
        <v>590</v>
      </c>
      <c r="O4796" t="s">
        <v>78</v>
      </c>
      <c r="P4796" t="s">
        <v>78</v>
      </c>
      <c r="Q4796" t="s">
        <v>78</v>
      </c>
    </row>
    <row r="4797" spans="1:17" x14ac:dyDescent="0.35">
      <c r="A4797" t="s">
        <v>37</v>
      </c>
      <c r="B4797" t="s">
        <v>1690</v>
      </c>
      <c r="C4797">
        <v>723</v>
      </c>
      <c r="D4797" t="s">
        <v>232</v>
      </c>
      <c r="E4797" t="s">
        <v>719</v>
      </c>
      <c r="F4797" t="s">
        <v>793</v>
      </c>
      <c r="G4797" t="s">
        <v>781</v>
      </c>
      <c r="H4797" t="s">
        <v>739</v>
      </c>
      <c r="I4797" t="s">
        <v>998</v>
      </c>
      <c r="J4797" t="s">
        <v>349</v>
      </c>
      <c r="K4797" t="s">
        <v>673</v>
      </c>
      <c r="L4797" t="s">
        <v>337</v>
      </c>
      <c r="M4797" t="s">
        <v>85</v>
      </c>
      <c r="N4797" t="s">
        <v>1225</v>
      </c>
      <c r="O4797" t="s">
        <v>679</v>
      </c>
      <c r="P4797" t="s">
        <v>800</v>
      </c>
      <c r="Q4797" t="s">
        <v>987</v>
      </c>
    </row>
    <row r="4798" spans="1:17" x14ac:dyDescent="0.35">
      <c r="A4798" t="s">
        <v>37</v>
      </c>
      <c r="B4798" t="s">
        <v>1691</v>
      </c>
      <c r="C4798">
        <v>99</v>
      </c>
      <c r="D4798" t="s">
        <v>559</v>
      </c>
      <c r="E4798" t="s">
        <v>1118</v>
      </c>
      <c r="F4798" t="s">
        <v>881</v>
      </c>
      <c r="G4798" t="s">
        <v>745</v>
      </c>
      <c r="H4798" t="s">
        <v>724</v>
      </c>
      <c r="I4798" t="s">
        <v>1171</v>
      </c>
      <c r="J4798" t="s">
        <v>386</v>
      </c>
      <c r="K4798" t="s">
        <v>78</v>
      </c>
      <c r="L4798" t="s">
        <v>737</v>
      </c>
      <c r="M4798" t="s">
        <v>721</v>
      </c>
      <c r="N4798" t="s">
        <v>99</v>
      </c>
      <c r="O4798" t="s">
        <v>78</v>
      </c>
      <c r="P4798" t="s">
        <v>993</v>
      </c>
      <c r="Q4798" t="s">
        <v>433</v>
      </c>
    </row>
    <row r="4799" spans="1:17" x14ac:dyDescent="0.35">
      <c r="A4799" t="s">
        <v>37</v>
      </c>
      <c r="B4799" t="s">
        <v>318</v>
      </c>
      <c r="C4799">
        <v>5</v>
      </c>
      <c r="D4799" t="s">
        <v>411</v>
      </c>
      <c r="E4799" t="s">
        <v>641</v>
      </c>
      <c r="F4799" t="s">
        <v>78</v>
      </c>
      <c r="G4799" t="s">
        <v>813</v>
      </c>
      <c r="H4799" t="s">
        <v>78</v>
      </c>
      <c r="I4799" t="s">
        <v>78</v>
      </c>
      <c r="J4799" t="s">
        <v>78</v>
      </c>
      <c r="K4799" t="s">
        <v>78</v>
      </c>
      <c r="L4799" t="s">
        <v>78</v>
      </c>
      <c r="M4799" t="s">
        <v>78</v>
      </c>
      <c r="N4799" t="s">
        <v>112</v>
      </c>
      <c r="O4799" t="s">
        <v>78</v>
      </c>
      <c r="P4799" t="s">
        <v>78</v>
      </c>
      <c r="Q4799" t="s">
        <v>78</v>
      </c>
    </row>
    <row r="4800" spans="1:17" x14ac:dyDescent="0.35">
      <c r="A4800" t="s">
        <v>38</v>
      </c>
      <c r="B4800" t="s">
        <v>1690</v>
      </c>
      <c r="C4800">
        <v>372</v>
      </c>
      <c r="D4800" t="s">
        <v>224</v>
      </c>
      <c r="E4800" t="s">
        <v>782</v>
      </c>
      <c r="F4800" t="s">
        <v>1200</v>
      </c>
      <c r="G4800" t="s">
        <v>1091</v>
      </c>
      <c r="H4800" t="s">
        <v>987</v>
      </c>
      <c r="I4800" t="s">
        <v>742</v>
      </c>
      <c r="J4800" t="s">
        <v>430</v>
      </c>
      <c r="K4800" t="s">
        <v>679</v>
      </c>
      <c r="L4800" t="s">
        <v>341</v>
      </c>
      <c r="M4800" t="s">
        <v>377</v>
      </c>
      <c r="N4800" t="s">
        <v>1292</v>
      </c>
      <c r="O4800" t="s">
        <v>246</v>
      </c>
      <c r="P4800" t="s">
        <v>743</v>
      </c>
      <c r="Q4800" t="s">
        <v>688</v>
      </c>
    </row>
    <row r="4801" spans="1:17" x14ac:dyDescent="0.35">
      <c r="A4801" t="s">
        <v>38</v>
      </c>
      <c r="B4801" t="s">
        <v>1691</v>
      </c>
      <c r="C4801">
        <v>442</v>
      </c>
      <c r="D4801" t="s">
        <v>384</v>
      </c>
      <c r="E4801" t="s">
        <v>1011</v>
      </c>
      <c r="F4801" t="s">
        <v>1091</v>
      </c>
      <c r="G4801" t="s">
        <v>688</v>
      </c>
      <c r="H4801" t="s">
        <v>414</v>
      </c>
      <c r="I4801" t="s">
        <v>637</v>
      </c>
      <c r="J4801" t="s">
        <v>557</v>
      </c>
      <c r="K4801" t="s">
        <v>668</v>
      </c>
      <c r="L4801" t="s">
        <v>624</v>
      </c>
      <c r="M4801" t="s">
        <v>739</v>
      </c>
      <c r="N4801" t="s">
        <v>391</v>
      </c>
      <c r="O4801" t="s">
        <v>334</v>
      </c>
      <c r="P4801" t="s">
        <v>721</v>
      </c>
      <c r="Q4801" t="s">
        <v>334</v>
      </c>
    </row>
    <row r="4802" spans="1:17" x14ac:dyDescent="0.35">
      <c r="A4802" t="s">
        <v>38</v>
      </c>
      <c r="B4802" t="s">
        <v>318</v>
      </c>
      <c r="C4802">
        <v>9</v>
      </c>
      <c r="D4802" t="s">
        <v>521</v>
      </c>
      <c r="E4802" t="s">
        <v>1008</v>
      </c>
      <c r="F4802" t="s">
        <v>1180</v>
      </c>
      <c r="G4802" t="s">
        <v>78</v>
      </c>
      <c r="H4802" t="s">
        <v>78</v>
      </c>
      <c r="I4802" t="s">
        <v>78</v>
      </c>
      <c r="J4802" t="s">
        <v>926</v>
      </c>
      <c r="K4802" t="s">
        <v>78</v>
      </c>
      <c r="L4802" t="s">
        <v>78</v>
      </c>
      <c r="M4802" t="s">
        <v>78</v>
      </c>
      <c r="N4802" t="s">
        <v>434</v>
      </c>
      <c r="O4802" t="s">
        <v>78</v>
      </c>
      <c r="P4802" t="s">
        <v>78</v>
      </c>
      <c r="Q4802" t="s">
        <v>993</v>
      </c>
    </row>
    <row r="4803" spans="1:17" x14ac:dyDescent="0.35">
      <c r="A4803" t="s">
        <v>39</v>
      </c>
      <c r="B4803" t="s">
        <v>1690</v>
      </c>
      <c r="C4803">
        <v>872</v>
      </c>
      <c r="D4803" t="s">
        <v>418</v>
      </c>
      <c r="E4803" t="s">
        <v>1008</v>
      </c>
      <c r="F4803" t="s">
        <v>1109</v>
      </c>
      <c r="G4803" t="s">
        <v>1136</v>
      </c>
      <c r="H4803" t="s">
        <v>490</v>
      </c>
      <c r="I4803" t="s">
        <v>270</v>
      </c>
      <c r="J4803" t="s">
        <v>481</v>
      </c>
      <c r="K4803" t="s">
        <v>246</v>
      </c>
      <c r="L4803" t="s">
        <v>644</v>
      </c>
      <c r="M4803" t="s">
        <v>668</v>
      </c>
      <c r="N4803" t="s">
        <v>1466</v>
      </c>
      <c r="O4803" t="s">
        <v>78</v>
      </c>
      <c r="P4803" t="s">
        <v>355</v>
      </c>
      <c r="Q4803" t="s">
        <v>718</v>
      </c>
    </row>
    <row r="4804" spans="1:17" x14ac:dyDescent="0.35">
      <c r="A4804" t="s">
        <v>39</v>
      </c>
      <c r="B4804" t="s">
        <v>1691</v>
      </c>
      <c r="C4804">
        <v>149</v>
      </c>
      <c r="D4804" t="s">
        <v>562</v>
      </c>
      <c r="E4804" t="s">
        <v>1171</v>
      </c>
      <c r="F4804" t="s">
        <v>938</v>
      </c>
      <c r="G4804" t="s">
        <v>731</v>
      </c>
      <c r="H4804" t="s">
        <v>624</v>
      </c>
      <c r="I4804" t="s">
        <v>637</v>
      </c>
      <c r="J4804" t="s">
        <v>388</v>
      </c>
      <c r="K4804" t="s">
        <v>78</v>
      </c>
      <c r="L4804" t="s">
        <v>723</v>
      </c>
      <c r="M4804" t="s">
        <v>728</v>
      </c>
      <c r="N4804" t="s">
        <v>106</v>
      </c>
      <c r="O4804" t="s">
        <v>78</v>
      </c>
      <c r="P4804" t="s">
        <v>734</v>
      </c>
      <c r="Q4804" t="s">
        <v>78</v>
      </c>
    </row>
    <row r="4805" spans="1:17" x14ac:dyDescent="0.35">
      <c r="A4805" t="s">
        <v>39</v>
      </c>
      <c r="B4805" t="s">
        <v>318</v>
      </c>
      <c r="C4805">
        <v>8</v>
      </c>
      <c r="D4805" t="s">
        <v>484</v>
      </c>
      <c r="E4805" t="s">
        <v>78</v>
      </c>
      <c r="F4805" t="s">
        <v>78</v>
      </c>
      <c r="G4805" t="s">
        <v>1003</v>
      </c>
      <c r="H4805" t="s">
        <v>78</v>
      </c>
      <c r="I4805" t="s">
        <v>78</v>
      </c>
      <c r="J4805" t="s">
        <v>423</v>
      </c>
      <c r="K4805" t="s">
        <v>78</v>
      </c>
      <c r="L4805" t="s">
        <v>912</v>
      </c>
      <c r="M4805" t="s">
        <v>78</v>
      </c>
      <c r="N4805" t="s">
        <v>166</v>
      </c>
      <c r="O4805" t="s">
        <v>78</v>
      </c>
      <c r="P4805" t="s">
        <v>78</v>
      </c>
      <c r="Q4805" t="s">
        <v>78</v>
      </c>
    </row>
    <row r="4806" spans="1:17" x14ac:dyDescent="0.35">
      <c r="A4806" t="s">
        <v>40</v>
      </c>
      <c r="B4806" t="s">
        <v>1690</v>
      </c>
      <c r="C4806">
        <v>3766</v>
      </c>
      <c r="D4806" t="s">
        <v>453</v>
      </c>
      <c r="E4806" t="s">
        <v>717</v>
      </c>
      <c r="F4806" t="s">
        <v>914</v>
      </c>
      <c r="G4806" t="s">
        <v>1026</v>
      </c>
      <c r="H4806" t="s">
        <v>529</v>
      </c>
      <c r="I4806" t="s">
        <v>719</v>
      </c>
      <c r="J4806" t="s">
        <v>1105</v>
      </c>
      <c r="K4806" t="s">
        <v>673</v>
      </c>
      <c r="L4806" t="s">
        <v>250</v>
      </c>
      <c r="M4806" t="s">
        <v>433</v>
      </c>
      <c r="N4806" t="s">
        <v>351</v>
      </c>
      <c r="O4806" t="s">
        <v>170</v>
      </c>
      <c r="P4806" t="s">
        <v>406</v>
      </c>
      <c r="Q4806" t="s">
        <v>383</v>
      </c>
    </row>
    <row r="4807" spans="1:17" x14ac:dyDescent="0.35">
      <c r="A4807" t="s">
        <v>40</v>
      </c>
      <c r="B4807" t="s">
        <v>1691</v>
      </c>
      <c r="C4807">
        <v>1126</v>
      </c>
      <c r="D4807" t="s">
        <v>505</v>
      </c>
      <c r="E4807" t="s">
        <v>865</v>
      </c>
      <c r="F4807" t="s">
        <v>902</v>
      </c>
      <c r="G4807" t="s">
        <v>998</v>
      </c>
      <c r="H4807" t="s">
        <v>738</v>
      </c>
      <c r="I4807" t="s">
        <v>1109</v>
      </c>
      <c r="J4807" t="s">
        <v>235</v>
      </c>
      <c r="K4807" t="s">
        <v>679</v>
      </c>
      <c r="L4807" t="s">
        <v>732</v>
      </c>
      <c r="M4807" t="s">
        <v>580</v>
      </c>
      <c r="N4807" t="s">
        <v>453</v>
      </c>
      <c r="O4807" t="s">
        <v>170</v>
      </c>
      <c r="P4807" t="s">
        <v>734</v>
      </c>
      <c r="Q4807" t="s">
        <v>675</v>
      </c>
    </row>
    <row r="4808" spans="1:17" x14ac:dyDescent="0.35">
      <c r="A4808" t="s">
        <v>40</v>
      </c>
      <c r="B4808" t="s">
        <v>318</v>
      </c>
      <c r="C4808">
        <v>38</v>
      </c>
      <c r="D4808" t="s">
        <v>333</v>
      </c>
      <c r="E4808" t="s">
        <v>789</v>
      </c>
      <c r="F4808" t="s">
        <v>337</v>
      </c>
      <c r="G4808" t="s">
        <v>865</v>
      </c>
      <c r="H4808" t="s">
        <v>78</v>
      </c>
      <c r="I4808" t="s">
        <v>456</v>
      </c>
      <c r="J4808" t="s">
        <v>103</v>
      </c>
      <c r="K4808" t="s">
        <v>78</v>
      </c>
      <c r="L4808" t="s">
        <v>1167</v>
      </c>
      <c r="M4808" t="s">
        <v>78</v>
      </c>
      <c r="N4808" t="s">
        <v>331</v>
      </c>
      <c r="O4808" t="s">
        <v>78</v>
      </c>
      <c r="P4808" t="s">
        <v>78</v>
      </c>
      <c r="Q4808" t="s">
        <v>624</v>
      </c>
    </row>
    <row r="4810" spans="1:17" x14ac:dyDescent="0.35">
      <c r="A4810" t="s">
        <v>1692</v>
      </c>
    </row>
    <row r="4811" spans="1:17" x14ac:dyDescent="0.35">
      <c r="A4811" t="s">
        <v>29</v>
      </c>
      <c r="B4811" t="s">
        <v>30</v>
      </c>
      <c r="C4811" t="s">
        <v>31</v>
      </c>
      <c r="D4811" t="s">
        <v>32</v>
      </c>
      <c r="E4811" t="s">
        <v>33</v>
      </c>
      <c r="F4811" t="s">
        <v>34</v>
      </c>
    </row>
    <row r="4812" spans="1:17" x14ac:dyDescent="0.35">
      <c r="A4812" t="s">
        <v>35</v>
      </c>
      <c r="B4812">
        <v>617</v>
      </c>
      <c r="C4812">
        <v>13131.09</v>
      </c>
      <c r="D4812">
        <v>8600</v>
      </c>
      <c r="E4812">
        <v>0</v>
      </c>
      <c r="F4812">
        <v>281000</v>
      </c>
    </row>
    <row r="4813" spans="1:17" x14ac:dyDescent="0.35">
      <c r="A4813" t="s">
        <v>36</v>
      </c>
      <c r="B4813">
        <v>1634</v>
      </c>
      <c r="C4813">
        <v>17193.34</v>
      </c>
      <c r="D4813">
        <v>10860</v>
      </c>
      <c r="E4813">
        <v>0</v>
      </c>
      <c r="F4813">
        <v>659000</v>
      </c>
    </row>
    <row r="4814" spans="1:17" x14ac:dyDescent="0.35">
      <c r="A4814" t="s">
        <v>37</v>
      </c>
      <c r="B4814">
        <v>827</v>
      </c>
      <c r="C4814">
        <v>13060.52</v>
      </c>
      <c r="D4814">
        <v>8000</v>
      </c>
      <c r="E4814">
        <v>0</v>
      </c>
      <c r="F4814">
        <v>405300</v>
      </c>
    </row>
    <row r="4815" spans="1:17" x14ac:dyDescent="0.35">
      <c r="A4815" t="s">
        <v>38</v>
      </c>
      <c r="B4815">
        <v>823</v>
      </c>
      <c r="C4815">
        <v>14164.87</v>
      </c>
      <c r="D4815">
        <v>10000</v>
      </c>
      <c r="E4815">
        <v>0</v>
      </c>
      <c r="F4815">
        <v>390000</v>
      </c>
    </row>
    <row r="4816" spans="1:17" x14ac:dyDescent="0.35">
      <c r="A4816" t="s">
        <v>39</v>
      </c>
      <c r="B4816">
        <v>1029</v>
      </c>
      <c r="C4816">
        <v>18410.82</v>
      </c>
      <c r="D4816">
        <v>9300</v>
      </c>
      <c r="E4816">
        <v>0</v>
      </c>
      <c r="F4816">
        <v>800000</v>
      </c>
    </row>
    <row r="4817" spans="1:7" x14ac:dyDescent="0.35">
      <c r="A4817" t="s">
        <v>40</v>
      </c>
      <c r="B4817">
        <v>4930</v>
      </c>
      <c r="C4817">
        <v>15873.22</v>
      </c>
      <c r="D4817">
        <v>9700</v>
      </c>
      <c r="E4817">
        <v>0</v>
      </c>
      <c r="F4817">
        <v>800000</v>
      </c>
    </row>
    <row r="4819" spans="1:7" x14ac:dyDescent="0.35">
      <c r="A4819" t="s">
        <v>1693</v>
      </c>
    </row>
    <row r="4820" spans="1:7" x14ac:dyDescent="0.35">
      <c r="A4820" t="s">
        <v>29</v>
      </c>
      <c r="B4820" t="s">
        <v>847</v>
      </c>
      <c r="C4820" t="s">
        <v>30</v>
      </c>
      <c r="D4820" t="s">
        <v>31</v>
      </c>
      <c r="E4820" t="s">
        <v>32</v>
      </c>
      <c r="F4820" t="s">
        <v>33</v>
      </c>
      <c r="G4820" t="s">
        <v>34</v>
      </c>
    </row>
    <row r="4821" spans="1:7" x14ac:dyDescent="0.35">
      <c r="A4821" t="s">
        <v>35</v>
      </c>
      <c r="B4821" t="s">
        <v>827</v>
      </c>
      <c r="C4821">
        <v>286</v>
      </c>
      <c r="D4821">
        <v>10690.68</v>
      </c>
      <c r="E4821">
        <v>7355</v>
      </c>
      <c r="F4821">
        <v>0</v>
      </c>
      <c r="G4821">
        <v>63900</v>
      </c>
    </row>
    <row r="4822" spans="1:7" x14ac:dyDescent="0.35">
      <c r="A4822" t="s">
        <v>35</v>
      </c>
      <c r="B4822" t="s">
        <v>828</v>
      </c>
      <c r="C4822">
        <v>318</v>
      </c>
      <c r="D4822">
        <v>15665.67</v>
      </c>
      <c r="E4822">
        <v>10000</v>
      </c>
      <c r="F4822">
        <v>0</v>
      </c>
      <c r="G4822">
        <v>281000</v>
      </c>
    </row>
    <row r="4823" spans="1:7" x14ac:dyDescent="0.35">
      <c r="A4823" t="s">
        <v>35</v>
      </c>
      <c r="B4823" t="s">
        <v>318</v>
      </c>
      <c r="C4823">
        <v>13</v>
      </c>
      <c r="D4823">
        <v>7615.28</v>
      </c>
      <c r="E4823">
        <v>0</v>
      </c>
      <c r="F4823">
        <v>0</v>
      </c>
      <c r="G4823">
        <v>35000</v>
      </c>
    </row>
    <row r="4824" spans="1:7" x14ac:dyDescent="0.35">
      <c r="A4824" t="s">
        <v>36</v>
      </c>
      <c r="B4824" t="s">
        <v>827</v>
      </c>
      <c r="C4824">
        <v>671</v>
      </c>
      <c r="D4824">
        <v>13295.19</v>
      </c>
      <c r="E4824">
        <v>8900</v>
      </c>
      <c r="F4824">
        <v>0</v>
      </c>
      <c r="G4824">
        <v>375000</v>
      </c>
    </row>
    <row r="4825" spans="1:7" x14ac:dyDescent="0.35">
      <c r="A4825" t="s">
        <v>36</v>
      </c>
      <c r="B4825" t="s">
        <v>828</v>
      </c>
      <c r="C4825">
        <v>896</v>
      </c>
      <c r="D4825">
        <v>20366.13</v>
      </c>
      <c r="E4825">
        <v>12000</v>
      </c>
      <c r="F4825">
        <v>0</v>
      </c>
      <c r="G4825">
        <v>659000</v>
      </c>
    </row>
    <row r="4826" spans="1:7" x14ac:dyDescent="0.35">
      <c r="A4826" t="s">
        <v>36</v>
      </c>
      <c r="B4826" t="s">
        <v>318</v>
      </c>
      <c r="C4826">
        <v>67</v>
      </c>
      <c r="D4826">
        <v>13703.39</v>
      </c>
      <c r="E4826">
        <v>15000</v>
      </c>
      <c r="F4826">
        <v>0</v>
      </c>
      <c r="G4826">
        <v>115000</v>
      </c>
    </row>
    <row r="4827" spans="1:7" x14ac:dyDescent="0.35">
      <c r="A4827" t="s">
        <v>37</v>
      </c>
      <c r="B4827" t="s">
        <v>827</v>
      </c>
      <c r="C4827">
        <v>344</v>
      </c>
      <c r="D4827">
        <v>10030.51</v>
      </c>
      <c r="E4827">
        <v>7000</v>
      </c>
      <c r="F4827">
        <v>0</v>
      </c>
      <c r="G4827">
        <v>100000</v>
      </c>
    </row>
    <row r="4828" spans="1:7" x14ac:dyDescent="0.35">
      <c r="A4828" t="s">
        <v>37</v>
      </c>
      <c r="B4828" t="s">
        <v>828</v>
      </c>
      <c r="C4828">
        <v>441</v>
      </c>
      <c r="D4828">
        <v>15824.3</v>
      </c>
      <c r="E4828">
        <v>9300</v>
      </c>
      <c r="F4828">
        <v>0</v>
      </c>
      <c r="G4828">
        <v>405300</v>
      </c>
    </row>
    <row r="4829" spans="1:7" x14ac:dyDescent="0.35">
      <c r="A4829" t="s">
        <v>37</v>
      </c>
      <c r="B4829" t="s">
        <v>318</v>
      </c>
      <c r="C4829">
        <v>42</v>
      </c>
      <c r="D4829">
        <v>8061.23</v>
      </c>
      <c r="E4829">
        <v>5500</v>
      </c>
      <c r="F4829">
        <v>0</v>
      </c>
      <c r="G4829">
        <v>100000</v>
      </c>
    </row>
    <row r="4830" spans="1:7" x14ac:dyDescent="0.35">
      <c r="A4830" t="s">
        <v>38</v>
      </c>
      <c r="B4830" t="s">
        <v>827</v>
      </c>
      <c r="C4830">
        <v>357</v>
      </c>
      <c r="D4830">
        <v>12236.1</v>
      </c>
      <c r="E4830">
        <v>9000</v>
      </c>
      <c r="F4830">
        <v>0</v>
      </c>
      <c r="G4830">
        <v>390000</v>
      </c>
    </row>
    <row r="4831" spans="1:7" x14ac:dyDescent="0.35">
      <c r="A4831" t="s">
        <v>38</v>
      </c>
      <c r="B4831" t="s">
        <v>828</v>
      </c>
      <c r="C4831">
        <v>425</v>
      </c>
      <c r="D4831">
        <v>15761.75</v>
      </c>
      <c r="E4831">
        <v>10000</v>
      </c>
      <c r="F4831">
        <v>0</v>
      </c>
      <c r="G4831">
        <v>308000</v>
      </c>
    </row>
    <row r="4832" spans="1:7" x14ac:dyDescent="0.35">
      <c r="A4832" t="s">
        <v>38</v>
      </c>
      <c r="B4832" t="s">
        <v>318</v>
      </c>
      <c r="C4832">
        <v>41</v>
      </c>
      <c r="D4832">
        <v>12000.93</v>
      </c>
      <c r="E4832">
        <v>8000</v>
      </c>
      <c r="F4832">
        <v>0</v>
      </c>
      <c r="G4832">
        <v>70000</v>
      </c>
    </row>
    <row r="4833" spans="1:7" x14ac:dyDescent="0.35">
      <c r="A4833" t="s">
        <v>39</v>
      </c>
      <c r="B4833" t="s">
        <v>827</v>
      </c>
      <c r="C4833">
        <v>427</v>
      </c>
      <c r="D4833">
        <v>14370.72</v>
      </c>
      <c r="E4833">
        <v>8360</v>
      </c>
      <c r="F4833">
        <v>0</v>
      </c>
      <c r="G4833">
        <v>800000</v>
      </c>
    </row>
    <row r="4834" spans="1:7" x14ac:dyDescent="0.35">
      <c r="A4834" t="s">
        <v>39</v>
      </c>
      <c r="B4834" t="s">
        <v>828</v>
      </c>
      <c r="C4834">
        <v>561</v>
      </c>
      <c r="D4834">
        <v>21719.47</v>
      </c>
      <c r="E4834">
        <v>10000</v>
      </c>
      <c r="F4834">
        <v>0</v>
      </c>
      <c r="G4834">
        <v>750000</v>
      </c>
    </row>
    <row r="4835" spans="1:7" x14ac:dyDescent="0.35">
      <c r="A4835" t="s">
        <v>39</v>
      </c>
      <c r="B4835" t="s">
        <v>318</v>
      </c>
      <c r="C4835">
        <v>41</v>
      </c>
      <c r="D4835">
        <v>10234.43</v>
      </c>
      <c r="E4835">
        <v>10000</v>
      </c>
      <c r="F4835">
        <v>0</v>
      </c>
      <c r="G4835">
        <v>50000</v>
      </c>
    </row>
    <row r="4836" spans="1:7" x14ac:dyDescent="0.35">
      <c r="A4836" t="s">
        <v>40</v>
      </c>
      <c r="B4836" t="s">
        <v>827</v>
      </c>
      <c r="C4836">
        <v>2085</v>
      </c>
      <c r="D4836">
        <v>12543.59</v>
      </c>
      <c r="E4836">
        <v>8000</v>
      </c>
      <c r="F4836">
        <v>0</v>
      </c>
      <c r="G4836">
        <v>800000</v>
      </c>
    </row>
    <row r="4837" spans="1:7" x14ac:dyDescent="0.35">
      <c r="A4837" t="s">
        <v>40</v>
      </c>
      <c r="B4837" t="s">
        <v>828</v>
      </c>
      <c r="C4837">
        <v>2641</v>
      </c>
      <c r="D4837">
        <v>18715.96</v>
      </c>
      <c r="E4837">
        <v>10050</v>
      </c>
      <c r="F4837">
        <v>0</v>
      </c>
      <c r="G4837">
        <v>750000</v>
      </c>
    </row>
    <row r="4838" spans="1:7" x14ac:dyDescent="0.35">
      <c r="A4838" t="s">
        <v>40</v>
      </c>
      <c r="B4838" t="s">
        <v>318</v>
      </c>
      <c r="C4838">
        <v>204</v>
      </c>
      <c r="D4838">
        <v>11047.45</v>
      </c>
      <c r="E4838">
        <v>8000</v>
      </c>
      <c r="F4838">
        <v>0</v>
      </c>
      <c r="G4838">
        <v>115000</v>
      </c>
    </row>
    <row r="4840" spans="1:7" x14ac:dyDescent="0.35">
      <c r="A4840" t="s">
        <v>1694</v>
      </c>
    </row>
    <row r="4841" spans="1:7" x14ac:dyDescent="0.35">
      <c r="A4841" t="s">
        <v>29</v>
      </c>
      <c r="B4841" t="s">
        <v>864</v>
      </c>
      <c r="C4841" t="s">
        <v>30</v>
      </c>
      <c r="D4841" t="s">
        <v>31</v>
      </c>
      <c r="E4841" t="s">
        <v>32</v>
      </c>
      <c r="F4841" t="s">
        <v>33</v>
      </c>
      <c r="G4841" t="s">
        <v>34</v>
      </c>
    </row>
    <row r="4842" spans="1:7" x14ac:dyDescent="0.35">
      <c r="A4842" t="s">
        <v>35</v>
      </c>
      <c r="B4842" t="s">
        <v>831</v>
      </c>
      <c r="C4842">
        <v>116</v>
      </c>
      <c r="D4842">
        <v>14572.93</v>
      </c>
      <c r="E4842">
        <v>10000</v>
      </c>
      <c r="F4842">
        <v>0</v>
      </c>
      <c r="G4842">
        <v>50000</v>
      </c>
    </row>
    <row r="4843" spans="1:7" x14ac:dyDescent="0.35">
      <c r="A4843" t="s">
        <v>35</v>
      </c>
      <c r="B4843" t="s">
        <v>832</v>
      </c>
      <c r="C4843">
        <v>347</v>
      </c>
      <c r="D4843">
        <v>11877.34</v>
      </c>
      <c r="E4843">
        <v>7000</v>
      </c>
      <c r="F4843">
        <v>0</v>
      </c>
      <c r="G4843">
        <v>240000</v>
      </c>
    </row>
    <row r="4844" spans="1:7" x14ac:dyDescent="0.35">
      <c r="A4844" t="s">
        <v>35</v>
      </c>
      <c r="B4844" t="s">
        <v>833</v>
      </c>
      <c r="C4844">
        <v>154</v>
      </c>
      <c r="D4844">
        <v>15324.16</v>
      </c>
      <c r="E4844">
        <v>10000</v>
      </c>
      <c r="F4844">
        <v>0</v>
      </c>
      <c r="G4844">
        <v>281000</v>
      </c>
    </row>
    <row r="4845" spans="1:7" x14ac:dyDescent="0.35">
      <c r="A4845" t="s">
        <v>36</v>
      </c>
      <c r="B4845" t="s">
        <v>831</v>
      </c>
      <c r="C4845">
        <v>142</v>
      </c>
      <c r="D4845">
        <v>22065.14</v>
      </c>
      <c r="E4845">
        <v>14750</v>
      </c>
      <c r="F4845">
        <v>0</v>
      </c>
      <c r="G4845">
        <v>659000</v>
      </c>
    </row>
    <row r="4846" spans="1:7" x14ac:dyDescent="0.35">
      <c r="A4846" t="s">
        <v>36</v>
      </c>
      <c r="B4846" t="s">
        <v>832</v>
      </c>
      <c r="C4846">
        <v>1308</v>
      </c>
      <c r="D4846">
        <v>16115.68</v>
      </c>
      <c r="E4846">
        <v>10000</v>
      </c>
      <c r="F4846">
        <v>0</v>
      </c>
      <c r="G4846">
        <v>375000</v>
      </c>
    </row>
    <row r="4847" spans="1:7" x14ac:dyDescent="0.35">
      <c r="A4847" t="s">
        <v>36</v>
      </c>
      <c r="B4847" t="s">
        <v>833</v>
      </c>
      <c r="C4847">
        <v>184</v>
      </c>
      <c r="D4847">
        <v>20444.189999999999</v>
      </c>
      <c r="E4847">
        <v>14000</v>
      </c>
      <c r="F4847">
        <v>0</v>
      </c>
      <c r="G4847">
        <v>220000</v>
      </c>
    </row>
    <row r="4848" spans="1:7" x14ac:dyDescent="0.35">
      <c r="A4848" t="s">
        <v>37</v>
      </c>
      <c r="B4848" t="s">
        <v>831</v>
      </c>
      <c r="C4848">
        <v>109</v>
      </c>
      <c r="D4848">
        <v>15101.99</v>
      </c>
      <c r="E4848">
        <v>11800</v>
      </c>
      <c r="F4848">
        <v>0</v>
      </c>
      <c r="G4848">
        <v>100000</v>
      </c>
    </row>
    <row r="4849" spans="1:7" x14ac:dyDescent="0.35">
      <c r="A4849" t="s">
        <v>37</v>
      </c>
      <c r="B4849" t="s">
        <v>832</v>
      </c>
      <c r="C4849">
        <v>648</v>
      </c>
      <c r="D4849">
        <v>12459.39</v>
      </c>
      <c r="E4849">
        <v>7000</v>
      </c>
      <c r="F4849">
        <v>0</v>
      </c>
      <c r="G4849">
        <v>405300</v>
      </c>
    </row>
    <row r="4850" spans="1:7" x14ac:dyDescent="0.35">
      <c r="A4850" t="s">
        <v>37</v>
      </c>
      <c r="B4850" t="s">
        <v>833</v>
      </c>
      <c r="C4850">
        <v>70</v>
      </c>
      <c r="D4850">
        <v>15231.62</v>
      </c>
      <c r="E4850">
        <v>10700</v>
      </c>
      <c r="F4850">
        <v>0</v>
      </c>
      <c r="G4850">
        <v>150000</v>
      </c>
    </row>
    <row r="4851" spans="1:7" x14ac:dyDescent="0.35">
      <c r="A4851" t="s">
        <v>38</v>
      </c>
      <c r="B4851" t="s">
        <v>831</v>
      </c>
      <c r="C4851">
        <v>198</v>
      </c>
      <c r="D4851">
        <v>13452.13</v>
      </c>
      <c r="E4851">
        <v>10000</v>
      </c>
      <c r="F4851">
        <v>0</v>
      </c>
      <c r="G4851">
        <v>70000</v>
      </c>
    </row>
    <row r="4852" spans="1:7" x14ac:dyDescent="0.35">
      <c r="A4852" t="s">
        <v>38</v>
      </c>
      <c r="B4852" t="s">
        <v>832</v>
      </c>
      <c r="C4852">
        <v>412</v>
      </c>
      <c r="D4852">
        <v>12946.63</v>
      </c>
      <c r="E4852">
        <v>8500</v>
      </c>
      <c r="F4852">
        <v>0</v>
      </c>
      <c r="G4852">
        <v>308000</v>
      </c>
    </row>
    <row r="4853" spans="1:7" x14ac:dyDescent="0.35">
      <c r="A4853" t="s">
        <v>38</v>
      </c>
      <c r="B4853" t="s">
        <v>833</v>
      </c>
      <c r="C4853">
        <v>213</v>
      </c>
      <c r="D4853">
        <v>17716.099999999999</v>
      </c>
      <c r="E4853">
        <v>10000</v>
      </c>
      <c r="F4853">
        <v>0</v>
      </c>
      <c r="G4853">
        <v>390000</v>
      </c>
    </row>
    <row r="4854" spans="1:7" x14ac:dyDescent="0.35">
      <c r="A4854" t="s">
        <v>39</v>
      </c>
      <c r="B4854" t="s">
        <v>831</v>
      </c>
      <c r="C4854">
        <v>129</v>
      </c>
      <c r="D4854">
        <v>16270.62</v>
      </c>
      <c r="E4854">
        <v>13000</v>
      </c>
      <c r="F4854">
        <v>0</v>
      </c>
      <c r="G4854">
        <v>70000</v>
      </c>
    </row>
    <row r="4855" spans="1:7" x14ac:dyDescent="0.35">
      <c r="A4855" t="s">
        <v>39</v>
      </c>
      <c r="B4855" t="s">
        <v>832</v>
      </c>
      <c r="C4855">
        <v>595</v>
      </c>
      <c r="D4855">
        <v>11841.34</v>
      </c>
      <c r="E4855">
        <v>7600</v>
      </c>
      <c r="F4855">
        <v>0</v>
      </c>
      <c r="G4855">
        <v>80000</v>
      </c>
    </row>
    <row r="4856" spans="1:7" x14ac:dyDescent="0.35">
      <c r="A4856" t="s">
        <v>39</v>
      </c>
      <c r="B4856" t="s">
        <v>833</v>
      </c>
      <c r="C4856">
        <v>305</v>
      </c>
      <c r="D4856">
        <v>29941.82</v>
      </c>
      <c r="E4856">
        <v>12000</v>
      </c>
      <c r="F4856">
        <v>0</v>
      </c>
      <c r="G4856">
        <v>800000</v>
      </c>
    </row>
    <row r="4857" spans="1:7" x14ac:dyDescent="0.35">
      <c r="A4857" t="s">
        <v>40</v>
      </c>
      <c r="B4857" t="s">
        <v>831</v>
      </c>
      <c r="C4857">
        <v>694</v>
      </c>
      <c r="D4857">
        <v>16138.54</v>
      </c>
      <c r="E4857">
        <v>12000</v>
      </c>
      <c r="F4857">
        <v>0</v>
      </c>
      <c r="G4857">
        <v>659000</v>
      </c>
    </row>
    <row r="4858" spans="1:7" x14ac:dyDescent="0.35">
      <c r="A4858" t="s">
        <v>40</v>
      </c>
      <c r="B4858" t="s">
        <v>832</v>
      </c>
      <c r="C4858">
        <v>3310</v>
      </c>
      <c r="D4858">
        <v>13805.36</v>
      </c>
      <c r="E4858">
        <v>8300</v>
      </c>
      <c r="F4858">
        <v>0</v>
      </c>
      <c r="G4858">
        <v>405300</v>
      </c>
    </row>
    <row r="4859" spans="1:7" x14ac:dyDescent="0.35">
      <c r="A4859" t="s">
        <v>40</v>
      </c>
      <c r="B4859" t="s">
        <v>833</v>
      </c>
      <c r="C4859">
        <v>926</v>
      </c>
      <c r="D4859">
        <v>22781.91</v>
      </c>
      <c r="E4859">
        <v>11500</v>
      </c>
      <c r="F4859">
        <v>0</v>
      </c>
      <c r="G4859">
        <v>800000</v>
      </c>
    </row>
    <row r="4861" spans="1:7" x14ac:dyDescent="0.35">
      <c r="A4861" t="s">
        <v>1695</v>
      </c>
    </row>
    <row r="4862" spans="1:7" x14ac:dyDescent="0.35">
      <c r="A4862" t="s">
        <v>29</v>
      </c>
      <c r="B4862" t="s">
        <v>872</v>
      </c>
      <c r="C4862" t="s">
        <v>30</v>
      </c>
      <c r="D4862" t="s">
        <v>31</v>
      </c>
      <c r="E4862" t="s">
        <v>32</v>
      </c>
      <c r="F4862" t="s">
        <v>33</v>
      </c>
      <c r="G4862" t="s">
        <v>34</v>
      </c>
    </row>
    <row r="4863" spans="1:7" x14ac:dyDescent="0.35">
      <c r="A4863" t="s">
        <v>35</v>
      </c>
      <c r="B4863" t="s">
        <v>873</v>
      </c>
      <c r="C4863">
        <v>408</v>
      </c>
      <c r="D4863">
        <v>11691.33</v>
      </c>
      <c r="E4863">
        <v>7700</v>
      </c>
      <c r="F4863">
        <v>0</v>
      </c>
      <c r="G4863">
        <v>281000</v>
      </c>
    </row>
    <row r="4864" spans="1:7" x14ac:dyDescent="0.35">
      <c r="A4864" t="s">
        <v>35</v>
      </c>
      <c r="B4864" t="s">
        <v>874</v>
      </c>
      <c r="C4864">
        <v>173</v>
      </c>
      <c r="D4864">
        <v>16841.43</v>
      </c>
      <c r="E4864">
        <v>10000</v>
      </c>
      <c r="F4864">
        <v>0</v>
      </c>
      <c r="G4864">
        <v>240000</v>
      </c>
    </row>
    <row r="4865" spans="1:7" x14ac:dyDescent="0.35">
      <c r="A4865" t="s">
        <v>35</v>
      </c>
      <c r="B4865" t="s">
        <v>318</v>
      </c>
      <c r="C4865">
        <v>36</v>
      </c>
      <c r="D4865">
        <v>11787.57</v>
      </c>
      <c r="E4865">
        <v>10000</v>
      </c>
      <c r="F4865">
        <v>0</v>
      </c>
      <c r="G4865">
        <v>49000</v>
      </c>
    </row>
    <row r="4866" spans="1:7" x14ac:dyDescent="0.35">
      <c r="A4866" t="s">
        <v>36</v>
      </c>
      <c r="B4866" t="s">
        <v>873</v>
      </c>
      <c r="C4866">
        <v>960</v>
      </c>
      <c r="D4866">
        <v>14201.16</v>
      </c>
      <c r="E4866">
        <v>10000</v>
      </c>
      <c r="F4866">
        <v>0</v>
      </c>
      <c r="G4866">
        <v>375000</v>
      </c>
    </row>
    <row r="4867" spans="1:7" x14ac:dyDescent="0.35">
      <c r="A4867" t="s">
        <v>36</v>
      </c>
      <c r="B4867" t="s">
        <v>874</v>
      </c>
      <c r="C4867">
        <v>552</v>
      </c>
      <c r="D4867">
        <v>22789.91</v>
      </c>
      <c r="E4867">
        <v>13000</v>
      </c>
      <c r="F4867">
        <v>0</v>
      </c>
      <c r="G4867">
        <v>659000</v>
      </c>
    </row>
    <row r="4868" spans="1:7" x14ac:dyDescent="0.35">
      <c r="A4868" t="s">
        <v>36</v>
      </c>
      <c r="B4868" t="s">
        <v>318</v>
      </c>
      <c r="C4868">
        <v>122</v>
      </c>
      <c r="D4868">
        <v>15612.3</v>
      </c>
      <c r="E4868">
        <v>10700</v>
      </c>
      <c r="F4868">
        <v>0</v>
      </c>
      <c r="G4868">
        <v>115000</v>
      </c>
    </row>
    <row r="4869" spans="1:7" x14ac:dyDescent="0.35">
      <c r="A4869" t="s">
        <v>37</v>
      </c>
      <c r="B4869" t="s">
        <v>873</v>
      </c>
      <c r="C4869">
        <v>514</v>
      </c>
      <c r="D4869">
        <v>11263.61</v>
      </c>
      <c r="E4869">
        <v>7000</v>
      </c>
      <c r="F4869">
        <v>0</v>
      </c>
      <c r="G4869">
        <v>405300</v>
      </c>
    </row>
    <row r="4870" spans="1:7" x14ac:dyDescent="0.35">
      <c r="A4870" t="s">
        <v>37</v>
      </c>
      <c r="B4870" t="s">
        <v>874</v>
      </c>
      <c r="C4870">
        <v>261</v>
      </c>
      <c r="D4870">
        <v>15761.14</v>
      </c>
      <c r="E4870">
        <v>8960</v>
      </c>
      <c r="F4870">
        <v>0</v>
      </c>
      <c r="G4870">
        <v>200000</v>
      </c>
    </row>
    <row r="4871" spans="1:7" x14ac:dyDescent="0.35">
      <c r="A4871" t="s">
        <v>37</v>
      </c>
      <c r="B4871" t="s">
        <v>318</v>
      </c>
      <c r="C4871">
        <v>52</v>
      </c>
      <c r="D4871">
        <v>17969.46</v>
      </c>
      <c r="E4871">
        <v>12000</v>
      </c>
      <c r="F4871">
        <v>0</v>
      </c>
      <c r="G4871">
        <v>150000</v>
      </c>
    </row>
    <row r="4872" spans="1:7" x14ac:dyDescent="0.35">
      <c r="A4872" t="s">
        <v>38</v>
      </c>
      <c r="B4872" t="s">
        <v>873</v>
      </c>
      <c r="C4872">
        <v>516</v>
      </c>
      <c r="D4872">
        <v>12316.95</v>
      </c>
      <c r="E4872">
        <v>8490</v>
      </c>
      <c r="F4872">
        <v>0</v>
      </c>
      <c r="G4872">
        <v>390000</v>
      </c>
    </row>
    <row r="4873" spans="1:7" x14ac:dyDescent="0.35">
      <c r="A4873" t="s">
        <v>38</v>
      </c>
      <c r="B4873" t="s">
        <v>874</v>
      </c>
      <c r="C4873">
        <v>237</v>
      </c>
      <c r="D4873">
        <v>17838.490000000002</v>
      </c>
      <c r="E4873">
        <v>12000</v>
      </c>
      <c r="F4873">
        <v>0</v>
      </c>
      <c r="G4873">
        <v>308000</v>
      </c>
    </row>
    <row r="4874" spans="1:7" x14ac:dyDescent="0.35">
      <c r="A4874" t="s">
        <v>38</v>
      </c>
      <c r="B4874" t="s">
        <v>318</v>
      </c>
      <c r="C4874">
        <v>70</v>
      </c>
      <c r="D4874">
        <v>13993.9</v>
      </c>
      <c r="E4874">
        <v>10000</v>
      </c>
      <c r="F4874">
        <v>0</v>
      </c>
      <c r="G4874">
        <v>57000</v>
      </c>
    </row>
    <row r="4875" spans="1:7" x14ac:dyDescent="0.35">
      <c r="A4875" t="s">
        <v>39</v>
      </c>
      <c r="B4875" t="s">
        <v>873</v>
      </c>
      <c r="C4875">
        <v>652</v>
      </c>
      <c r="D4875">
        <v>14223.96</v>
      </c>
      <c r="E4875">
        <v>8900</v>
      </c>
      <c r="F4875">
        <v>0</v>
      </c>
      <c r="G4875">
        <v>200000</v>
      </c>
    </row>
    <row r="4876" spans="1:7" x14ac:dyDescent="0.35">
      <c r="A4876" t="s">
        <v>39</v>
      </c>
      <c r="B4876" t="s">
        <v>874</v>
      </c>
      <c r="C4876">
        <v>300</v>
      </c>
      <c r="D4876">
        <v>26429.27</v>
      </c>
      <c r="E4876">
        <v>11500</v>
      </c>
      <c r="F4876">
        <v>0</v>
      </c>
      <c r="G4876">
        <v>800000</v>
      </c>
    </row>
    <row r="4877" spans="1:7" x14ac:dyDescent="0.35">
      <c r="A4877" t="s">
        <v>39</v>
      </c>
      <c r="B4877" t="s">
        <v>318</v>
      </c>
      <c r="C4877">
        <v>77</v>
      </c>
      <c r="D4877">
        <v>20966.060000000001</v>
      </c>
      <c r="E4877">
        <v>7500</v>
      </c>
      <c r="F4877">
        <v>0</v>
      </c>
      <c r="G4877">
        <v>507000</v>
      </c>
    </row>
    <row r="4878" spans="1:7" x14ac:dyDescent="0.35">
      <c r="A4878" t="s">
        <v>40</v>
      </c>
      <c r="B4878" t="s">
        <v>873</v>
      </c>
      <c r="C4878">
        <v>3050</v>
      </c>
      <c r="D4878">
        <v>13114.64</v>
      </c>
      <c r="E4878">
        <v>8650</v>
      </c>
      <c r="F4878">
        <v>0</v>
      </c>
      <c r="G4878">
        <v>405300</v>
      </c>
    </row>
    <row r="4879" spans="1:7" x14ac:dyDescent="0.35">
      <c r="A4879" t="s">
        <v>40</v>
      </c>
      <c r="B4879" t="s">
        <v>874</v>
      </c>
      <c r="C4879">
        <v>1523</v>
      </c>
      <c r="D4879">
        <v>21107.99</v>
      </c>
      <c r="E4879">
        <v>11800</v>
      </c>
      <c r="F4879">
        <v>0</v>
      </c>
      <c r="G4879">
        <v>800000</v>
      </c>
    </row>
    <row r="4880" spans="1:7" x14ac:dyDescent="0.35">
      <c r="A4880" t="s">
        <v>40</v>
      </c>
      <c r="B4880" t="s">
        <v>318</v>
      </c>
      <c r="C4880">
        <v>357</v>
      </c>
      <c r="D4880">
        <v>16641.060000000001</v>
      </c>
      <c r="E4880">
        <v>10000</v>
      </c>
      <c r="F4880">
        <v>0</v>
      </c>
      <c r="G4880">
        <v>507000</v>
      </c>
    </row>
    <row r="4882" spans="1:7" x14ac:dyDescent="0.35">
      <c r="A4882" t="s">
        <v>1696</v>
      </c>
    </row>
    <row r="4883" spans="1:7" x14ac:dyDescent="0.35">
      <c r="A4883" t="s">
        <v>29</v>
      </c>
      <c r="B4883" t="s">
        <v>887</v>
      </c>
      <c r="C4883" t="s">
        <v>30</v>
      </c>
      <c r="D4883" t="s">
        <v>31</v>
      </c>
      <c r="E4883" t="s">
        <v>32</v>
      </c>
      <c r="F4883" t="s">
        <v>33</v>
      </c>
      <c r="G4883" t="s">
        <v>34</v>
      </c>
    </row>
    <row r="4884" spans="1:7" x14ac:dyDescent="0.35">
      <c r="A4884" t="s">
        <v>35</v>
      </c>
      <c r="B4884" t="s">
        <v>888</v>
      </c>
      <c r="C4884">
        <v>291</v>
      </c>
      <c r="D4884">
        <v>9909.27</v>
      </c>
      <c r="E4884">
        <v>6000</v>
      </c>
      <c r="F4884">
        <v>0</v>
      </c>
      <c r="G4884">
        <v>281000</v>
      </c>
    </row>
    <row r="4885" spans="1:7" x14ac:dyDescent="0.35">
      <c r="A4885" t="s">
        <v>35</v>
      </c>
      <c r="B4885" t="s">
        <v>889</v>
      </c>
      <c r="C4885">
        <v>326</v>
      </c>
      <c r="D4885">
        <v>15086.88</v>
      </c>
      <c r="E4885">
        <v>10000</v>
      </c>
      <c r="F4885">
        <v>0</v>
      </c>
      <c r="G4885">
        <v>240000</v>
      </c>
    </row>
    <row r="4886" spans="1:7" x14ac:dyDescent="0.35">
      <c r="A4886" t="s">
        <v>36</v>
      </c>
      <c r="B4886" t="s">
        <v>888</v>
      </c>
      <c r="C4886">
        <v>732</v>
      </c>
      <c r="D4886">
        <v>14969.6</v>
      </c>
      <c r="E4886">
        <v>9800</v>
      </c>
      <c r="F4886">
        <v>0</v>
      </c>
      <c r="G4886">
        <v>308000</v>
      </c>
    </row>
    <row r="4887" spans="1:7" x14ac:dyDescent="0.35">
      <c r="A4887" t="s">
        <v>36</v>
      </c>
      <c r="B4887" t="s">
        <v>889</v>
      </c>
      <c r="C4887">
        <v>902</v>
      </c>
      <c r="D4887">
        <v>19190.48</v>
      </c>
      <c r="E4887">
        <v>12000</v>
      </c>
      <c r="F4887">
        <v>0</v>
      </c>
      <c r="G4887">
        <v>659000</v>
      </c>
    </row>
    <row r="4888" spans="1:7" x14ac:dyDescent="0.35">
      <c r="A4888" t="s">
        <v>37</v>
      </c>
      <c r="B4888" t="s">
        <v>888</v>
      </c>
      <c r="C4888">
        <v>372</v>
      </c>
      <c r="D4888">
        <v>11348</v>
      </c>
      <c r="E4888">
        <v>7000</v>
      </c>
      <c r="F4888">
        <v>0</v>
      </c>
      <c r="G4888">
        <v>405300</v>
      </c>
    </row>
    <row r="4889" spans="1:7" x14ac:dyDescent="0.35">
      <c r="A4889" t="s">
        <v>37</v>
      </c>
      <c r="B4889" t="s">
        <v>889</v>
      </c>
      <c r="C4889">
        <v>455</v>
      </c>
      <c r="D4889">
        <v>14585.71</v>
      </c>
      <c r="E4889">
        <v>8700</v>
      </c>
      <c r="F4889">
        <v>0</v>
      </c>
      <c r="G4889">
        <v>400000</v>
      </c>
    </row>
    <row r="4890" spans="1:7" x14ac:dyDescent="0.35">
      <c r="A4890" t="s">
        <v>38</v>
      </c>
      <c r="B4890" t="s">
        <v>888</v>
      </c>
      <c r="C4890">
        <v>157</v>
      </c>
      <c r="D4890">
        <v>13677.55</v>
      </c>
      <c r="E4890">
        <v>8000</v>
      </c>
      <c r="F4890">
        <v>0</v>
      </c>
      <c r="G4890">
        <v>390000</v>
      </c>
    </row>
    <row r="4891" spans="1:7" x14ac:dyDescent="0.35">
      <c r="A4891" t="s">
        <v>38</v>
      </c>
      <c r="B4891" t="s">
        <v>889</v>
      </c>
      <c r="C4891">
        <v>666</v>
      </c>
      <c r="D4891">
        <v>14256.1</v>
      </c>
      <c r="E4891">
        <v>10000</v>
      </c>
      <c r="F4891">
        <v>0</v>
      </c>
      <c r="G4891">
        <v>308000</v>
      </c>
    </row>
    <row r="4892" spans="1:7" x14ac:dyDescent="0.35">
      <c r="A4892" t="s">
        <v>39</v>
      </c>
      <c r="B4892" t="s">
        <v>888</v>
      </c>
      <c r="C4892">
        <v>294</v>
      </c>
      <c r="D4892">
        <v>13413.72</v>
      </c>
      <c r="E4892">
        <v>8000</v>
      </c>
      <c r="F4892">
        <v>0</v>
      </c>
      <c r="G4892">
        <v>200000</v>
      </c>
    </row>
    <row r="4893" spans="1:7" x14ac:dyDescent="0.35">
      <c r="A4893" t="s">
        <v>39</v>
      </c>
      <c r="B4893" t="s">
        <v>889</v>
      </c>
      <c r="C4893">
        <v>735</v>
      </c>
      <c r="D4893">
        <v>20200.07</v>
      </c>
      <c r="E4893">
        <v>10000</v>
      </c>
      <c r="F4893">
        <v>0</v>
      </c>
      <c r="G4893">
        <v>800000</v>
      </c>
    </row>
    <row r="4894" spans="1:7" x14ac:dyDescent="0.35">
      <c r="A4894" t="s">
        <v>40</v>
      </c>
      <c r="B4894" t="s">
        <v>888</v>
      </c>
      <c r="C4894">
        <v>1846</v>
      </c>
      <c r="D4894">
        <v>13322.03</v>
      </c>
      <c r="E4894">
        <v>8000</v>
      </c>
      <c r="F4894">
        <v>0</v>
      </c>
      <c r="G4894">
        <v>405300</v>
      </c>
    </row>
    <row r="4895" spans="1:7" x14ac:dyDescent="0.35">
      <c r="A4895" t="s">
        <v>40</v>
      </c>
      <c r="B4895" t="s">
        <v>889</v>
      </c>
      <c r="C4895">
        <v>3084</v>
      </c>
      <c r="D4895">
        <v>17285.03</v>
      </c>
      <c r="E4895">
        <v>10000</v>
      </c>
      <c r="F4895">
        <v>0</v>
      </c>
      <c r="G4895">
        <v>800000</v>
      </c>
    </row>
    <row r="4897" spans="1:7" x14ac:dyDescent="0.35">
      <c r="A4897" t="s">
        <v>1697</v>
      </c>
    </row>
    <row r="4898" spans="1:7" x14ac:dyDescent="0.35">
      <c r="A4898" t="s">
        <v>29</v>
      </c>
      <c r="B4898" t="s">
        <v>1403</v>
      </c>
      <c r="C4898" t="s">
        <v>30</v>
      </c>
      <c r="D4898" t="s">
        <v>31</v>
      </c>
      <c r="E4898" t="s">
        <v>32</v>
      </c>
      <c r="F4898" t="s">
        <v>33</v>
      </c>
      <c r="G4898" t="s">
        <v>34</v>
      </c>
    </row>
    <row r="4899" spans="1:7" x14ac:dyDescent="0.35">
      <c r="A4899" t="s">
        <v>35</v>
      </c>
      <c r="B4899" t="s">
        <v>1404</v>
      </c>
      <c r="C4899">
        <v>414</v>
      </c>
      <c r="D4899">
        <v>13347.55</v>
      </c>
      <c r="E4899">
        <v>9640</v>
      </c>
      <c r="F4899">
        <v>0</v>
      </c>
      <c r="G4899">
        <v>281000</v>
      </c>
    </row>
    <row r="4900" spans="1:7" x14ac:dyDescent="0.35">
      <c r="A4900" t="s">
        <v>35</v>
      </c>
      <c r="B4900" t="s">
        <v>1405</v>
      </c>
      <c r="C4900">
        <v>67</v>
      </c>
      <c r="D4900">
        <v>24068.91</v>
      </c>
      <c r="E4900">
        <v>14000</v>
      </c>
      <c r="F4900">
        <v>0</v>
      </c>
      <c r="G4900">
        <v>240000</v>
      </c>
    </row>
    <row r="4901" spans="1:7" x14ac:dyDescent="0.35">
      <c r="A4901" t="s">
        <v>35</v>
      </c>
      <c r="B4901" t="s">
        <v>1406</v>
      </c>
      <c r="C4901">
        <v>136</v>
      </c>
      <c r="D4901">
        <v>7184.62</v>
      </c>
      <c r="E4901">
        <v>4560</v>
      </c>
      <c r="F4901">
        <v>0</v>
      </c>
      <c r="G4901">
        <v>30000</v>
      </c>
    </row>
    <row r="4902" spans="1:7" x14ac:dyDescent="0.35">
      <c r="A4902" t="s">
        <v>36</v>
      </c>
      <c r="B4902" t="s">
        <v>1404</v>
      </c>
      <c r="C4902">
        <v>1048</v>
      </c>
      <c r="D4902">
        <v>18009.45</v>
      </c>
      <c r="E4902">
        <v>12000</v>
      </c>
      <c r="F4902">
        <v>0</v>
      </c>
      <c r="G4902">
        <v>659000</v>
      </c>
    </row>
    <row r="4903" spans="1:7" x14ac:dyDescent="0.35">
      <c r="A4903" t="s">
        <v>36</v>
      </c>
      <c r="B4903" t="s">
        <v>1405</v>
      </c>
      <c r="C4903">
        <v>331</v>
      </c>
      <c r="D4903">
        <v>19912.509999999998</v>
      </c>
      <c r="E4903">
        <v>14361</v>
      </c>
      <c r="F4903">
        <v>0</v>
      </c>
      <c r="G4903">
        <v>215260</v>
      </c>
    </row>
    <row r="4904" spans="1:7" x14ac:dyDescent="0.35">
      <c r="A4904" t="s">
        <v>36</v>
      </c>
      <c r="B4904" t="s">
        <v>1406</v>
      </c>
      <c r="C4904">
        <v>255</v>
      </c>
      <c r="D4904">
        <v>10089.61</v>
      </c>
      <c r="E4904">
        <v>4500</v>
      </c>
      <c r="F4904">
        <v>0</v>
      </c>
      <c r="G4904">
        <v>308000</v>
      </c>
    </row>
    <row r="4905" spans="1:7" x14ac:dyDescent="0.35">
      <c r="A4905" t="s">
        <v>37</v>
      </c>
      <c r="B4905" t="s">
        <v>1404</v>
      </c>
      <c r="C4905">
        <v>561</v>
      </c>
      <c r="D4905">
        <v>13550.49</v>
      </c>
      <c r="E4905">
        <v>8960</v>
      </c>
      <c r="F4905">
        <v>0</v>
      </c>
      <c r="G4905">
        <v>405300</v>
      </c>
    </row>
    <row r="4906" spans="1:7" x14ac:dyDescent="0.35">
      <c r="A4906" t="s">
        <v>37</v>
      </c>
      <c r="B4906" t="s">
        <v>1405</v>
      </c>
      <c r="C4906">
        <v>75</v>
      </c>
      <c r="D4906">
        <v>19051.810000000001</v>
      </c>
      <c r="E4906">
        <v>14000</v>
      </c>
      <c r="F4906">
        <v>0</v>
      </c>
      <c r="G4906">
        <v>200000</v>
      </c>
    </row>
    <row r="4907" spans="1:7" x14ac:dyDescent="0.35">
      <c r="A4907" t="s">
        <v>37</v>
      </c>
      <c r="B4907" t="s">
        <v>1406</v>
      </c>
      <c r="C4907">
        <v>191</v>
      </c>
      <c r="D4907">
        <v>8858.09</v>
      </c>
      <c r="E4907">
        <v>5200</v>
      </c>
      <c r="F4907">
        <v>0</v>
      </c>
      <c r="G4907">
        <v>200000</v>
      </c>
    </row>
    <row r="4908" spans="1:7" x14ac:dyDescent="0.35">
      <c r="A4908" t="s">
        <v>38</v>
      </c>
      <c r="B4908" t="s">
        <v>1404</v>
      </c>
      <c r="C4908">
        <v>556</v>
      </c>
      <c r="D4908">
        <v>15101.23</v>
      </c>
      <c r="E4908">
        <v>10000</v>
      </c>
      <c r="F4908">
        <v>0</v>
      </c>
      <c r="G4908">
        <v>308000</v>
      </c>
    </row>
    <row r="4909" spans="1:7" x14ac:dyDescent="0.35">
      <c r="A4909" t="s">
        <v>38</v>
      </c>
      <c r="B4909" t="s">
        <v>1405</v>
      </c>
      <c r="C4909">
        <v>82</v>
      </c>
      <c r="D4909">
        <v>23278.61</v>
      </c>
      <c r="E4909">
        <v>19500</v>
      </c>
      <c r="F4909">
        <v>0</v>
      </c>
      <c r="G4909">
        <v>390000</v>
      </c>
    </row>
    <row r="4910" spans="1:7" x14ac:dyDescent="0.35">
      <c r="A4910" t="s">
        <v>38</v>
      </c>
      <c r="B4910" t="s">
        <v>1406</v>
      </c>
      <c r="C4910">
        <v>185</v>
      </c>
      <c r="D4910">
        <v>7204.25</v>
      </c>
      <c r="E4910">
        <v>5100</v>
      </c>
      <c r="F4910">
        <v>0</v>
      </c>
      <c r="G4910">
        <v>50000</v>
      </c>
    </row>
    <row r="4911" spans="1:7" x14ac:dyDescent="0.35">
      <c r="A4911" t="s">
        <v>39</v>
      </c>
      <c r="B4911" t="s">
        <v>1404</v>
      </c>
      <c r="C4911">
        <v>696</v>
      </c>
      <c r="D4911">
        <v>21841.77</v>
      </c>
      <c r="E4911">
        <v>12000</v>
      </c>
      <c r="F4911">
        <v>0</v>
      </c>
      <c r="G4911">
        <v>800000</v>
      </c>
    </row>
    <row r="4912" spans="1:7" x14ac:dyDescent="0.35">
      <c r="A4912" t="s">
        <v>39</v>
      </c>
      <c r="B4912" t="s">
        <v>1405</v>
      </c>
      <c r="C4912">
        <v>111</v>
      </c>
      <c r="D4912">
        <v>19082.72</v>
      </c>
      <c r="E4912">
        <v>15000</v>
      </c>
      <c r="F4912">
        <v>0</v>
      </c>
      <c r="G4912">
        <v>65860</v>
      </c>
    </row>
    <row r="4913" spans="1:7" x14ac:dyDescent="0.35">
      <c r="A4913" t="s">
        <v>39</v>
      </c>
      <c r="B4913" t="s">
        <v>1406</v>
      </c>
      <c r="C4913">
        <v>222</v>
      </c>
      <c r="D4913">
        <v>7826.42</v>
      </c>
      <c r="E4913">
        <v>4000</v>
      </c>
      <c r="F4913">
        <v>0</v>
      </c>
      <c r="G4913">
        <v>120000</v>
      </c>
    </row>
    <row r="4914" spans="1:7" x14ac:dyDescent="0.35">
      <c r="A4914" t="s">
        <v>40</v>
      </c>
      <c r="B4914" t="s">
        <v>1404</v>
      </c>
      <c r="C4914">
        <v>3275</v>
      </c>
      <c r="D4914">
        <v>17224.89</v>
      </c>
      <c r="E4914">
        <v>10500</v>
      </c>
      <c r="F4914">
        <v>0</v>
      </c>
      <c r="G4914">
        <v>800000</v>
      </c>
    </row>
    <row r="4915" spans="1:7" x14ac:dyDescent="0.35">
      <c r="A4915" t="s">
        <v>40</v>
      </c>
      <c r="B4915" t="s">
        <v>1405</v>
      </c>
      <c r="C4915">
        <v>666</v>
      </c>
      <c r="D4915">
        <v>20475.48</v>
      </c>
      <c r="E4915">
        <v>14800</v>
      </c>
      <c r="F4915">
        <v>0</v>
      </c>
      <c r="G4915">
        <v>390000</v>
      </c>
    </row>
    <row r="4916" spans="1:7" x14ac:dyDescent="0.35">
      <c r="A4916" t="s">
        <v>40</v>
      </c>
      <c r="B4916" t="s">
        <v>1406</v>
      </c>
      <c r="C4916">
        <v>989</v>
      </c>
      <c r="D4916">
        <v>8368.92</v>
      </c>
      <c r="E4916">
        <v>4800</v>
      </c>
      <c r="F4916">
        <v>0</v>
      </c>
      <c r="G4916">
        <v>308000</v>
      </c>
    </row>
    <row r="4918" spans="1:7" x14ac:dyDescent="0.35">
      <c r="A4918" t="s">
        <v>1698</v>
      </c>
    </row>
    <row r="4919" spans="1:7" x14ac:dyDescent="0.35">
      <c r="A4919" t="s">
        <v>29</v>
      </c>
      <c r="B4919" t="s">
        <v>899</v>
      </c>
      <c r="C4919" t="s">
        <v>30</v>
      </c>
      <c r="D4919" t="s">
        <v>31</v>
      </c>
      <c r="E4919" t="s">
        <v>32</v>
      </c>
      <c r="F4919" t="s">
        <v>33</v>
      </c>
      <c r="G4919" t="s">
        <v>34</v>
      </c>
    </row>
    <row r="4920" spans="1:7" x14ac:dyDescent="0.35">
      <c r="A4920" t="s">
        <v>35</v>
      </c>
      <c r="B4920" t="s">
        <v>900</v>
      </c>
      <c r="C4920">
        <v>539</v>
      </c>
      <c r="D4920">
        <v>13134.76</v>
      </c>
      <c r="E4920">
        <v>8600</v>
      </c>
      <c r="F4920">
        <v>0</v>
      </c>
      <c r="G4920">
        <v>240000</v>
      </c>
    </row>
    <row r="4921" spans="1:7" x14ac:dyDescent="0.35">
      <c r="A4921" t="s">
        <v>35</v>
      </c>
      <c r="B4921" t="s">
        <v>901</v>
      </c>
      <c r="C4921">
        <v>78</v>
      </c>
      <c r="D4921">
        <v>12807.6</v>
      </c>
      <c r="E4921">
        <v>7300</v>
      </c>
      <c r="F4921">
        <v>0</v>
      </c>
      <c r="G4921">
        <v>281000</v>
      </c>
    </row>
    <row r="4922" spans="1:7" x14ac:dyDescent="0.35">
      <c r="A4922" t="s">
        <v>36</v>
      </c>
      <c r="B4922" t="s">
        <v>900</v>
      </c>
      <c r="C4922">
        <v>1634</v>
      </c>
      <c r="D4922">
        <v>17193.34</v>
      </c>
      <c r="E4922">
        <v>10860</v>
      </c>
      <c r="F4922">
        <v>0</v>
      </c>
      <c r="G4922">
        <v>659000</v>
      </c>
    </row>
    <row r="4923" spans="1:7" x14ac:dyDescent="0.35">
      <c r="A4923" t="s">
        <v>37</v>
      </c>
      <c r="B4923" t="s">
        <v>900</v>
      </c>
      <c r="C4923">
        <v>827</v>
      </c>
      <c r="D4923">
        <v>13060.52</v>
      </c>
      <c r="E4923">
        <v>8000</v>
      </c>
      <c r="F4923">
        <v>0</v>
      </c>
      <c r="G4923">
        <v>405300</v>
      </c>
    </row>
    <row r="4924" spans="1:7" x14ac:dyDescent="0.35">
      <c r="A4924" t="s">
        <v>38</v>
      </c>
      <c r="B4924" t="s">
        <v>900</v>
      </c>
      <c r="C4924">
        <v>173</v>
      </c>
      <c r="D4924">
        <v>15884.11</v>
      </c>
      <c r="E4924">
        <v>10200</v>
      </c>
      <c r="F4924">
        <v>0</v>
      </c>
      <c r="G4924">
        <v>308000</v>
      </c>
    </row>
    <row r="4925" spans="1:7" x14ac:dyDescent="0.35">
      <c r="A4925" t="s">
        <v>38</v>
      </c>
      <c r="B4925" t="s">
        <v>901</v>
      </c>
      <c r="C4925">
        <v>650</v>
      </c>
      <c r="D4925">
        <v>13167.94</v>
      </c>
      <c r="E4925">
        <v>9000</v>
      </c>
      <c r="F4925">
        <v>0</v>
      </c>
      <c r="G4925">
        <v>390000</v>
      </c>
    </row>
    <row r="4926" spans="1:7" x14ac:dyDescent="0.35">
      <c r="A4926" t="s">
        <v>39</v>
      </c>
      <c r="B4926" t="s">
        <v>900</v>
      </c>
      <c r="C4926">
        <v>810</v>
      </c>
      <c r="D4926">
        <v>20009.54</v>
      </c>
      <c r="E4926">
        <v>10000</v>
      </c>
      <c r="F4926">
        <v>0</v>
      </c>
      <c r="G4926">
        <v>800000</v>
      </c>
    </row>
    <row r="4927" spans="1:7" x14ac:dyDescent="0.35">
      <c r="A4927" t="s">
        <v>39</v>
      </c>
      <c r="B4927" t="s">
        <v>901</v>
      </c>
      <c r="C4927">
        <v>219</v>
      </c>
      <c r="D4927">
        <v>8925.99</v>
      </c>
      <c r="E4927">
        <v>7000</v>
      </c>
      <c r="F4927">
        <v>0</v>
      </c>
      <c r="G4927">
        <v>42600</v>
      </c>
    </row>
    <row r="4928" spans="1:7" x14ac:dyDescent="0.35">
      <c r="A4928" t="s">
        <v>40</v>
      </c>
      <c r="B4928" t="s">
        <v>900</v>
      </c>
      <c r="C4928">
        <v>3983</v>
      </c>
      <c r="D4928">
        <v>16527.07</v>
      </c>
      <c r="E4928">
        <v>10000</v>
      </c>
      <c r="F4928">
        <v>0</v>
      </c>
      <c r="G4928">
        <v>800000</v>
      </c>
    </row>
    <row r="4929" spans="1:7" x14ac:dyDescent="0.35">
      <c r="A4929" t="s">
        <v>40</v>
      </c>
      <c r="B4929" t="s">
        <v>901</v>
      </c>
      <c r="C4929">
        <v>947</v>
      </c>
      <c r="D4929">
        <v>12225.51</v>
      </c>
      <c r="E4929">
        <v>8500</v>
      </c>
      <c r="F4929">
        <v>0</v>
      </c>
      <c r="G4929">
        <v>390000</v>
      </c>
    </row>
    <row r="4931" spans="1:7" x14ac:dyDescent="0.35">
      <c r="A4931" t="s">
        <v>1699</v>
      </c>
    </row>
    <row r="4932" spans="1:7" x14ac:dyDescent="0.35">
      <c r="A4932" t="s">
        <v>29</v>
      </c>
      <c r="B4932" t="s">
        <v>1075</v>
      </c>
      <c r="C4932" t="s">
        <v>30</v>
      </c>
      <c r="D4932" t="s">
        <v>31</v>
      </c>
      <c r="E4932" t="s">
        <v>32</v>
      </c>
      <c r="F4932" t="s">
        <v>33</v>
      </c>
      <c r="G4932" t="s">
        <v>34</v>
      </c>
    </row>
    <row r="4933" spans="1:7" x14ac:dyDescent="0.35">
      <c r="A4933" t="s">
        <v>35</v>
      </c>
      <c r="B4933" t="s">
        <v>1079</v>
      </c>
      <c r="C4933">
        <v>89</v>
      </c>
      <c r="D4933">
        <v>11421.53</v>
      </c>
      <c r="E4933">
        <v>9000</v>
      </c>
      <c r="F4933">
        <v>0</v>
      </c>
      <c r="G4933">
        <v>80000</v>
      </c>
    </row>
    <row r="4934" spans="1:7" x14ac:dyDescent="0.35">
      <c r="A4934" t="s">
        <v>35</v>
      </c>
      <c r="B4934" t="s">
        <v>1076</v>
      </c>
      <c r="C4934">
        <v>251</v>
      </c>
      <c r="D4934">
        <v>7488.17</v>
      </c>
      <c r="E4934">
        <v>5690</v>
      </c>
      <c r="F4934">
        <v>0</v>
      </c>
      <c r="G4934">
        <v>281000</v>
      </c>
    </row>
    <row r="4935" spans="1:7" x14ac:dyDescent="0.35">
      <c r="A4935" t="s">
        <v>35</v>
      </c>
      <c r="B4935" t="s">
        <v>1078</v>
      </c>
      <c r="C4935">
        <v>277</v>
      </c>
      <c r="D4935">
        <v>17745.599999999999</v>
      </c>
      <c r="E4935">
        <v>14000</v>
      </c>
      <c r="F4935">
        <v>0</v>
      </c>
      <c r="G4935">
        <v>240000</v>
      </c>
    </row>
    <row r="4936" spans="1:7" x14ac:dyDescent="0.35">
      <c r="A4936" t="s">
        <v>36</v>
      </c>
      <c r="B4936" t="s">
        <v>1079</v>
      </c>
      <c r="C4936">
        <v>210</v>
      </c>
      <c r="D4936">
        <v>22843.39</v>
      </c>
      <c r="E4936">
        <v>12900</v>
      </c>
      <c r="F4936">
        <v>0</v>
      </c>
      <c r="G4936">
        <v>308000</v>
      </c>
    </row>
    <row r="4937" spans="1:7" x14ac:dyDescent="0.35">
      <c r="A4937" t="s">
        <v>36</v>
      </c>
      <c r="B4937" t="s">
        <v>1076</v>
      </c>
      <c r="C4937">
        <v>497</v>
      </c>
      <c r="D4937">
        <v>8994.16</v>
      </c>
      <c r="E4937">
        <v>5520</v>
      </c>
      <c r="F4937">
        <v>0</v>
      </c>
      <c r="G4937">
        <v>659000</v>
      </c>
    </row>
    <row r="4938" spans="1:7" x14ac:dyDescent="0.35">
      <c r="A4938" t="s">
        <v>36</v>
      </c>
      <c r="B4938" t="s">
        <v>1078</v>
      </c>
      <c r="C4938">
        <v>927</v>
      </c>
      <c r="D4938">
        <v>20152.36</v>
      </c>
      <c r="E4938">
        <v>14750</v>
      </c>
      <c r="F4938">
        <v>0</v>
      </c>
      <c r="G4938">
        <v>375000</v>
      </c>
    </row>
    <row r="4939" spans="1:7" x14ac:dyDescent="0.35">
      <c r="A4939" t="s">
        <v>37</v>
      </c>
      <c r="B4939" t="s">
        <v>1079</v>
      </c>
      <c r="C4939">
        <v>139</v>
      </c>
      <c r="D4939">
        <v>15088.78</v>
      </c>
      <c r="E4939">
        <v>9500</v>
      </c>
      <c r="F4939">
        <v>0</v>
      </c>
      <c r="G4939">
        <v>400000</v>
      </c>
    </row>
    <row r="4940" spans="1:7" x14ac:dyDescent="0.35">
      <c r="A4940" t="s">
        <v>37</v>
      </c>
      <c r="B4940" t="s">
        <v>1076</v>
      </c>
      <c r="C4940">
        <v>314</v>
      </c>
      <c r="D4940">
        <v>8552.77</v>
      </c>
      <c r="E4940">
        <v>5280</v>
      </c>
      <c r="F4940">
        <v>0</v>
      </c>
      <c r="G4940">
        <v>405300</v>
      </c>
    </row>
    <row r="4941" spans="1:7" x14ac:dyDescent="0.35">
      <c r="A4941" t="s">
        <v>37</v>
      </c>
      <c r="B4941" t="s">
        <v>1078</v>
      </c>
      <c r="C4941">
        <v>374</v>
      </c>
      <c r="D4941">
        <v>15932.44</v>
      </c>
      <c r="E4941">
        <v>11500</v>
      </c>
      <c r="F4941">
        <v>0</v>
      </c>
      <c r="G4941">
        <v>200000</v>
      </c>
    </row>
    <row r="4942" spans="1:7" x14ac:dyDescent="0.35">
      <c r="A4942" t="s">
        <v>38</v>
      </c>
      <c r="B4942" t="s">
        <v>1079</v>
      </c>
      <c r="C4942">
        <v>135</v>
      </c>
      <c r="D4942">
        <v>16134.6</v>
      </c>
      <c r="E4942">
        <v>10500</v>
      </c>
      <c r="F4942">
        <v>0</v>
      </c>
      <c r="G4942">
        <v>105700</v>
      </c>
    </row>
    <row r="4943" spans="1:7" x14ac:dyDescent="0.35">
      <c r="A4943" t="s">
        <v>38</v>
      </c>
      <c r="B4943" t="s">
        <v>1076</v>
      </c>
      <c r="C4943">
        <v>326</v>
      </c>
      <c r="D4943">
        <v>6991.47</v>
      </c>
      <c r="E4943">
        <v>5500</v>
      </c>
      <c r="F4943">
        <v>0</v>
      </c>
      <c r="G4943">
        <v>55500</v>
      </c>
    </row>
    <row r="4944" spans="1:7" x14ac:dyDescent="0.35">
      <c r="A4944" t="s">
        <v>38</v>
      </c>
      <c r="B4944" t="s">
        <v>1078</v>
      </c>
      <c r="C4944">
        <v>362</v>
      </c>
      <c r="D4944">
        <v>18894.849999999999</v>
      </c>
      <c r="E4944">
        <v>14186</v>
      </c>
      <c r="F4944">
        <v>0</v>
      </c>
      <c r="G4944">
        <v>390000</v>
      </c>
    </row>
    <row r="4945" spans="1:66" x14ac:dyDescent="0.35">
      <c r="A4945" t="s">
        <v>39</v>
      </c>
      <c r="B4945" t="s">
        <v>1079</v>
      </c>
      <c r="C4945">
        <v>152</v>
      </c>
      <c r="D4945">
        <v>28278.78</v>
      </c>
      <c r="E4945">
        <v>11250</v>
      </c>
      <c r="F4945">
        <v>0</v>
      </c>
      <c r="G4945">
        <v>750000</v>
      </c>
    </row>
    <row r="4946" spans="1:66" x14ac:dyDescent="0.35">
      <c r="A4946" t="s">
        <v>39</v>
      </c>
      <c r="B4946" t="s">
        <v>1076</v>
      </c>
      <c r="C4946">
        <v>354</v>
      </c>
      <c r="D4946">
        <v>6588.36</v>
      </c>
      <c r="E4946">
        <v>5229</v>
      </c>
      <c r="F4946">
        <v>0</v>
      </c>
      <c r="G4946">
        <v>50000</v>
      </c>
    </row>
    <row r="4947" spans="1:66" x14ac:dyDescent="0.35">
      <c r="A4947" t="s">
        <v>39</v>
      </c>
      <c r="B4947" t="s">
        <v>1078</v>
      </c>
      <c r="C4947">
        <v>523</v>
      </c>
      <c r="D4947">
        <v>22875.47</v>
      </c>
      <c r="E4947">
        <v>15000</v>
      </c>
      <c r="F4947">
        <v>0</v>
      </c>
      <c r="G4947">
        <v>800000</v>
      </c>
    </row>
    <row r="4948" spans="1:66" x14ac:dyDescent="0.35">
      <c r="A4948" t="s">
        <v>40</v>
      </c>
      <c r="B4948" t="s">
        <v>1079</v>
      </c>
      <c r="C4948">
        <v>725</v>
      </c>
      <c r="D4948">
        <v>20452.41</v>
      </c>
      <c r="E4948">
        <v>10400</v>
      </c>
      <c r="F4948">
        <v>0</v>
      </c>
      <c r="G4948">
        <v>750000</v>
      </c>
    </row>
    <row r="4949" spans="1:66" x14ac:dyDescent="0.35">
      <c r="A4949" t="s">
        <v>40</v>
      </c>
      <c r="B4949" t="s">
        <v>1076</v>
      </c>
      <c r="C4949">
        <v>1742</v>
      </c>
      <c r="D4949">
        <v>7806.52</v>
      </c>
      <c r="E4949">
        <v>5500</v>
      </c>
      <c r="F4949">
        <v>0</v>
      </c>
      <c r="G4949">
        <v>659000</v>
      </c>
    </row>
    <row r="4950" spans="1:66" x14ac:dyDescent="0.35">
      <c r="A4950" t="s">
        <v>40</v>
      </c>
      <c r="B4950" t="s">
        <v>1078</v>
      </c>
      <c r="C4950">
        <v>2463</v>
      </c>
      <c r="D4950">
        <v>19733.48</v>
      </c>
      <c r="E4950">
        <v>14200</v>
      </c>
      <c r="F4950">
        <v>0</v>
      </c>
      <c r="G4950">
        <v>800000</v>
      </c>
    </row>
    <row r="4952" spans="1:66" x14ac:dyDescent="0.35">
      <c r="A4952" t="s">
        <v>1700</v>
      </c>
    </row>
    <row r="4953" spans="1:66" x14ac:dyDescent="0.35">
      <c r="A4953" t="s">
        <v>29</v>
      </c>
      <c r="B4953" t="s">
        <v>1701</v>
      </c>
      <c r="C4953" t="s">
        <v>1702</v>
      </c>
      <c r="D4953" t="s">
        <v>1703</v>
      </c>
      <c r="E4953" t="s">
        <v>1704</v>
      </c>
      <c r="F4953" t="s">
        <v>1705</v>
      </c>
      <c r="G4953" t="s">
        <v>1706</v>
      </c>
      <c r="H4953" t="s">
        <v>1707</v>
      </c>
      <c r="I4953" t="s">
        <v>1708</v>
      </c>
      <c r="J4953" t="s">
        <v>1709</v>
      </c>
      <c r="K4953" t="s">
        <v>1710</v>
      </c>
      <c r="L4953" t="s">
        <v>1711</v>
      </c>
      <c r="M4953" t="s">
        <v>1712</v>
      </c>
      <c r="N4953" t="s">
        <v>1713</v>
      </c>
      <c r="O4953" t="s">
        <v>1714</v>
      </c>
      <c r="P4953" t="s">
        <v>1715</v>
      </c>
      <c r="Q4953" t="s">
        <v>1716</v>
      </c>
      <c r="R4953" t="s">
        <v>1717</v>
      </c>
      <c r="S4953" t="s">
        <v>1718</v>
      </c>
      <c r="T4953" t="s">
        <v>1719</v>
      </c>
      <c r="U4953" t="s">
        <v>1720</v>
      </c>
      <c r="V4953" t="s">
        <v>1721</v>
      </c>
      <c r="W4953" t="s">
        <v>1722</v>
      </c>
      <c r="X4953" t="s">
        <v>1723</v>
      </c>
      <c r="Y4953" t="s">
        <v>1724</v>
      </c>
      <c r="Z4953" t="s">
        <v>1725</v>
      </c>
      <c r="AA4953" t="s">
        <v>1726</v>
      </c>
      <c r="AB4953" t="s">
        <v>1727</v>
      </c>
      <c r="AC4953" t="s">
        <v>1728</v>
      </c>
      <c r="AD4953" t="s">
        <v>1729</v>
      </c>
      <c r="AE4953" t="s">
        <v>1730</v>
      </c>
      <c r="AF4953" t="s">
        <v>1731</v>
      </c>
      <c r="AG4953" t="s">
        <v>1732</v>
      </c>
      <c r="AH4953" t="s">
        <v>1733</v>
      </c>
      <c r="AI4953" t="s">
        <v>1734</v>
      </c>
      <c r="AJ4953" t="s">
        <v>1735</v>
      </c>
      <c r="AK4953" t="s">
        <v>1736</v>
      </c>
      <c r="AL4953" t="s">
        <v>1737</v>
      </c>
      <c r="AM4953" t="s">
        <v>1738</v>
      </c>
      <c r="AN4953" t="s">
        <v>1739</v>
      </c>
      <c r="AO4953" t="s">
        <v>1740</v>
      </c>
      <c r="AP4953" t="s">
        <v>1741</v>
      </c>
      <c r="AQ4953" t="s">
        <v>1742</v>
      </c>
      <c r="AR4953" t="s">
        <v>1743</v>
      </c>
      <c r="AS4953" t="s">
        <v>1744</v>
      </c>
      <c r="AT4953" t="s">
        <v>1745</v>
      </c>
      <c r="AU4953" t="s">
        <v>1746</v>
      </c>
      <c r="AV4953" t="s">
        <v>1747</v>
      </c>
      <c r="AW4953" t="s">
        <v>1748</v>
      </c>
      <c r="AX4953" t="s">
        <v>1749</v>
      </c>
      <c r="AY4953" t="s">
        <v>1750</v>
      </c>
      <c r="AZ4953" t="s">
        <v>1751</v>
      </c>
      <c r="BA4953" t="s">
        <v>1752</v>
      </c>
      <c r="BB4953" t="s">
        <v>1753</v>
      </c>
      <c r="BC4953" t="s">
        <v>1754</v>
      </c>
      <c r="BD4953" t="s">
        <v>1755</v>
      </c>
      <c r="BE4953" t="s">
        <v>1756</v>
      </c>
      <c r="BF4953" t="s">
        <v>1757</v>
      </c>
      <c r="BG4953" t="s">
        <v>1758</v>
      </c>
      <c r="BH4953" t="s">
        <v>1759</v>
      </c>
      <c r="BI4953" t="s">
        <v>1760</v>
      </c>
      <c r="BJ4953" t="s">
        <v>1761</v>
      </c>
      <c r="BK4953" t="s">
        <v>1762</v>
      </c>
      <c r="BL4953" t="s">
        <v>1763</v>
      </c>
      <c r="BM4953" t="s">
        <v>1764</v>
      </c>
      <c r="BN4953" t="s">
        <v>1765</v>
      </c>
    </row>
    <row r="4954" spans="1:66" x14ac:dyDescent="0.35">
      <c r="A4954" t="s">
        <v>35</v>
      </c>
      <c r="B4954">
        <v>216</v>
      </c>
      <c r="C4954">
        <v>15245.42</v>
      </c>
      <c r="D4954">
        <v>13000</v>
      </c>
      <c r="E4954">
        <v>1800</v>
      </c>
      <c r="F4954">
        <v>80000</v>
      </c>
      <c r="G4954">
        <v>37</v>
      </c>
      <c r="H4954">
        <v>6722.63</v>
      </c>
      <c r="I4954">
        <v>5000</v>
      </c>
      <c r="J4954">
        <v>800</v>
      </c>
      <c r="K4954">
        <v>20000</v>
      </c>
      <c r="L4954">
        <v>47</v>
      </c>
      <c r="M4954">
        <v>7528.67</v>
      </c>
      <c r="N4954">
        <v>6000</v>
      </c>
      <c r="O4954">
        <v>300</v>
      </c>
      <c r="P4954">
        <v>30000</v>
      </c>
      <c r="Q4954">
        <v>39</v>
      </c>
      <c r="R4954">
        <v>22143.88</v>
      </c>
      <c r="S4954">
        <v>9000</v>
      </c>
      <c r="T4954">
        <v>600</v>
      </c>
      <c r="U4954">
        <v>240000</v>
      </c>
      <c r="V4954">
        <v>15</v>
      </c>
      <c r="W4954">
        <v>2178.1</v>
      </c>
      <c r="X4954">
        <v>1500</v>
      </c>
      <c r="Y4954">
        <v>400</v>
      </c>
      <c r="Z4954">
        <v>10000</v>
      </c>
      <c r="AA4954">
        <v>35</v>
      </c>
      <c r="AB4954">
        <v>13808.35</v>
      </c>
      <c r="AC4954">
        <v>8000</v>
      </c>
      <c r="AD4954">
        <v>300</v>
      </c>
      <c r="AE4954">
        <v>50000</v>
      </c>
      <c r="AF4954">
        <v>263</v>
      </c>
      <c r="AG4954">
        <v>5534.08</v>
      </c>
      <c r="AH4954">
        <v>4000</v>
      </c>
      <c r="AI4954">
        <v>1500</v>
      </c>
      <c r="AJ4954">
        <v>22000</v>
      </c>
      <c r="AK4954">
        <v>3</v>
      </c>
      <c r="AL4954">
        <v>1725.5</v>
      </c>
      <c r="AM4954">
        <v>600</v>
      </c>
      <c r="AN4954">
        <v>500</v>
      </c>
      <c r="AO4954">
        <v>4000</v>
      </c>
      <c r="AP4954">
        <v>13</v>
      </c>
      <c r="AQ4954">
        <v>6797.82</v>
      </c>
      <c r="AR4954">
        <v>5000</v>
      </c>
      <c r="AS4954">
        <v>700</v>
      </c>
      <c r="AT4954">
        <v>21000</v>
      </c>
      <c r="AU4954">
        <v>22</v>
      </c>
      <c r="AV4954">
        <v>5721.35</v>
      </c>
      <c r="AW4954">
        <v>2000</v>
      </c>
      <c r="AX4954">
        <v>400</v>
      </c>
      <c r="AY4954">
        <v>280000</v>
      </c>
      <c r="AZ4954">
        <v>216</v>
      </c>
      <c r="BA4954">
        <v>4736.1000000000004</v>
      </c>
      <c r="BB4954">
        <v>3800</v>
      </c>
      <c r="BC4954">
        <v>265</v>
      </c>
      <c r="BD4954">
        <v>30000</v>
      </c>
      <c r="BE4954">
        <v>2</v>
      </c>
      <c r="BF4954">
        <v>2000</v>
      </c>
      <c r="BG4954">
        <v>2000</v>
      </c>
      <c r="BH4954">
        <v>2000</v>
      </c>
      <c r="BI4954">
        <v>2000</v>
      </c>
      <c r="BJ4954">
        <v>15</v>
      </c>
      <c r="BK4954">
        <v>11980.56</v>
      </c>
      <c r="BL4954">
        <v>3000</v>
      </c>
      <c r="BM4954">
        <v>120</v>
      </c>
      <c r="BN4954">
        <v>100000</v>
      </c>
    </row>
    <row r="4955" spans="1:66" x14ac:dyDescent="0.35">
      <c r="A4955" t="s">
        <v>36</v>
      </c>
      <c r="B4955">
        <v>666</v>
      </c>
      <c r="C4955">
        <v>20213.8</v>
      </c>
      <c r="D4955">
        <v>13400</v>
      </c>
      <c r="E4955">
        <v>1800</v>
      </c>
      <c r="F4955">
        <v>250000</v>
      </c>
      <c r="G4955">
        <v>83</v>
      </c>
      <c r="H4955">
        <v>8878.6299999999992</v>
      </c>
      <c r="I4955">
        <v>7000</v>
      </c>
      <c r="J4955">
        <v>1000</v>
      </c>
      <c r="K4955">
        <v>30000</v>
      </c>
      <c r="L4955">
        <v>151</v>
      </c>
      <c r="M4955">
        <v>11571.73</v>
      </c>
      <c r="N4955">
        <v>10000</v>
      </c>
      <c r="O4955">
        <v>300</v>
      </c>
      <c r="P4955">
        <v>63500</v>
      </c>
      <c r="Q4955">
        <v>138</v>
      </c>
      <c r="R4955">
        <v>28797.67</v>
      </c>
      <c r="S4955">
        <v>15000</v>
      </c>
      <c r="T4955">
        <v>500</v>
      </c>
      <c r="U4955">
        <v>300000</v>
      </c>
      <c r="V4955">
        <v>48</v>
      </c>
      <c r="W4955">
        <v>7265.26</v>
      </c>
      <c r="X4955">
        <v>1100</v>
      </c>
      <c r="Y4955">
        <v>300</v>
      </c>
      <c r="Z4955">
        <v>50000</v>
      </c>
      <c r="AA4955">
        <v>62</v>
      </c>
      <c r="AB4955">
        <v>14124.83</v>
      </c>
      <c r="AC4955">
        <v>7000</v>
      </c>
      <c r="AD4955">
        <v>1000</v>
      </c>
      <c r="AE4955">
        <v>280000</v>
      </c>
      <c r="AF4955">
        <v>607</v>
      </c>
      <c r="AG4955">
        <v>5758.35</v>
      </c>
      <c r="AH4955">
        <v>4400</v>
      </c>
      <c r="AI4955">
        <v>1500</v>
      </c>
      <c r="AJ4955">
        <v>79000</v>
      </c>
      <c r="AK4955">
        <v>2</v>
      </c>
      <c r="AL4955">
        <v>2774.84</v>
      </c>
      <c r="AM4955">
        <v>5000</v>
      </c>
      <c r="AN4955">
        <v>500</v>
      </c>
      <c r="AO4955">
        <v>5000</v>
      </c>
      <c r="AP4955">
        <v>54</v>
      </c>
      <c r="AQ4955">
        <v>7416.38</v>
      </c>
      <c r="AR4955">
        <v>4000</v>
      </c>
      <c r="AS4955">
        <v>500</v>
      </c>
      <c r="AT4955">
        <v>50000</v>
      </c>
      <c r="AU4955">
        <v>13</v>
      </c>
      <c r="AV4955">
        <v>7840.43</v>
      </c>
      <c r="AW4955">
        <v>5000</v>
      </c>
      <c r="AX4955">
        <v>2000</v>
      </c>
      <c r="AY4955">
        <v>40000</v>
      </c>
      <c r="AZ4955">
        <v>444</v>
      </c>
      <c r="BA4955">
        <v>5586.26</v>
      </c>
      <c r="BB4955">
        <v>3000</v>
      </c>
      <c r="BC4955">
        <v>280</v>
      </c>
      <c r="BD4955">
        <v>300000</v>
      </c>
      <c r="BE4955">
        <v>2</v>
      </c>
      <c r="BF4955">
        <v>1711.51</v>
      </c>
      <c r="BG4955">
        <v>2000</v>
      </c>
      <c r="BH4955">
        <v>1000</v>
      </c>
      <c r="BI4955">
        <v>2000</v>
      </c>
      <c r="BJ4955">
        <v>51</v>
      </c>
      <c r="BK4955">
        <v>11998.35</v>
      </c>
      <c r="BL4955">
        <v>6000</v>
      </c>
      <c r="BM4955">
        <v>200</v>
      </c>
      <c r="BN4955">
        <v>70000</v>
      </c>
    </row>
    <row r="4956" spans="1:66" x14ac:dyDescent="0.35">
      <c r="A4956" t="s">
        <v>37</v>
      </c>
      <c r="B4956">
        <v>302</v>
      </c>
      <c r="C4956">
        <v>14289.29</v>
      </c>
      <c r="D4956">
        <v>10000</v>
      </c>
      <c r="E4956">
        <v>1400</v>
      </c>
      <c r="F4956">
        <v>150000</v>
      </c>
      <c r="G4956">
        <v>38</v>
      </c>
      <c r="H4956">
        <v>6653.85</v>
      </c>
      <c r="I4956">
        <v>5000</v>
      </c>
      <c r="J4956">
        <v>1000</v>
      </c>
      <c r="K4956">
        <v>23000</v>
      </c>
      <c r="L4956">
        <v>57</v>
      </c>
      <c r="M4956">
        <v>9321.89</v>
      </c>
      <c r="N4956">
        <v>6000</v>
      </c>
      <c r="O4956">
        <v>1500</v>
      </c>
      <c r="P4956">
        <v>40000</v>
      </c>
      <c r="Q4956">
        <v>47</v>
      </c>
      <c r="R4956">
        <v>26966.58</v>
      </c>
      <c r="S4956">
        <v>10000</v>
      </c>
      <c r="T4956">
        <v>200</v>
      </c>
      <c r="U4956">
        <v>400000</v>
      </c>
      <c r="V4956">
        <v>35</v>
      </c>
      <c r="W4956">
        <v>2144.33</v>
      </c>
      <c r="X4956">
        <v>1500</v>
      </c>
      <c r="Y4956">
        <v>400</v>
      </c>
      <c r="Z4956">
        <v>15000</v>
      </c>
      <c r="AA4956">
        <v>36</v>
      </c>
      <c r="AB4956">
        <v>13131.32</v>
      </c>
      <c r="AC4956">
        <v>5000</v>
      </c>
      <c r="AD4956">
        <v>1000</v>
      </c>
      <c r="AE4956">
        <v>100000</v>
      </c>
      <c r="AF4956">
        <v>327</v>
      </c>
      <c r="AG4956">
        <v>5776.51</v>
      </c>
      <c r="AH4956">
        <v>4500</v>
      </c>
      <c r="AI4956">
        <v>2000</v>
      </c>
      <c r="AJ4956">
        <v>34000</v>
      </c>
      <c r="AK4956">
        <v>1</v>
      </c>
      <c r="AL4956">
        <v>1000</v>
      </c>
      <c r="AM4956">
        <v>1000</v>
      </c>
      <c r="AN4956">
        <v>1000</v>
      </c>
      <c r="AO4956">
        <v>1000</v>
      </c>
      <c r="AP4956">
        <v>21</v>
      </c>
      <c r="AQ4956">
        <v>11086.8</v>
      </c>
      <c r="AR4956">
        <v>5000</v>
      </c>
      <c r="AS4956">
        <v>300</v>
      </c>
      <c r="AT4956">
        <v>100000</v>
      </c>
      <c r="AU4956">
        <v>15</v>
      </c>
      <c r="AV4956">
        <v>5058.28</v>
      </c>
      <c r="AW4956">
        <v>4000</v>
      </c>
      <c r="AX4956">
        <v>1500</v>
      </c>
      <c r="AY4956">
        <v>18000</v>
      </c>
      <c r="AZ4956">
        <v>207</v>
      </c>
      <c r="BA4956">
        <v>5266.68</v>
      </c>
      <c r="BB4956">
        <v>3800</v>
      </c>
      <c r="BC4956">
        <v>500</v>
      </c>
      <c r="BD4956">
        <v>34360</v>
      </c>
      <c r="BE4956">
        <v>1</v>
      </c>
      <c r="BF4956">
        <v>1110</v>
      </c>
      <c r="BG4956">
        <v>1110</v>
      </c>
      <c r="BH4956">
        <v>1110</v>
      </c>
      <c r="BI4956">
        <v>1110</v>
      </c>
      <c r="BJ4956">
        <v>20</v>
      </c>
      <c r="BK4956">
        <v>24622.7</v>
      </c>
      <c r="BL4956">
        <v>3750</v>
      </c>
      <c r="BM4956">
        <v>499</v>
      </c>
      <c r="BN4956">
        <v>400000</v>
      </c>
    </row>
    <row r="4957" spans="1:66" x14ac:dyDescent="0.35">
      <c r="A4957" t="s">
        <v>38</v>
      </c>
      <c r="B4957">
        <v>312</v>
      </c>
      <c r="C4957">
        <v>15920.78</v>
      </c>
      <c r="D4957">
        <v>11000</v>
      </c>
      <c r="E4957">
        <v>1500</v>
      </c>
      <c r="F4957">
        <v>385000</v>
      </c>
      <c r="G4957">
        <v>47</v>
      </c>
      <c r="H4957">
        <v>6897.27</v>
      </c>
      <c r="I4957">
        <v>5300</v>
      </c>
      <c r="J4957">
        <v>500</v>
      </c>
      <c r="K4957">
        <v>25000</v>
      </c>
      <c r="L4957">
        <v>51</v>
      </c>
      <c r="M4957">
        <v>12391.96</v>
      </c>
      <c r="N4957">
        <v>7000</v>
      </c>
      <c r="O4957">
        <v>500</v>
      </c>
      <c r="P4957">
        <v>120000</v>
      </c>
      <c r="Q4957">
        <v>27</v>
      </c>
      <c r="R4957">
        <v>33280.19</v>
      </c>
      <c r="S4957">
        <v>5000</v>
      </c>
      <c r="T4957">
        <v>400</v>
      </c>
      <c r="U4957">
        <v>240000</v>
      </c>
      <c r="V4957">
        <v>9</v>
      </c>
      <c r="W4957">
        <v>2004.52</v>
      </c>
      <c r="X4957">
        <v>2000</v>
      </c>
      <c r="Y4957">
        <v>200</v>
      </c>
      <c r="Z4957">
        <v>3000</v>
      </c>
      <c r="AA4957">
        <v>46</v>
      </c>
      <c r="AB4957">
        <v>4552.3599999999997</v>
      </c>
      <c r="AC4957">
        <v>4000</v>
      </c>
      <c r="AD4957">
        <v>150</v>
      </c>
      <c r="AE4957">
        <v>25000</v>
      </c>
      <c r="AF4957">
        <v>322</v>
      </c>
      <c r="AG4957">
        <v>5671.96</v>
      </c>
      <c r="AH4957">
        <v>4600</v>
      </c>
      <c r="AI4957">
        <v>2000</v>
      </c>
      <c r="AJ4957">
        <v>31750</v>
      </c>
      <c r="AK4957">
        <v>1</v>
      </c>
      <c r="AL4957">
        <v>900</v>
      </c>
      <c r="AM4957">
        <v>900</v>
      </c>
      <c r="AN4957">
        <v>900</v>
      </c>
      <c r="AO4957">
        <v>900</v>
      </c>
      <c r="AP4957">
        <v>19</v>
      </c>
      <c r="AQ4957">
        <v>5820.26</v>
      </c>
      <c r="AR4957">
        <v>4800</v>
      </c>
      <c r="AS4957">
        <v>200</v>
      </c>
      <c r="AT4957">
        <v>30000</v>
      </c>
      <c r="AU4957">
        <v>15</v>
      </c>
      <c r="AV4957">
        <v>6385.15</v>
      </c>
      <c r="AW4957">
        <v>5000</v>
      </c>
      <c r="AX4957">
        <v>2000</v>
      </c>
      <c r="AY4957">
        <v>14000</v>
      </c>
      <c r="AZ4957">
        <v>284</v>
      </c>
      <c r="BA4957">
        <v>6115.25</v>
      </c>
      <c r="BB4957">
        <v>5000</v>
      </c>
      <c r="BC4957">
        <v>300</v>
      </c>
      <c r="BD4957">
        <v>50000</v>
      </c>
      <c r="BE4957">
        <v>4</v>
      </c>
      <c r="BF4957">
        <v>2602.46</v>
      </c>
      <c r="BG4957">
        <v>1000</v>
      </c>
      <c r="BH4957">
        <v>860</v>
      </c>
      <c r="BI4957">
        <v>8000</v>
      </c>
      <c r="BJ4957">
        <v>36</v>
      </c>
      <c r="BK4957">
        <v>9394.61</v>
      </c>
      <c r="BL4957">
        <v>4000</v>
      </c>
      <c r="BM4957">
        <v>490</v>
      </c>
      <c r="BN4957">
        <v>75000</v>
      </c>
    </row>
    <row r="4958" spans="1:66" x14ac:dyDescent="0.35">
      <c r="A4958" t="s">
        <v>39</v>
      </c>
      <c r="B4958">
        <v>379</v>
      </c>
      <c r="C4958">
        <v>25831.98</v>
      </c>
      <c r="D4958">
        <v>15000</v>
      </c>
      <c r="E4958">
        <v>1700</v>
      </c>
      <c r="F4958">
        <v>500000</v>
      </c>
      <c r="G4958">
        <v>48</v>
      </c>
      <c r="H4958">
        <v>7752.52</v>
      </c>
      <c r="I4958">
        <v>7000</v>
      </c>
      <c r="J4958">
        <v>600</v>
      </c>
      <c r="K4958">
        <v>20000</v>
      </c>
      <c r="L4958">
        <v>79</v>
      </c>
      <c r="M4958">
        <v>10771.46</v>
      </c>
      <c r="N4958">
        <v>7500</v>
      </c>
      <c r="O4958">
        <v>700</v>
      </c>
      <c r="P4958">
        <v>80000</v>
      </c>
      <c r="Q4958">
        <v>76</v>
      </c>
      <c r="R4958">
        <v>43874.28</v>
      </c>
      <c r="S4958">
        <v>20000</v>
      </c>
      <c r="T4958">
        <v>200</v>
      </c>
      <c r="U4958">
        <v>800000</v>
      </c>
      <c r="V4958">
        <v>20</v>
      </c>
      <c r="W4958">
        <v>2734.28</v>
      </c>
      <c r="X4958">
        <v>1500</v>
      </c>
      <c r="Y4958">
        <v>266</v>
      </c>
      <c r="Z4958">
        <v>12000</v>
      </c>
      <c r="AA4958">
        <v>46</v>
      </c>
      <c r="AB4958">
        <v>11763.44</v>
      </c>
      <c r="AC4958">
        <v>10000</v>
      </c>
      <c r="AD4958">
        <v>900</v>
      </c>
      <c r="AE4958">
        <v>47000</v>
      </c>
      <c r="AF4958">
        <v>396</v>
      </c>
      <c r="AG4958">
        <v>6050.25</v>
      </c>
      <c r="AH4958">
        <v>4691</v>
      </c>
      <c r="AI4958">
        <v>1600</v>
      </c>
      <c r="AJ4958">
        <v>40000</v>
      </c>
      <c r="AK4958">
        <v>3</v>
      </c>
      <c r="AL4958">
        <v>11855.37</v>
      </c>
      <c r="AM4958">
        <v>5000</v>
      </c>
      <c r="AN4958">
        <v>1000</v>
      </c>
      <c r="AO4958">
        <v>30000</v>
      </c>
      <c r="AP4958">
        <v>26</v>
      </c>
      <c r="AQ4958">
        <v>5634.32</v>
      </c>
      <c r="AR4958">
        <v>5000</v>
      </c>
      <c r="AS4958">
        <v>500</v>
      </c>
      <c r="AT4958">
        <v>20000</v>
      </c>
      <c r="AU4958">
        <v>10</v>
      </c>
      <c r="AV4958">
        <v>4236.2</v>
      </c>
      <c r="AW4958">
        <v>3000</v>
      </c>
      <c r="AX4958">
        <v>1000</v>
      </c>
      <c r="AY4958">
        <v>7600</v>
      </c>
      <c r="AZ4958">
        <v>257</v>
      </c>
      <c r="BA4958">
        <v>4692.03</v>
      </c>
      <c r="BB4958">
        <v>3500</v>
      </c>
      <c r="BC4958">
        <v>400</v>
      </c>
      <c r="BD4958">
        <v>31000</v>
      </c>
      <c r="BJ4958">
        <v>30</v>
      </c>
      <c r="BK4958">
        <v>4006.97</v>
      </c>
      <c r="BL4958">
        <v>2400</v>
      </c>
      <c r="BM4958">
        <v>300</v>
      </c>
      <c r="BN4958">
        <v>23000</v>
      </c>
    </row>
    <row r="4959" spans="1:66" x14ac:dyDescent="0.35">
      <c r="A4959" t="s">
        <v>40</v>
      </c>
      <c r="B4959">
        <v>1875</v>
      </c>
      <c r="C4959">
        <v>19296.38</v>
      </c>
      <c r="D4959">
        <v>13000</v>
      </c>
      <c r="E4959">
        <v>1400</v>
      </c>
      <c r="F4959">
        <v>500000</v>
      </c>
      <c r="G4959">
        <v>253</v>
      </c>
      <c r="H4959">
        <v>7595.48</v>
      </c>
      <c r="I4959">
        <v>6000</v>
      </c>
      <c r="J4959">
        <v>500</v>
      </c>
      <c r="K4959">
        <v>30000</v>
      </c>
      <c r="L4959">
        <v>385</v>
      </c>
      <c r="M4959">
        <v>10820.27</v>
      </c>
      <c r="N4959">
        <v>7000</v>
      </c>
      <c r="O4959">
        <v>300</v>
      </c>
      <c r="P4959">
        <v>120000</v>
      </c>
      <c r="Q4959">
        <v>327</v>
      </c>
      <c r="R4959">
        <v>32703.49</v>
      </c>
      <c r="S4959">
        <v>15000</v>
      </c>
      <c r="T4959">
        <v>200</v>
      </c>
      <c r="U4959">
        <v>800000</v>
      </c>
      <c r="V4959">
        <v>127</v>
      </c>
      <c r="W4959">
        <v>4289.57</v>
      </c>
      <c r="X4959">
        <v>1500</v>
      </c>
      <c r="Y4959">
        <v>200</v>
      </c>
      <c r="Z4959">
        <v>50000</v>
      </c>
      <c r="AA4959">
        <v>225</v>
      </c>
      <c r="AB4959">
        <v>11025.9</v>
      </c>
      <c r="AC4959">
        <v>5000</v>
      </c>
      <c r="AD4959">
        <v>150</v>
      </c>
      <c r="AE4959">
        <v>280000</v>
      </c>
      <c r="AF4959">
        <v>1915</v>
      </c>
      <c r="AG4959">
        <v>5788.33</v>
      </c>
      <c r="AH4959">
        <v>4500</v>
      </c>
      <c r="AI4959">
        <v>1500</v>
      </c>
      <c r="AJ4959">
        <v>79000</v>
      </c>
      <c r="AK4959">
        <v>10</v>
      </c>
      <c r="AL4959">
        <v>5584.9</v>
      </c>
      <c r="AM4959">
        <v>1000</v>
      </c>
      <c r="AN4959">
        <v>500</v>
      </c>
      <c r="AO4959">
        <v>30000</v>
      </c>
      <c r="AP4959">
        <v>133</v>
      </c>
      <c r="AQ4959">
        <v>7379.64</v>
      </c>
      <c r="AR4959">
        <v>5000</v>
      </c>
      <c r="AS4959">
        <v>200</v>
      </c>
      <c r="AT4959">
        <v>100000</v>
      </c>
      <c r="AU4959">
        <v>75</v>
      </c>
      <c r="AV4959">
        <v>5914.85</v>
      </c>
      <c r="AW4959">
        <v>5000</v>
      </c>
      <c r="AX4959">
        <v>400</v>
      </c>
      <c r="AY4959">
        <v>280000</v>
      </c>
      <c r="AZ4959">
        <v>1408</v>
      </c>
      <c r="BA4959">
        <v>5392.78</v>
      </c>
      <c r="BB4959">
        <v>4000</v>
      </c>
      <c r="BC4959">
        <v>265</v>
      </c>
      <c r="BD4959">
        <v>300000</v>
      </c>
      <c r="BE4959">
        <v>9</v>
      </c>
      <c r="BF4959">
        <v>2197.13</v>
      </c>
      <c r="BG4959">
        <v>2000</v>
      </c>
      <c r="BH4959">
        <v>860</v>
      </c>
      <c r="BI4959">
        <v>8000</v>
      </c>
      <c r="BJ4959">
        <v>152</v>
      </c>
      <c r="BK4959">
        <v>11353.61</v>
      </c>
      <c r="BL4959">
        <v>4000</v>
      </c>
      <c r="BM4959">
        <v>120</v>
      </c>
      <c r="BN4959">
        <v>400000</v>
      </c>
    </row>
    <row r="4961" spans="1:67" x14ac:dyDescent="0.35">
      <c r="A4961" t="s">
        <v>1766</v>
      </c>
    </row>
    <row r="4962" spans="1:67" x14ac:dyDescent="0.35">
      <c r="A4962" t="s">
        <v>29</v>
      </c>
      <c r="B4962" t="s">
        <v>887</v>
      </c>
      <c r="C4962" t="s">
        <v>1701</v>
      </c>
      <c r="D4962" t="s">
        <v>1702</v>
      </c>
      <c r="E4962" t="s">
        <v>1703</v>
      </c>
      <c r="F4962" t="s">
        <v>1704</v>
      </c>
      <c r="G4962" t="s">
        <v>1705</v>
      </c>
      <c r="H4962" t="s">
        <v>1706</v>
      </c>
      <c r="I4962" t="s">
        <v>1707</v>
      </c>
      <c r="J4962" t="s">
        <v>1708</v>
      </c>
      <c r="K4962" t="s">
        <v>1709</v>
      </c>
      <c r="L4962" t="s">
        <v>1710</v>
      </c>
      <c r="M4962" t="s">
        <v>1711</v>
      </c>
      <c r="N4962" t="s">
        <v>1712</v>
      </c>
      <c r="O4962" t="s">
        <v>1713</v>
      </c>
      <c r="P4962" t="s">
        <v>1714</v>
      </c>
      <c r="Q4962" t="s">
        <v>1715</v>
      </c>
      <c r="R4962" t="s">
        <v>1716</v>
      </c>
      <c r="S4962" t="s">
        <v>1717</v>
      </c>
      <c r="T4962" t="s">
        <v>1718</v>
      </c>
      <c r="U4962" t="s">
        <v>1719</v>
      </c>
      <c r="V4962" t="s">
        <v>1720</v>
      </c>
      <c r="W4962" t="s">
        <v>1721</v>
      </c>
      <c r="X4962" t="s">
        <v>1722</v>
      </c>
      <c r="Y4962" t="s">
        <v>1723</v>
      </c>
      <c r="Z4962" t="s">
        <v>1724</v>
      </c>
      <c r="AA4962" t="s">
        <v>1725</v>
      </c>
      <c r="AB4962" t="s">
        <v>1726</v>
      </c>
      <c r="AC4962" t="s">
        <v>1727</v>
      </c>
      <c r="AD4962" t="s">
        <v>1728</v>
      </c>
      <c r="AE4962" t="s">
        <v>1729</v>
      </c>
      <c r="AF4962" t="s">
        <v>1730</v>
      </c>
      <c r="AG4962" t="s">
        <v>1731</v>
      </c>
      <c r="AH4962" t="s">
        <v>1732</v>
      </c>
      <c r="AI4962" t="s">
        <v>1733</v>
      </c>
      <c r="AJ4962" t="s">
        <v>1734</v>
      </c>
      <c r="AK4962" t="s">
        <v>1735</v>
      </c>
      <c r="AL4962" t="s">
        <v>1736</v>
      </c>
      <c r="AM4962" t="s">
        <v>1737</v>
      </c>
      <c r="AN4962" t="s">
        <v>1738</v>
      </c>
      <c r="AO4962" t="s">
        <v>1739</v>
      </c>
      <c r="AP4962" t="s">
        <v>1740</v>
      </c>
      <c r="AQ4962" t="s">
        <v>1741</v>
      </c>
      <c r="AR4962" t="s">
        <v>1742</v>
      </c>
      <c r="AS4962" t="s">
        <v>1743</v>
      </c>
      <c r="AT4962" t="s">
        <v>1744</v>
      </c>
      <c r="AU4962" t="s">
        <v>1745</v>
      </c>
      <c r="AV4962" t="s">
        <v>1746</v>
      </c>
      <c r="AW4962" t="s">
        <v>1747</v>
      </c>
      <c r="AX4962" t="s">
        <v>1748</v>
      </c>
      <c r="AY4962" t="s">
        <v>1749</v>
      </c>
      <c r="AZ4962" t="s">
        <v>1750</v>
      </c>
      <c r="BA4962" t="s">
        <v>1751</v>
      </c>
      <c r="BB4962" t="s">
        <v>1752</v>
      </c>
      <c r="BC4962" t="s">
        <v>1753</v>
      </c>
      <c r="BD4962" t="s">
        <v>1754</v>
      </c>
      <c r="BE4962" t="s">
        <v>1755</v>
      </c>
      <c r="BF4962" t="s">
        <v>1756</v>
      </c>
      <c r="BG4962" t="s">
        <v>1757</v>
      </c>
      <c r="BH4962" t="s">
        <v>1758</v>
      </c>
      <c r="BI4962" t="s">
        <v>1759</v>
      </c>
      <c r="BJ4962" t="s">
        <v>1760</v>
      </c>
      <c r="BK4962" t="s">
        <v>1761</v>
      </c>
      <c r="BL4962" t="s">
        <v>1762</v>
      </c>
      <c r="BM4962" t="s">
        <v>1763</v>
      </c>
      <c r="BN4962" t="s">
        <v>1764</v>
      </c>
      <c r="BO4962" t="s">
        <v>1765</v>
      </c>
    </row>
    <row r="4963" spans="1:67" x14ac:dyDescent="0.35">
      <c r="A4963" t="s">
        <v>35</v>
      </c>
      <c r="B4963" t="s">
        <v>888</v>
      </c>
      <c r="C4963">
        <v>92</v>
      </c>
      <c r="D4963">
        <v>14693.57</v>
      </c>
      <c r="E4963">
        <v>14000</v>
      </c>
      <c r="F4963">
        <v>2000</v>
      </c>
      <c r="G4963">
        <v>60000</v>
      </c>
      <c r="H4963">
        <v>18</v>
      </c>
      <c r="I4963">
        <v>5230.2700000000004</v>
      </c>
      <c r="J4963">
        <v>4500</v>
      </c>
      <c r="K4963">
        <v>800</v>
      </c>
      <c r="L4963">
        <v>20000</v>
      </c>
      <c r="M4963">
        <v>20</v>
      </c>
      <c r="N4963">
        <v>4229.96</v>
      </c>
      <c r="O4963">
        <v>3000</v>
      </c>
      <c r="P4963">
        <v>300</v>
      </c>
      <c r="Q4963">
        <v>8000</v>
      </c>
      <c r="R4963">
        <v>22</v>
      </c>
      <c r="S4963">
        <v>4896.38</v>
      </c>
      <c r="T4963">
        <v>2000</v>
      </c>
      <c r="U4963">
        <v>600</v>
      </c>
      <c r="V4963">
        <v>20000</v>
      </c>
      <c r="W4963">
        <v>13</v>
      </c>
      <c r="X4963">
        <v>1785.07</v>
      </c>
      <c r="Y4963">
        <v>1300</v>
      </c>
      <c r="Z4963">
        <v>400</v>
      </c>
      <c r="AA4963">
        <v>5000</v>
      </c>
      <c r="AB4963">
        <v>18</v>
      </c>
      <c r="AC4963">
        <v>10099.200000000001</v>
      </c>
      <c r="AD4963">
        <v>8000</v>
      </c>
      <c r="AE4963">
        <v>300</v>
      </c>
      <c r="AF4963">
        <v>35000</v>
      </c>
      <c r="AG4963">
        <v>128</v>
      </c>
      <c r="AH4963">
        <v>4986.93</v>
      </c>
      <c r="AI4963">
        <v>4000</v>
      </c>
      <c r="AJ4963">
        <v>2000</v>
      </c>
      <c r="AK4963">
        <v>22000</v>
      </c>
      <c r="AQ4963">
        <v>7</v>
      </c>
      <c r="AR4963">
        <v>3357.89</v>
      </c>
      <c r="AS4963">
        <v>5000</v>
      </c>
      <c r="AT4963">
        <v>700</v>
      </c>
      <c r="AU4963">
        <v>10000</v>
      </c>
      <c r="AV4963">
        <v>9</v>
      </c>
      <c r="AW4963">
        <v>6735.8</v>
      </c>
      <c r="AX4963">
        <v>3600</v>
      </c>
      <c r="AY4963">
        <v>850</v>
      </c>
      <c r="AZ4963">
        <v>280000</v>
      </c>
      <c r="BA4963">
        <v>108</v>
      </c>
      <c r="BB4963">
        <v>4046.71</v>
      </c>
      <c r="BC4963">
        <v>2800</v>
      </c>
      <c r="BD4963">
        <v>432</v>
      </c>
      <c r="BE4963">
        <v>30000</v>
      </c>
      <c r="BK4963">
        <v>6</v>
      </c>
      <c r="BL4963">
        <v>1640.89</v>
      </c>
      <c r="BM4963">
        <v>1500</v>
      </c>
      <c r="BN4963">
        <v>120</v>
      </c>
      <c r="BO4963">
        <v>5000</v>
      </c>
    </row>
    <row r="4964" spans="1:67" x14ac:dyDescent="0.35">
      <c r="A4964" t="s">
        <v>35</v>
      </c>
      <c r="B4964" t="s">
        <v>889</v>
      </c>
      <c r="C4964">
        <v>124</v>
      </c>
      <c r="D4964">
        <v>15518.11</v>
      </c>
      <c r="E4964">
        <v>13000</v>
      </c>
      <c r="F4964">
        <v>1800</v>
      </c>
      <c r="G4964">
        <v>80000</v>
      </c>
      <c r="H4964">
        <v>19</v>
      </c>
      <c r="I4964">
        <v>8442.7900000000009</v>
      </c>
      <c r="J4964">
        <v>8000</v>
      </c>
      <c r="K4964">
        <v>1200</v>
      </c>
      <c r="L4964">
        <v>15000</v>
      </c>
      <c r="M4964">
        <v>27</v>
      </c>
      <c r="N4964">
        <v>9459.31</v>
      </c>
      <c r="O4964">
        <v>7500</v>
      </c>
      <c r="P4964">
        <v>300</v>
      </c>
      <c r="Q4964">
        <v>30000</v>
      </c>
      <c r="R4964">
        <v>17</v>
      </c>
      <c r="S4964">
        <v>40248.68</v>
      </c>
      <c r="T4964">
        <v>17000</v>
      </c>
      <c r="U4964">
        <v>3000</v>
      </c>
      <c r="V4964">
        <v>240000</v>
      </c>
      <c r="W4964">
        <v>2</v>
      </c>
      <c r="X4964">
        <v>4076.32</v>
      </c>
      <c r="Y4964">
        <v>10000</v>
      </c>
      <c r="Z4964">
        <v>2000</v>
      </c>
      <c r="AA4964">
        <v>10000</v>
      </c>
      <c r="AB4964">
        <v>17</v>
      </c>
      <c r="AC4964">
        <v>15717.67</v>
      </c>
      <c r="AD4964">
        <v>10000</v>
      </c>
      <c r="AE4964">
        <v>300</v>
      </c>
      <c r="AF4964">
        <v>50000</v>
      </c>
      <c r="AG4964">
        <v>135</v>
      </c>
      <c r="AH4964">
        <v>5851.88</v>
      </c>
      <c r="AI4964">
        <v>4000</v>
      </c>
      <c r="AJ4964">
        <v>1500</v>
      </c>
      <c r="AK4964">
        <v>20900</v>
      </c>
      <c r="AL4964">
        <v>3</v>
      </c>
      <c r="AM4964">
        <v>1725.5</v>
      </c>
      <c r="AN4964">
        <v>600</v>
      </c>
      <c r="AO4964">
        <v>500</v>
      </c>
      <c r="AP4964">
        <v>4000</v>
      </c>
      <c r="AQ4964">
        <v>6</v>
      </c>
      <c r="AR4964">
        <v>10066.01</v>
      </c>
      <c r="AS4964">
        <v>10000</v>
      </c>
      <c r="AT4964">
        <v>1500</v>
      </c>
      <c r="AU4964">
        <v>21000</v>
      </c>
      <c r="AV4964">
        <v>13</v>
      </c>
      <c r="AW4964">
        <v>5424.26</v>
      </c>
      <c r="AX4964">
        <v>6600</v>
      </c>
      <c r="AY4964">
        <v>400</v>
      </c>
      <c r="AZ4964">
        <v>21600</v>
      </c>
      <c r="BA4964">
        <v>108</v>
      </c>
      <c r="BB4964">
        <v>5139.38</v>
      </c>
      <c r="BC4964">
        <v>4000</v>
      </c>
      <c r="BD4964">
        <v>265</v>
      </c>
      <c r="BE4964">
        <v>15000</v>
      </c>
      <c r="BF4964">
        <v>2</v>
      </c>
      <c r="BG4964">
        <v>2000</v>
      </c>
      <c r="BH4964">
        <v>2000</v>
      </c>
      <c r="BI4964">
        <v>2000</v>
      </c>
      <c r="BJ4964">
        <v>2000</v>
      </c>
      <c r="BK4964">
        <v>9</v>
      </c>
      <c r="BL4964">
        <v>18860.38</v>
      </c>
      <c r="BM4964">
        <v>3000</v>
      </c>
      <c r="BN4964">
        <v>1200</v>
      </c>
      <c r="BO4964">
        <v>100000</v>
      </c>
    </row>
    <row r="4965" spans="1:67" x14ac:dyDescent="0.35">
      <c r="A4965" t="s">
        <v>36</v>
      </c>
      <c r="B4965" t="s">
        <v>888</v>
      </c>
      <c r="C4965">
        <v>260</v>
      </c>
      <c r="D4965">
        <v>16897.18</v>
      </c>
      <c r="E4965">
        <v>10500</v>
      </c>
      <c r="F4965">
        <v>1800</v>
      </c>
      <c r="G4965">
        <v>200000</v>
      </c>
      <c r="H4965">
        <v>43</v>
      </c>
      <c r="I4965">
        <v>9029.86</v>
      </c>
      <c r="J4965">
        <v>7000</v>
      </c>
      <c r="K4965">
        <v>1000</v>
      </c>
      <c r="L4965">
        <v>30000</v>
      </c>
      <c r="M4965">
        <v>76</v>
      </c>
      <c r="N4965">
        <v>12489.93</v>
      </c>
      <c r="O4965">
        <v>9500</v>
      </c>
      <c r="P4965">
        <v>400</v>
      </c>
      <c r="Q4965">
        <v>63500</v>
      </c>
      <c r="R4965">
        <v>56</v>
      </c>
      <c r="S4965">
        <v>25140.3</v>
      </c>
      <c r="T4965">
        <v>10000</v>
      </c>
      <c r="U4965">
        <v>500</v>
      </c>
      <c r="V4965">
        <v>300000</v>
      </c>
      <c r="W4965">
        <v>33</v>
      </c>
      <c r="X4965">
        <v>3149.38</v>
      </c>
      <c r="Y4965">
        <v>1100</v>
      </c>
      <c r="Z4965">
        <v>300</v>
      </c>
      <c r="AA4965">
        <v>50000</v>
      </c>
      <c r="AB4965">
        <v>31</v>
      </c>
      <c r="AC4965">
        <v>9480.25</v>
      </c>
      <c r="AD4965">
        <v>7000</v>
      </c>
      <c r="AE4965">
        <v>1000</v>
      </c>
      <c r="AF4965">
        <v>100000</v>
      </c>
      <c r="AG4965">
        <v>312</v>
      </c>
      <c r="AH4965">
        <v>5082.0200000000004</v>
      </c>
      <c r="AI4965">
        <v>4000</v>
      </c>
      <c r="AJ4965">
        <v>1500</v>
      </c>
      <c r="AK4965">
        <v>40000</v>
      </c>
      <c r="AQ4965">
        <v>20</v>
      </c>
      <c r="AR4965">
        <v>6296.96</v>
      </c>
      <c r="AS4965">
        <v>3700</v>
      </c>
      <c r="AT4965">
        <v>500</v>
      </c>
      <c r="AU4965">
        <v>30000</v>
      </c>
      <c r="AV4965">
        <v>3</v>
      </c>
      <c r="AW4965">
        <v>8326.14</v>
      </c>
      <c r="AX4965">
        <v>8000</v>
      </c>
      <c r="AY4965">
        <v>3000</v>
      </c>
      <c r="AZ4965">
        <v>13100</v>
      </c>
      <c r="BA4965">
        <v>216</v>
      </c>
      <c r="BB4965">
        <v>5172.78</v>
      </c>
      <c r="BC4965">
        <v>2900</v>
      </c>
      <c r="BD4965">
        <v>280</v>
      </c>
      <c r="BE4965">
        <v>49000</v>
      </c>
      <c r="BF4965">
        <v>1</v>
      </c>
      <c r="BG4965">
        <v>1000</v>
      </c>
      <c r="BH4965">
        <v>1000</v>
      </c>
      <c r="BI4965">
        <v>1000</v>
      </c>
      <c r="BJ4965">
        <v>1000</v>
      </c>
      <c r="BK4965">
        <v>30</v>
      </c>
      <c r="BL4965">
        <v>9860.49</v>
      </c>
      <c r="BM4965">
        <v>5000</v>
      </c>
      <c r="BN4965">
        <v>200</v>
      </c>
      <c r="BO4965">
        <v>30000</v>
      </c>
    </row>
    <row r="4966" spans="1:67" x14ac:dyDescent="0.35">
      <c r="A4966" t="s">
        <v>36</v>
      </c>
      <c r="B4966" t="s">
        <v>889</v>
      </c>
      <c r="C4966">
        <v>406</v>
      </c>
      <c r="D4966">
        <v>22736.39</v>
      </c>
      <c r="E4966">
        <v>15000</v>
      </c>
      <c r="F4966">
        <v>2000</v>
      </c>
      <c r="G4966">
        <v>250000</v>
      </c>
      <c r="H4966">
        <v>40</v>
      </c>
      <c r="I4966">
        <v>8740.2800000000007</v>
      </c>
      <c r="J4966">
        <v>6000</v>
      </c>
      <c r="K4966">
        <v>1000</v>
      </c>
      <c r="L4966">
        <v>25000</v>
      </c>
      <c r="M4966">
        <v>75</v>
      </c>
      <c r="N4966">
        <v>10552.65</v>
      </c>
      <c r="O4966">
        <v>10000</v>
      </c>
      <c r="P4966">
        <v>300</v>
      </c>
      <c r="Q4966">
        <v>40000</v>
      </c>
      <c r="R4966">
        <v>82</v>
      </c>
      <c r="S4966">
        <v>32179.63</v>
      </c>
      <c r="T4966">
        <v>20000</v>
      </c>
      <c r="U4966">
        <v>1000</v>
      </c>
      <c r="V4966">
        <v>300000</v>
      </c>
      <c r="W4966">
        <v>15</v>
      </c>
      <c r="X4966">
        <v>18314.830000000002</v>
      </c>
      <c r="Y4966">
        <v>4000</v>
      </c>
      <c r="Z4966">
        <v>375</v>
      </c>
      <c r="AA4966">
        <v>50000</v>
      </c>
      <c r="AB4966">
        <v>31</v>
      </c>
      <c r="AC4966">
        <v>20662.77</v>
      </c>
      <c r="AD4966">
        <v>5000</v>
      </c>
      <c r="AE4966">
        <v>1000</v>
      </c>
      <c r="AF4966">
        <v>280000</v>
      </c>
      <c r="AG4966">
        <v>295</v>
      </c>
      <c r="AH4966">
        <v>6587.58</v>
      </c>
      <c r="AI4966">
        <v>5000</v>
      </c>
      <c r="AJ4966">
        <v>2000</v>
      </c>
      <c r="AK4966">
        <v>79000</v>
      </c>
      <c r="AL4966">
        <v>2</v>
      </c>
      <c r="AM4966">
        <v>2774.84</v>
      </c>
      <c r="AN4966">
        <v>5000</v>
      </c>
      <c r="AO4966">
        <v>500</v>
      </c>
      <c r="AP4966">
        <v>5000</v>
      </c>
      <c r="AQ4966">
        <v>34</v>
      </c>
      <c r="AR4966">
        <v>8289.93</v>
      </c>
      <c r="AS4966">
        <v>4000</v>
      </c>
      <c r="AT4966">
        <v>500</v>
      </c>
      <c r="AU4966">
        <v>50000</v>
      </c>
      <c r="AV4966">
        <v>10</v>
      </c>
      <c r="AW4966">
        <v>7699.84</v>
      </c>
      <c r="AX4966">
        <v>5000</v>
      </c>
      <c r="AY4966">
        <v>2000</v>
      </c>
      <c r="AZ4966">
        <v>40000</v>
      </c>
      <c r="BA4966">
        <v>228</v>
      </c>
      <c r="BB4966">
        <v>5958.85</v>
      </c>
      <c r="BC4966">
        <v>3200</v>
      </c>
      <c r="BD4966">
        <v>500</v>
      </c>
      <c r="BE4966">
        <v>300000</v>
      </c>
      <c r="BF4966">
        <v>1</v>
      </c>
      <c r="BG4966">
        <v>2000</v>
      </c>
      <c r="BH4966">
        <v>2000</v>
      </c>
      <c r="BI4966">
        <v>2000</v>
      </c>
      <c r="BJ4966">
        <v>2000</v>
      </c>
      <c r="BK4966">
        <v>21</v>
      </c>
      <c r="BL4966">
        <v>16312.01</v>
      </c>
      <c r="BM4966">
        <v>10000</v>
      </c>
      <c r="BN4966">
        <v>1200</v>
      </c>
      <c r="BO4966">
        <v>70000</v>
      </c>
    </row>
    <row r="4967" spans="1:67" x14ac:dyDescent="0.35">
      <c r="A4967" t="s">
        <v>37</v>
      </c>
      <c r="B4967" t="s">
        <v>888</v>
      </c>
      <c r="C4967">
        <v>126</v>
      </c>
      <c r="D4967">
        <v>10856.62</v>
      </c>
      <c r="E4967">
        <v>8000</v>
      </c>
      <c r="F4967">
        <v>1400</v>
      </c>
      <c r="G4967">
        <v>36000</v>
      </c>
      <c r="H4967">
        <v>19</v>
      </c>
      <c r="I4967">
        <v>5931.7</v>
      </c>
      <c r="J4967">
        <v>5000</v>
      </c>
      <c r="K4967">
        <v>1500</v>
      </c>
      <c r="L4967">
        <v>23000</v>
      </c>
      <c r="M4967">
        <v>17</v>
      </c>
      <c r="N4967">
        <v>8069.88</v>
      </c>
      <c r="O4967">
        <v>6000</v>
      </c>
      <c r="P4967">
        <v>2000</v>
      </c>
      <c r="Q4967">
        <v>27000</v>
      </c>
      <c r="R4967">
        <v>26</v>
      </c>
      <c r="S4967">
        <v>19519.79</v>
      </c>
      <c r="T4967">
        <v>4000</v>
      </c>
      <c r="U4967">
        <v>200</v>
      </c>
      <c r="V4967">
        <v>190000</v>
      </c>
      <c r="W4967">
        <v>23</v>
      </c>
      <c r="X4967">
        <v>2465.62</v>
      </c>
      <c r="Y4967">
        <v>1500</v>
      </c>
      <c r="Z4967">
        <v>670</v>
      </c>
      <c r="AA4967">
        <v>15000</v>
      </c>
      <c r="AB4967">
        <v>17</v>
      </c>
      <c r="AC4967">
        <v>9239.56</v>
      </c>
      <c r="AD4967">
        <v>7000</v>
      </c>
      <c r="AE4967">
        <v>1000</v>
      </c>
      <c r="AF4967">
        <v>30000</v>
      </c>
      <c r="AG4967">
        <v>162</v>
      </c>
      <c r="AH4967">
        <v>5340.91</v>
      </c>
      <c r="AI4967">
        <v>4000</v>
      </c>
      <c r="AJ4967">
        <v>2000</v>
      </c>
      <c r="AK4967">
        <v>34000</v>
      </c>
      <c r="AQ4967">
        <v>10</v>
      </c>
      <c r="AR4967">
        <v>15844.56</v>
      </c>
      <c r="AS4967">
        <v>5000</v>
      </c>
      <c r="AT4967">
        <v>800</v>
      </c>
      <c r="AU4967">
        <v>100000</v>
      </c>
      <c r="AV4967">
        <v>9</v>
      </c>
      <c r="AW4967">
        <v>5456.79</v>
      </c>
      <c r="AX4967">
        <v>5000</v>
      </c>
      <c r="AY4967">
        <v>1500</v>
      </c>
      <c r="AZ4967">
        <v>13000</v>
      </c>
      <c r="BA4967">
        <v>93</v>
      </c>
      <c r="BB4967">
        <v>5901.72</v>
      </c>
      <c r="BC4967">
        <v>3500</v>
      </c>
      <c r="BD4967">
        <v>800</v>
      </c>
      <c r="BE4967">
        <v>34360</v>
      </c>
      <c r="BF4967">
        <v>1</v>
      </c>
      <c r="BG4967">
        <v>1110</v>
      </c>
      <c r="BH4967">
        <v>1110</v>
      </c>
      <c r="BI4967">
        <v>1110</v>
      </c>
      <c r="BJ4967">
        <v>1110</v>
      </c>
      <c r="BK4967">
        <v>9</v>
      </c>
      <c r="BL4967">
        <v>26441.54</v>
      </c>
      <c r="BM4967">
        <v>2700</v>
      </c>
      <c r="BN4967">
        <v>499</v>
      </c>
      <c r="BO4967">
        <v>400000</v>
      </c>
    </row>
    <row r="4968" spans="1:67" x14ac:dyDescent="0.35">
      <c r="A4968" t="s">
        <v>37</v>
      </c>
      <c r="B4968" t="s">
        <v>889</v>
      </c>
      <c r="C4968">
        <v>176</v>
      </c>
      <c r="D4968">
        <v>16840.810000000001</v>
      </c>
      <c r="E4968">
        <v>12500</v>
      </c>
      <c r="F4968">
        <v>2500</v>
      </c>
      <c r="G4968">
        <v>150000</v>
      </c>
      <c r="H4968">
        <v>19</v>
      </c>
      <c r="I4968">
        <v>7295.33</v>
      </c>
      <c r="J4968">
        <v>5000</v>
      </c>
      <c r="K4968">
        <v>1000</v>
      </c>
      <c r="L4968">
        <v>20000</v>
      </c>
      <c r="M4968">
        <v>40</v>
      </c>
      <c r="N4968">
        <v>10078.48</v>
      </c>
      <c r="O4968">
        <v>6000</v>
      </c>
      <c r="P4968">
        <v>1500</v>
      </c>
      <c r="Q4968">
        <v>40000</v>
      </c>
      <c r="R4968">
        <v>21</v>
      </c>
      <c r="S4968">
        <v>33654.120000000003</v>
      </c>
      <c r="T4968">
        <v>15000</v>
      </c>
      <c r="U4968">
        <v>3000</v>
      </c>
      <c r="V4968">
        <v>400000</v>
      </c>
      <c r="W4968">
        <v>12</v>
      </c>
      <c r="X4968">
        <v>1337.28</v>
      </c>
      <c r="Y4968">
        <v>1200</v>
      </c>
      <c r="Z4968">
        <v>400</v>
      </c>
      <c r="AA4968">
        <v>3000</v>
      </c>
      <c r="AB4968">
        <v>19</v>
      </c>
      <c r="AC4968">
        <v>17258.150000000001</v>
      </c>
      <c r="AD4968">
        <v>5000</v>
      </c>
      <c r="AE4968">
        <v>1500</v>
      </c>
      <c r="AF4968">
        <v>100000</v>
      </c>
      <c r="AG4968">
        <v>165</v>
      </c>
      <c r="AH4968">
        <v>6279.39</v>
      </c>
      <c r="AI4968">
        <v>5000</v>
      </c>
      <c r="AJ4968">
        <v>2000</v>
      </c>
      <c r="AK4968">
        <v>24000</v>
      </c>
      <c r="AL4968">
        <v>1</v>
      </c>
      <c r="AM4968">
        <v>1000</v>
      </c>
      <c r="AN4968">
        <v>1000</v>
      </c>
      <c r="AO4968">
        <v>1000</v>
      </c>
      <c r="AP4968">
        <v>1000</v>
      </c>
      <c r="AQ4968">
        <v>11</v>
      </c>
      <c r="AR4968">
        <v>6309.07</v>
      </c>
      <c r="AS4968">
        <v>3000</v>
      </c>
      <c r="AT4968">
        <v>300</v>
      </c>
      <c r="AU4968">
        <v>20000</v>
      </c>
      <c r="AV4968">
        <v>6</v>
      </c>
      <c r="AW4968">
        <v>4613.8500000000004</v>
      </c>
      <c r="AX4968">
        <v>2200</v>
      </c>
      <c r="AY4968">
        <v>1500</v>
      </c>
      <c r="AZ4968">
        <v>18000</v>
      </c>
      <c r="BA4968">
        <v>114</v>
      </c>
      <c r="BB4968">
        <v>4716.5600000000004</v>
      </c>
      <c r="BC4968">
        <v>4000</v>
      </c>
      <c r="BD4968">
        <v>500</v>
      </c>
      <c r="BE4968">
        <v>18000</v>
      </c>
      <c r="BK4968">
        <v>11</v>
      </c>
      <c r="BL4968">
        <v>21868.07</v>
      </c>
      <c r="BM4968">
        <v>6000</v>
      </c>
      <c r="BN4968">
        <v>800</v>
      </c>
      <c r="BO4968">
        <v>100000</v>
      </c>
    </row>
    <row r="4969" spans="1:67" x14ac:dyDescent="0.35">
      <c r="A4969" t="s">
        <v>38</v>
      </c>
      <c r="B4969" t="s">
        <v>888</v>
      </c>
      <c r="C4969">
        <v>58</v>
      </c>
      <c r="D4969">
        <v>15090.49</v>
      </c>
      <c r="E4969">
        <v>7000</v>
      </c>
      <c r="F4969">
        <v>1500</v>
      </c>
      <c r="G4969">
        <v>385000</v>
      </c>
      <c r="H4969">
        <v>6</v>
      </c>
      <c r="I4969">
        <v>9413.58</v>
      </c>
      <c r="J4969">
        <v>8000</v>
      </c>
      <c r="K4969">
        <v>500</v>
      </c>
      <c r="L4969">
        <v>25000</v>
      </c>
      <c r="M4969">
        <v>10</v>
      </c>
      <c r="N4969">
        <v>15534.32</v>
      </c>
      <c r="O4969">
        <v>6000</v>
      </c>
      <c r="P4969">
        <v>500</v>
      </c>
      <c r="Q4969">
        <v>120000</v>
      </c>
      <c r="R4969">
        <v>6</v>
      </c>
      <c r="S4969">
        <v>4480.74</v>
      </c>
      <c r="T4969">
        <v>5000</v>
      </c>
      <c r="U4969">
        <v>2000</v>
      </c>
      <c r="V4969">
        <v>5500</v>
      </c>
      <c r="W4969">
        <v>4</v>
      </c>
      <c r="X4969">
        <v>1689.02</v>
      </c>
      <c r="Y4969">
        <v>2000</v>
      </c>
      <c r="Z4969">
        <v>900</v>
      </c>
      <c r="AA4969">
        <v>2000</v>
      </c>
      <c r="AB4969">
        <v>5</v>
      </c>
      <c r="AC4969">
        <v>7976.32</v>
      </c>
      <c r="AD4969">
        <v>10000</v>
      </c>
      <c r="AE4969">
        <v>400</v>
      </c>
      <c r="AF4969">
        <v>10000</v>
      </c>
      <c r="AG4969">
        <v>72</v>
      </c>
      <c r="AH4969">
        <v>5822.54</v>
      </c>
      <c r="AI4969">
        <v>5000</v>
      </c>
      <c r="AJ4969">
        <v>2000</v>
      </c>
      <c r="AK4969">
        <v>20000</v>
      </c>
      <c r="AQ4969">
        <v>1</v>
      </c>
      <c r="AR4969">
        <v>30000</v>
      </c>
      <c r="AS4969">
        <v>30000</v>
      </c>
      <c r="AT4969">
        <v>30000</v>
      </c>
      <c r="AU4969">
        <v>30000</v>
      </c>
      <c r="BA4969">
        <v>52</v>
      </c>
      <c r="BB4969">
        <v>7749.66</v>
      </c>
      <c r="BC4969">
        <v>3500</v>
      </c>
      <c r="BD4969">
        <v>860</v>
      </c>
      <c r="BE4969">
        <v>50000</v>
      </c>
      <c r="BF4969">
        <v>1</v>
      </c>
      <c r="BG4969">
        <v>1000</v>
      </c>
      <c r="BH4969">
        <v>1000</v>
      </c>
      <c r="BI4969">
        <v>1000</v>
      </c>
      <c r="BJ4969">
        <v>1000</v>
      </c>
      <c r="BK4969">
        <v>7</v>
      </c>
      <c r="BL4969">
        <v>12936.38</v>
      </c>
      <c r="BM4969">
        <v>5000</v>
      </c>
      <c r="BN4969">
        <v>1500</v>
      </c>
      <c r="BO4969">
        <v>75000</v>
      </c>
    </row>
    <row r="4970" spans="1:67" x14ac:dyDescent="0.35">
      <c r="A4970" t="s">
        <v>38</v>
      </c>
      <c r="B4970" t="s">
        <v>889</v>
      </c>
      <c r="C4970">
        <v>254</v>
      </c>
      <c r="D4970">
        <v>16070.73</v>
      </c>
      <c r="E4970">
        <v>12000</v>
      </c>
      <c r="F4970">
        <v>1500</v>
      </c>
      <c r="G4970">
        <v>100000</v>
      </c>
      <c r="H4970">
        <v>41</v>
      </c>
      <c r="I4970">
        <v>6774.07</v>
      </c>
      <c r="J4970">
        <v>5000</v>
      </c>
      <c r="K4970">
        <v>500</v>
      </c>
      <c r="L4970">
        <v>19000</v>
      </c>
      <c r="M4970">
        <v>41</v>
      </c>
      <c r="N4970">
        <v>11807.79</v>
      </c>
      <c r="O4970">
        <v>9000</v>
      </c>
      <c r="P4970">
        <v>1000</v>
      </c>
      <c r="Q4970">
        <v>30000</v>
      </c>
      <c r="R4970">
        <v>21</v>
      </c>
      <c r="S4970">
        <v>44475.14</v>
      </c>
      <c r="T4970">
        <v>20000</v>
      </c>
      <c r="U4970">
        <v>400</v>
      </c>
      <c r="V4970">
        <v>240000</v>
      </c>
      <c r="W4970">
        <v>5</v>
      </c>
      <c r="X4970">
        <v>2290.91</v>
      </c>
      <c r="Y4970">
        <v>2500</v>
      </c>
      <c r="Z4970">
        <v>200</v>
      </c>
      <c r="AA4970">
        <v>3000</v>
      </c>
      <c r="AB4970">
        <v>41</v>
      </c>
      <c r="AC4970">
        <v>4105.46</v>
      </c>
      <c r="AD4970">
        <v>3000</v>
      </c>
      <c r="AE4970">
        <v>150</v>
      </c>
      <c r="AF4970">
        <v>25000</v>
      </c>
      <c r="AG4970">
        <v>250</v>
      </c>
      <c r="AH4970">
        <v>5639.74</v>
      </c>
      <c r="AI4970">
        <v>4600</v>
      </c>
      <c r="AJ4970">
        <v>2000</v>
      </c>
      <c r="AK4970">
        <v>31750</v>
      </c>
      <c r="AL4970">
        <v>1</v>
      </c>
      <c r="AM4970">
        <v>900</v>
      </c>
      <c r="AN4970">
        <v>900</v>
      </c>
      <c r="AO4970">
        <v>900</v>
      </c>
      <c r="AP4970">
        <v>900</v>
      </c>
      <c r="AQ4970">
        <v>18</v>
      </c>
      <c r="AR4970">
        <v>4516.53</v>
      </c>
      <c r="AS4970">
        <v>4800</v>
      </c>
      <c r="AT4970">
        <v>200</v>
      </c>
      <c r="AU4970">
        <v>20000</v>
      </c>
      <c r="AV4970">
        <v>15</v>
      </c>
      <c r="AW4970">
        <v>6385.15</v>
      </c>
      <c r="AX4970">
        <v>5000</v>
      </c>
      <c r="AY4970">
        <v>2000</v>
      </c>
      <c r="AZ4970">
        <v>14000</v>
      </c>
      <c r="BA4970">
        <v>232</v>
      </c>
      <c r="BB4970">
        <v>5816.34</v>
      </c>
      <c r="BC4970">
        <v>5000</v>
      </c>
      <c r="BD4970">
        <v>300</v>
      </c>
      <c r="BE4970">
        <v>22000</v>
      </c>
      <c r="BF4970">
        <v>3</v>
      </c>
      <c r="BG4970">
        <v>2893.41</v>
      </c>
      <c r="BH4970">
        <v>8000</v>
      </c>
      <c r="BI4970">
        <v>860</v>
      </c>
      <c r="BJ4970">
        <v>8000</v>
      </c>
      <c r="BK4970">
        <v>29</v>
      </c>
      <c r="BL4970">
        <v>8810.43</v>
      </c>
      <c r="BM4970">
        <v>4000</v>
      </c>
      <c r="BN4970">
        <v>490</v>
      </c>
      <c r="BO4970">
        <v>50000</v>
      </c>
    </row>
    <row r="4971" spans="1:67" x14ac:dyDescent="0.35">
      <c r="A4971" t="s">
        <v>39</v>
      </c>
      <c r="B4971" t="s">
        <v>888</v>
      </c>
      <c r="C4971">
        <v>101</v>
      </c>
      <c r="D4971">
        <v>16484.5</v>
      </c>
      <c r="E4971">
        <v>13000</v>
      </c>
      <c r="F4971">
        <v>2800</v>
      </c>
      <c r="G4971">
        <v>120000</v>
      </c>
      <c r="H4971">
        <v>13</v>
      </c>
      <c r="I4971">
        <v>7377.61</v>
      </c>
      <c r="J4971">
        <v>5500</v>
      </c>
      <c r="K4971">
        <v>1500</v>
      </c>
      <c r="L4971">
        <v>15000</v>
      </c>
      <c r="M4971">
        <v>24</v>
      </c>
      <c r="N4971">
        <v>7500.4</v>
      </c>
      <c r="O4971">
        <v>6000</v>
      </c>
      <c r="P4971">
        <v>1000</v>
      </c>
      <c r="Q4971">
        <v>20000</v>
      </c>
      <c r="R4971">
        <v>24</v>
      </c>
      <c r="S4971">
        <v>21788.54</v>
      </c>
      <c r="T4971">
        <v>20000</v>
      </c>
      <c r="U4971">
        <v>1000</v>
      </c>
      <c r="V4971">
        <v>200000</v>
      </c>
      <c r="W4971">
        <v>11</v>
      </c>
      <c r="X4971">
        <v>1801.33</v>
      </c>
      <c r="Y4971">
        <v>1500</v>
      </c>
      <c r="Z4971">
        <v>266</v>
      </c>
      <c r="AA4971">
        <v>11000</v>
      </c>
      <c r="AB4971">
        <v>15</v>
      </c>
      <c r="AC4971">
        <v>7059.72</v>
      </c>
      <c r="AD4971">
        <v>2500</v>
      </c>
      <c r="AE4971">
        <v>1000</v>
      </c>
      <c r="AF4971">
        <v>30000</v>
      </c>
      <c r="AG4971">
        <v>146</v>
      </c>
      <c r="AH4971">
        <v>5598.87</v>
      </c>
      <c r="AI4971">
        <v>4000</v>
      </c>
      <c r="AJ4971">
        <v>1600</v>
      </c>
      <c r="AK4971">
        <v>40000</v>
      </c>
      <c r="AL4971">
        <v>1</v>
      </c>
      <c r="AM4971">
        <v>5000</v>
      </c>
      <c r="AN4971">
        <v>5000</v>
      </c>
      <c r="AO4971">
        <v>5000</v>
      </c>
      <c r="AP4971">
        <v>5000</v>
      </c>
      <c r="AQ4971">
        <v>10</v>
      </c>
      <c r="AR4971">
        <v>5634.43</v>
      </c>
      <c r="AS4971">
        <v>5000</v>
      </c>
      <c r="AT4971">
        <v>2000</v>
      </c>
      <c r="AU4971">
        <v>10000</v>
      </c>
      <c r="AV4971">
        <v>2</v>
      </c>
      <c r="AW4971">
        <v>3326.71</v>
      </c>
      <c r="AX4971">
        <v>7600</v>
      </c>
      <c r="AY4971">
        <v>1000</v>
      </c>
      <c r="AZ4971">
        <v>7600</v>
      </c>
      <c r="BA4971">
        <v>78</v>
      </c>
      <c r="BB4971">
        <v>4562.3500000000004</v>
      </c>
      <c r="BC4971">
        <v>2900</v>
      </c>
      <c r="BD4971">
        <v>800</v>
      </c>
      <c r="BE4971">
        <v>31000</v>
      </c>
      <c r="BK4971">
        <v>7</v>
      </c>
      <c r="BL4971">
        <v>4836.67</v>
      </c>
      <c r="BM4971">
        <v>2400</v>
      </c>
      <c r="BN4971">
        <v>860</v>
      </c>
      <c r="BO4971">
        <v>16800</v>
      </c>
    </row>
    <row r="4972" spans="1:67" x14ac:dyDescent="0.35">
      <c r="A4972" t="s">
        <v>39</v>
      </c>
      <c r="B4972" t="s">
        <v>889</v>
      </c>
      <c r="C4972">
        <v>278</v>
      </c>
      <c r="D4972">
        <v>28874.82</v>
      </c>
      <c r="E4972">
        <v>15000</v>
      </c>
      <c r="F4972">
        <v>1700</v>
      </c>
      <c r="G4972">
        <v>500000</v>
      </c>
      <c r="H4972">
        <v>35</v>
      </c>
      <c r="I4972">
        <v>7837.23</v>
      </c>
      <c r="J4972">
        <v>7000</v>
      </c>
      <c r="K4972">
        <v>600</v>
      </c>
      <c r="L4972">
        <v>20000</v>
      </c>
      <c r="M4972">
        <v>55</v>
      </c>
      <c r="N4972">
        <v>11872.82</v>
      </c>
      <c r="O4972">
        <v>10000</v>
      </c>
      <c r="P4972">
        <v>700</v>
      </c>
      <c r="Q4972">
        <v>80000</v>
      </c>
      <c r="R4972">
        <v>52</v>
      </c>
      <c r="S4972">
        <v>55553.23</v>
      </c>
      <c r="T4972">
        <v>20000</v>
      </c>
      <c r="U4972">
        <v>200</v>
      </c>
      <c r="V4972">
        <v>800000</v>
      </c>
      <c r="W4972">
        <v>9</v>
      </c>
      <c r="X4972">
        <v>3784.29</v>
      </c>
      <c r="Y4972">
        <v>1580</v>
      </c>
      <c r="Z4972">
        <v>300</v>
      </c>
      <c r="AA4972">
        <v>12000</v>
      </c>
      <c r="AB4972">
        <v>31</v>
      </c>
      <c r="AC4972">
        <v>13688.25</v>
      </c>
      <c r="AD4972">
        <v>10000</v>
      </c>
      <c r="AE4972">
        <v>900</v>
      </c>
      <c r="AF4972">
        <v>47000</v>
      </c>
      <c r="AG4972">
        <v>250</v>
      </c>
      <c r="AH4972">
        <v>6304.35</v>
      </c>
      <c r="AI4972">
        <v>4800</v>
      </c>
      <c r="AJ4972">
        <v>2000</v>
      </c>
      <c r="AK4972">
        <v>33000</v>
      </c>
      <c r="AL4972">
        <v>2</v>
      </c>
      <c r="AM4972">
        <v>16420.63</v>
      </c>
      <c r="AN4972">
        <v>30000</v>
      </c>
      <c r="AO4972">
        <v>1000</v>
      </c>
      <c r="AP4972">
        <v>30000</v>
      </c>
      <c r="AQ4972">
        <v>16</v>
      </c>
      <c r="AR4972">
        <v>5634.21</v>
      </c>
      <c r="AS4972">
        <v>3000</v>
      </c>
      <c r="AT4972">
        <v>500</v>
      </c>
      <c r="AU4972">
        <v>20000</v>
      </c>
      <c r="AV4972">
        <v>8</v>
      </c>
      <c r="AW4972">
        <v>4333.2299999999996</v>
      </c>
      <c r="AX4972">
        <v>3000</v>
      </c>
      <c r="AY4972">
        <v>2000</v>
      </c>
      <c r="AZ4972">
        <v>7500</v>
      </c>
      <c r="BA4972">
        <v>179</v>
      </c>
      <c r="BB4972">
        <v>4741.63</v>
      </c>
      <c r="BC4972">
        <v>4000</v>
      </c>
      <c r="BD4972">
        <v>400</v>
      </c>
      <c r="BE4972">
        <v>14000</v>
      </c>
      <c r="BK4972">
        <v>23</v>
      </c>
      <c r="BL4972">
        <v>3760.24</v>
      </c>
      <c r="BM4972">
        <v>2000</v>
      </c>
      <c r="BN4972">
        <v>300</v>
      </c>
      <c r="BO4972">
        <v>23000</v>
      </c>
    </row>
    <row r="4973" spans="1:67" x14ac:dyDescent="0.35">
      <c r="A4973" t="s">
        <v>40</v>
      </c>
      <c r="B4973" t="s">
        <v>888</v>
      </c>
      <c r="C4973">
        <v>637</v>
      </c>
      <c r="D4973">
        <v>15260.86</v>
      </c>
      <c r="E4973">
        <v>10000</v>
      </c>
      <c r="F4973">
        <v>1400</v>
      </c>
      <c r="G4973">
        <v>385000</v>
      </c>
      <c r="H4973">
        <v>99</v>
      </c>
      <c r="I4973">
        <v>7407.14</v>
      </c>
      <c r="J4973">
        <v>5000</v>
      </c>
      <c r="K4973">
        <v>500</v>
      </c>
      <c r="L4973">
        <v>30000</v>
      </c>
      <c r="M4973">
        <v>147</v>
      </c>
      <c r="N4973">
        <v>10523.21</v>
      </c>
      <c r="O4973">
        <v>7000</v>
      </c>
      <c r="P4973">
        <v>300</v>
      </c>
      <c r="Q4973">
        <v>120000</v>
      </c>
      <c r="R4973">
        <v>134</v>
      </c>
      <c r="S4973">
        <v>19776.95</v>
      </c>
      <c r="T4973">
        <v>7000</v>
      </c>
      <c r="U4973">
        <v>200</v>
      </c>
      <c r="V4973">
        <v>300000</v>
      </c>
      <c r="W4973">
        <v>84</v>
      </c>
      <c r="X4973">
        <v>2554.15</v>
      </c>
      <c r="Y4973">
        <v>1500</v>
      </c>
      <c r="Z4973">
        <v>266</v>
      </c>
      <c r="AA4973">
        <v>50000</v>
      </c>
      <c r="AB4973">
        <v>86</v>
      </c>
      <c r="AC4973">
        <v>8981.3799999999992</v>
      </c>
      <c r="AD4973">
        <v>7000</v>
      </c>
      <c r="AE4973">
        <v>300</v>
      </c>
      <c r="AF4973">
        <v>100000</v>
      </c>
      <c r="AG4973">
        <v>820</v>
      </c>
      <c r="AH4973">
        <v>5281.75</v>
      </c>
      <c r="AI4973">
        <v>4000</v>
      </c>
      <c r="AJ4973">
        <v>1500</v>
      </c>
      <c r="AK4973">
        <v>40000</v>
      </c>
      <c r="AL4973">
        <v>1</v>
      </c>
      <c r="AM4973">
        <v>5000</v>
      </c>
      <c r="AN4973">
        <v>5000</v>
      </c>
      <c r="AO4973">
        <v>5000</v>
      </c>
      <c r="AP4973">
        <v>5000</v>
      </c>
      <c r="AQ4973">
        <v>48</v>
      </c>
      <c r="AR4973">
        <v>7966.21</v>
      </c>
      <c r="AS4973">
        <v>5000</v>
      </c>
      <c r="AT4973">
        <v>500</v>
      </c>
      <c r="AU4973">
        <v>100000</v>
      </c>
      <c r="AV4973">
        <v>23</v>
      </c>
      <c r="AW4973">
        <v>6143.67</v>
      </c>
      <c r="AX4973">
        <v>4000</v>
      </c>
      <c r="AY4973">
        <v>850</v>
      </c>
      <c r="AZ4973">
        <v>280000</v>
      </c>
      <c r="BA4973">
        <v>547</v>
      </c>
      <c r="BB4973">
        <v>5346.55</v>
      </c>
      <c r="BC4973">
        <v>2960</v>
      </c>
      <c r="BD4973">
        <v>280</v>
      </c>
      <c r="BE4973">
        <v>50000</v>
      </c>
      <c r="BF4973">
        <v>3</v>
      </c>
      <c r="BG4973">
        <v>1042.02</v>
      </c>
      <c r="BH4973">
        <v>1000</v>
      </c>
      <c r="BI4973">
        <v>1000</v>
      </c>
      <c r="BJ4973">
        <v>1110</v>
      </c>
      <c r="BK4973">
        <v>59</v>
      </c>
      <c r="BL4973">
        <v>12006.57</v>
      </c>
      <c r="BM4973">
        <v>4000</v>
      </c>
      <c r="BN4973">
        <v>120</v>
      </c>
      <c r="BO4973">
        <v>400000</v>
      </c>
    </row>
    <row r="4974" spans="1:67" x14ac:dyDescent="0.35">
      <c r="A4974" t="s">
        <v>40</v>
      </c>
      <c r="B4974" t="s">
        <v>889</v>
      </c>
      <c r="C4974">
        <v>1238</v>
      </c>
      <c r="D4974">
        <v>21257.53</v>
      </c>
      <c r="E4974">
        <v>15000</v>
      </c>
      <c r="F4974">
        <v>1500</v>
      </c>
      <c r="G4974">
        <v>500000</v>
      </c>
      <c r="H4974">
        <v>154</v>
      </c>
      <c r="I4974">
        <v>7685.21</v>
      </c>
      <c r="J4974">
        <v>6500</v>
      </c>
      <c r="K4974">
        <v>500</v>
      </c>
      <c r="L4974">
        <v>25000</v>
      </c>
      <c r="M4974">
        <v>238</v>
      </c>
      <c r="N4974">
        <v>10991.76</v>
      </c>
      <c r="O4974">
        <v>8100</v>
      </c>
      <c r="P4974">
        <v>300</v>
      </c>
      <c r="Q4974">
        <v>80000</v>
      </c>
      <c r="R4974">
        <v>193</v>
      </c>
      <c r="S4974">
        <v>42194.66</v>
      </c>
      <c r="T4974">
        <v>20000</v>
      </c>
      <c r="U4974">
        <v>200</v>
      </c>
      <c r="V4974">
        <v>800000</v>
      </c>
      <c r="W4974">
        <v>43</v>
      </c>
      <c r="X4974">
        <v>8033.45</v>
      </c>
      <c r="Y4974">
        <v>1580</v>
      </c>
      <c r="Z4974">
        <v>200</v>
      </c>
      <c r="AA4974">
        <v>50000</v>
      </c>
      <c r="AB4974">
        <v>139</v>
      </c>
      <c r="AC4974">
        <v>12222.34</v>
      </c>
      <c r="AD4974">
        <v>5000</v>
      </c>
      <c r="AE4974">
        <v>150</v>
      </c>
      <c r="AF4974">
        <v>280000</v>
      </c>
      <c r="AG4974">
        <v>1095</v>
      </c>
      <c r="AH4974">
        <v>6157.16</v>
      </c>
      <c r="AI4974">
        <v>4800</v>
      </c>
      <c r="AJ4974">
        <v>1500</v>
      </c>
      <c r="AK4974">
        <v>79000</v>
      </c>
      <c r="AL4974">
        <v>9</v>
      </c>
      <c r="AM4974">
        <v>5689</v>
      </c>
      <c r="AN4974">
        <v>1000</v>
      </c>
      <c r="AO4974">
        <v>500</v>
      </c>
      <c r="AP4974">
        <v>30000</v>
      </c>
      <c r="AQ4974">
        <v>85</v>
      </c>
      <c r="AR4974">
        <v>6967.85</v>
      </c>
      <c r="AS4974">
        <v>4000</v>
      </c>
      <c r="AT4974">
        <v>200</v>
      </c>
      <c r="AU4974">
        <v>50000</v>
      </c>
      <c r="AV4974">
        <v>52</v>
      </c>
      <c r="AW4974">
        <v>5850.46</v>
      </c>
      <c r="AX4974">
        <v>5000</v>
      </c>
      <c r="AY4974">
        <v>400</v>
      </c>
      <c r="AZ4974">
        <v>40000</v>
      </c>
      <c r="BA4974">
        <v>861</v>
      </c>
      <c r="BB4974">
        <v>5417.21</v>
      </c>
      <c r="BC4974">
        <v>4000</v>
      </c>
      <c r="BD4974">
        <v>265</v>
      </c>
      <c r="BE4974">
        <v>300000</v>
      </c>
      <c r="BF4974">
        <v>6</v>
      </c>
      <c r="BG4974">
        <v>2456.11</v>
      </c>
      <c r="BH4974">
        <v>2000</v>
      </c>
      <c r="BI4974">
        <v>860</v>
      </c>
      <c r="BJ4974">
        <v>8000</v>
      </c>
      <c r="BK4974">
        <v>93</v>
      </c>
      <c r="BL4974">
        <v>10866.7</v>
      </c>
      <c r="BM4974">
        <v>4000</v>
      </c>
      <c r="BN4974">
        <v>300</v>
      </c>
      <c r="BO4974">
        <v>100000</v>
      </c>
    </row>
    <row r="4975" spans="1:67" x14ac:dyDescent="0.35">
      <c r="A4975" t="s">
        <v>39</v>
      </c>
      <c r="B4975" t="s">
        <v>318</v>
      </c>
    </row>
    <row r="4977" spans="1:67" x14ac:dyDescent="0.35">
      <c r="A4977" t="s">
        <v>1767</v>
      </c>
    </row>
    <row r="4978" spans="1:67" x14ac:dyDescent="0.35">
      <c r="A4978" t="s">
        <v>29</v>
      </c>
      <c r="B4978" t="s">
        <v>864</v>
      </c>
      <c r="C4978" t="s">
        <v>1701</v>
      </c>
      <c r="D4978" t="s">
        <v>1702</v>
      </c>
      <c r="E4978" t="s">
        <v>1703</v>
      </c>
      <c r="F4978" t="s">
        <v>1704</v>
      </c>
      <c r="G4978" t="s">
        <v>1705</v>
      </c>
      <c r="H4978" t="s">
        <v>1706</v>
      </c>
      <c r="I4978" t="s">
        <v>1707</v>
      </c>
      <c r="J4978" t="s">
        <v>1708</v>
      </c>
      <c r="K4978" t="s">
        <v>1709</v>
      </c>
      <c r="L4978" t="s">
        <v>1710</v>
      </c>
      <c r="M4978" t="s">
        <v>1711</v>
      </c>
      <c r="N4978" t="s">
        <v>1712</v>
      </c>
      <c r="O4978" t="s">
        <v>1713</v>
      </c>
      <c r="P4978" t="s">
        <v>1714</v>
      </c>
      <c r="Q4978" t="s">
        <v>1715</v>
      </c>
      <c r="R4978" t="s">
        <v>1716</v>
      </c>
      <c r="S4978" t="s">
        <v>1717</v>
      </c>
      <c r="T4978" t="s">
        <v>1718</v>
      </c>
      <c r="U4978" t="s">
        <v>1719</v>
      </c>
      <c r="V4978" t="s">
        <v>1720</v>
      </c>
      <c r="W4978" t="s">
        <v>1721</v>
      </c>
      <c r="X4978" t="s">
        <v>1722</v>
      </c>
      <c r="Y4978" t="s">
        <v>1723</v>
      </c>
      <c r="Z4978" t="s">
        <v>1724</v>
      </c>
      <c r="AA4978" t="s">
        <v>1725</v>
      </c>
      <c r="AB4978" t="s">
        <v>1726</v>
      </c>
      <c r="AC4978" t="s">
        <v>1727</v>
      </c>
      <c r="AD4978" t="s">
        <v>1728</v>
      </c>
      <c r="AE4978" t="s">
        <v>1729</v>
      </c>
      <c r="AF4978" t="s">
        <v>1730</v>
      </c>
      <c r="AG4978" t="s">
        <v>1731</v>
      </c>
      <c r="AH4978" t="s">
        <v>1732</v>
      </c>
      <c r="AI4978" t="s">
        <v>1733</v>
      </c>
      <c r="AJ4978" t="s">
        <v>1734</v>
      </c>
      <c r="AK4978" t="s">
        <v>1735</v>
      </c>
      <c r="AL4978" t="s">
        <v>1736</v>
      </c>
      <c r="AM4978" t="s">
        <v>1737</v>
      </c>
      <c r="AN4978" t="s">
        <v>1738</v>
      </c>
      <c r="AO4978" t="s">
        <v>1739</v>
      </c>
      <c r="AP4978" t="s">
        <v>1740</v>
      </c>
      <c r="AQ4978" t="s">
        <v>1741</v>
      </c>
      <c r="AR4978" t="s">
        <v>1742</v>
      </c>
      <c r="AS4978" t="s">
        <v>1743</v>
      </c>
      <c r="AT4978" t="s">
        <v>1744</v>
      </c>
      <c r="AU4978" t="s">
        <v>1745</v>
      </c>
      <c r="AV4978" t="s">
        <v>1746</v>
      </c>
      <c r="AW4978" t="s">
        <v>1747</v>
      </c>
      <c r="AX4978" t="s">
        <v>1748</v>
      </c>
      <c r="AY4978" t="s">
        <v>1749</v>
      </c>
      <c r="AZ4978" t="s">
        <v>1750</v>
      </c>
      <c r="BA4978" t="s">
        <v>1751</v>
      </c>
      <c r="BB4978" t="s">
        <v>1752</v>
      </c>
      <c r="BC4978" t="s">
        <v>1753</v>
      </c>
      <c r="BD4978" t="s">
        <v>1754</v>
      </c>
      <c r="BE4978" t="s">
        <v>1755</v>
      </c>
      <c r="BF4978" t="s">
        <v>1756</v>
      </c>
      <c r="BG4978" t="s">
        <v>1757</v>
      </c>
      <c r="BH4978" t="s">
        <v>1758</v>
      </c>
      <c r="BI4978" t="s">
        <v>1759</v>
      </c>
      <c r="BJ4978" t="s">
        <v>1760</v>
      </c>
      <c r="BK4978" t="s">
        <v>1761</v>
      </c>
      <c r="BL4978" t="s">
        <v>1762</v>
      </c>
      <c r="BM4978" t="s">
        <v>1763</v>
      </c>
      <c r="BN4978" t="s">
        <v>1764</v>
      </c>
      <c r="BO4978" t="s">
        <v>1765</v>
      </c>
    </row>
    <row r="4979" spans="1:67" x14ac:dyDescent="0.35">
      <c r="A4979" t="s">
        <v>35</v>
      </c>
      <c r="B4979" t="s">
        <v>831</v>
      </c>
      <c r="C4979">
        <v>35</v>
      </c>
      <c r="D4979">
        <v>15639.71</v>
      </c>
      <c r="E4979">
        <v>16000</v>
      </c>
      <c r="F4979">
        <v>5000</v>
      </c>
      <c r="G4979">
        <v>45000</v>
      </c>
      <c r="H4979">
        <v>8</v>
      </c>
      <c r="I4979">
        <v>8730.82</v>
      </c>
      <c r="J4979">
        <v>8000</v>
      </c>
      <c r="K4979">
        <v>800</v>
      </c>
      <c r="L4979">
        <v>13000</v>
      </c>
      <c r="M4979">
        <v>12</v>
      </c>
      <c r="N4979">
        <v>8162.48</v>
      </c>
      <c r="O4979">
        <v>7000</v>
      </c>
      <c r="P4979">
        <v>300</v>
      </c>
      <c r="Q4979">
        <v>23000</v>
      </c>
      <c r="R4979">
        <v>4</v>
      </c>
      <c r="S4979">
        <v>19378.849999999999</v>
      </c>
      <c r="T4979">
        <v>12000</v>
      </c>
      <c r="U4979">
        <v>7000</v>
      </c>
      <c r="V4979">
        <v>30000</v>
      </c>
      <c r="W4979">
        <v>1</v>
      </c>
      <c r="X4979">
        <v>1250</v>
      </c>
      <c r="Y4979">
        <v>1250</v>
      </c>
      <c r="Z4979">
        <v>1250</v>
      </c>
      <c r="AA4979">
        <v>1250</v>
      </c>
      <c r="AB4979">
        <v>9</v>
      </c>
      <c r="AC4979">
        <v>20561.46</v>
      </c>
      <c r="AD4979">
        <v>7500</v>
      </c>
      <c r="AE4979">
        <v>300</v>
      </c>
      <c r="AF4979">
        <v>50000</v>
      </c>
      <c r="AG4979">
        <v>39</v>
      </c>
      <c r="AH4979">
        <v>4506.2</v>
      </c>
      <c r="AI4979">
        <v>3800</v>
      </c>
      <c r="AJ4979">
        <v>2000</v>
      </c>
      <c r="AK4979">
        <v>12000</v>
      </c>
      <c r="AQ4979">
        <v>2</v>
      </c>
      <c r="AR4979">
        <v>1500</v>
      </c>
      <c r="AS4979">
        <v>1500</v>
      </c>
      <c r="AT4979">
        <v>1500</v>
      </c>
      <c r="AU4979">
        <v>1500</v>
      </c>
      <c r="AV4979">
        <v>8</v>
      </c>
      <c r="AW4979">
        <v>4989.71</v>
      </c>
      <c r="AX4979">
        <v>6600</v>
      </c>
      <c r="AY4979">
        <v>2000</v>
      </c>
      <c r="AZ4979">
        <v>9000</v>
      </c>
      <c r="BA4979">
        <v>71</v>
      </c>
      <c r="BB4979">
        <v>6091.75</v>
      </c>
      <c r="BC4979">
        <v>6000</v>
      </c>
      <c r="BD4979">
        <v>860</v>
      </c>
      <c r="BE4979">
        <v>15000</v>
      </c>
      <c r="BF4979">
        <v>2</v>
      </c>
      <c r="BG4979">
        <v>2000</v>
      </c>
      <c r="BH4979">
        <v>2000</v>
      </c>
      <c r="BI4979">
        <v>2000</v>
      </c>
      <c r="BJ4979">
        <v>2000</v>
      </c>
      <c r="BK4979">
        <v>2</v>
      </c>
      <c r="BL4979">
        <v>5000</v>
      </c>
      <c r="BM4979">
        <v>5000</v>
      </c>
      <c r="BN4979">
        <v>5000</v>
      </c>
      <c r="BO4979">
        <v>5000</v>
      </c>
    </row>
    <row r="4980" spans="1:67" x14ac:dyDescent="0.35">
      <c r="A4980" t="s">
        <v>35</v>
      </c>
      <c r="B4980" t="s">
        <v>832</v>
      </c>
      <c r="C4980">
        <v>115</v>
      </c>
      <c r="D4980">
        <v>14144.22</v>
      </c>
      <c r="E4980">
        <v>12000</v>
      </c>
      <c r="F4980">
        <v>1800</v>
      </c>
      <c r="G4980">
        <v>80000</v>
      </c>
      <c r="H4980">
        <v>22</v>
      </c>
      <c r="I4980">
        <v>5425.14</v>
      </c>
      <c r="J4980">
        <v>4500</v>
      </c>
      <c r="K4980">
        <v>1200</v>
      </c>
      <c r="L4980">
        <v>15000</v>
      </c>
      <c r="M4980">
        <v>21</v>
      </c>
      <c r="N4980">
        <v>7818.21</v>
      </c>
      <c r="O4980">
        <v>4500</v>
      </c>
      <c r="P4980">
        <v>1000</v>
      </c>
      <c r="Q4980">
        <v>30000</v>
      </c>
      <c r="R4980">
        <v>28</v>
      </c>
      <c r="S4980">
        <v>23823.43</v>
      </c>
      <c r="T4980">
        <v>5000</v>
      </c>
      <c r="U4980">
        <v>600</v>
      </c>
      <c r="V4980">
        <v>240000</v>
      </c>
      <c r="W4980">
        <v>11</v>
      </c>
      <c r="X4980">
        <v>1862.42</v>
      </c>
      <c r="Y4980">
        <v>1500</v>
      </c>
      <c r="Z4980">
        <v>500</v>
      </c>
      <c r="AA4980">
        <v>3750</v>
      </c>
      <c r="AB4980">
        <v>16</v>
      </c>
      <c r="AC4980">
        <v>13712.93</v>
      </c>
      <c r="AD4980">
        <v>10000</v>
      </c>
      <c r="AE4980">
        <v>300</v>
      </c>
      <c r="AF4980">
        <v>50000</v>
      </c>
      <c r="AG4980">
        <v>162</v>
      </c>
      <c r="AH4980">
        <v>5566.21</v>
      </c>
      <c r="AI4980">
        <v>4000</v>
      </c>
      <c r="AJ4980">
        <v>1500</v>
      </c>
      <c r="AK4980">
        <v>20900</v>
      </c>
      <c r="AL4980">
        <v>2</v>
      </c>
      <c r="AM4980">
        <v>583.52</v>
      </c>
      <c r="AN4980">
        <v>600</v>
      </c>
      <c r="AO4980">
        <v>500</v>
      </c>
      <c r="AP4980">
        <v>600</v>
      </c>
      <c r="AQ4980">
        <v>9</v>
      </c>
      <c r="AR4980">
        <v>8201.1299999999992</v>
      </c>
      <c r="AS4980">
        <v>2500</v>
      </c>
      <c r="AT4980">
        <v>700</v>
      </c>
      <c r="AU4980">
        <v>21000</v>
      </c>
      <c r="AV4980">
        <v>6</v>
      </c>
      <c r="AW4980">
        <v>6256.15</v>
      </c>
      <c r="AX4980">
        <v>6600</v>
      </c>
      <c r="AY4980">
        <v>850</v>
      </c>
      <c r="AZ4980">
        <v>21600</v>
      </c>
      <c r="BA4980">
        <v>91</v>
      </c>
      <c r="BB4980">
        <v>4017.65</v>
      </c>
      <c r="BC4980">
        <v>2740</v>
      </c>
      <c r="BD4980">
        <v>265</v>
      </c>
      <c r="BE4980">
        <v>30000</v>
      </c>
      <c r="BK4980">
        <v>8</v>
      </c>
      <c r="BL4980">
        <v>2767.79</v>
      </c>
      <c r="BM4980">
        <v>3000</v>
      </c>
      <c r="BN4980">
        <v>120</v>
      </c>
      <c r="BO4980">
        <v>6600</v>
      </c>
    </row>
    <row r="4981" spans="1:67" x14ac:dyDescent="0.35">
      <c r="A4981" t="s">
        <v>35</v>
      </c>
      <c r="B4981" t="s">
        <v>833</v>
      </c>
      <c r="C4981">
        <v>66</v>
      </c>
      <c r="D4981">
        <v>17175.36</v>
      </c>
      <c r="E4981">
        <v>15000</v>
      </c>
      <c r="F4981">
        <v>2000</v>
      </c>
      <c r="G4981">
        <v>60000</v>
      </c>
      <c r="H4981">
        <v>7</v>
      </c>
      <c r="I4981">
        <v>7282.85</v>
      </c>
      <c r="J4981">
        <v>7000</v>
      </c>
      <c r="K4981">
        <v>3500</v>
      </c>
      <c r="L4981">
        <v>20000</v>
      </c>
      <c r="M4981">
        <v>14</v>
      </c>
      <c r="N4981">
        <v>6700.39</v>
      </c>
      <c r="O4981">
        <v>7000</v>
      </c>
      <c r="P4981">
        <v>300</v>
      </c>
      <c r="Q4981">
        <v>25000</v>
      </c>
      <c r="R4981">
        <v>7</v>
      </c>
      <c r="S4981">
        <v>14176.55</v>
      </c>
      <c r="T4981">
        <v>15000</v>
      </c>
      <c r="U4981">
        <v>5000</v>
      </c>
      <c r="V4981">
        <v>20000</v>
      </c>
      <c r="W4981">
        <v>3</v>
      </c>
      <c r="X4981">
        <v>8720.67</v>
      </c>
      <c r="Y4981">
        <v>10000</v>
      </c>
      <c r="Z4981">
        <v>400</v>
      </c>
      <c r="AA4981">
        <v>10000</v>
      </c>
      <c r="AB4981">
        <v>10</v>
      </c>
      <c r="AC4981">
        <v>5561.36</v>
      </c>
      <c r="AD4981">
        <v>8000</v>
      </c>
      <c r="AE4981">
        <v>500</v>
      </c>
      <c r="AF4981">
        <v>35000</v>
      </c>
      <c r="AG4981">
        <v>62</v>
      </c>
      <c r="AH4981">
        <v>6545.71</v>
      </c>
      <c r="AI4981">
        <v>5000</v>
      </c>
      <c r="AJ4981">
        <v>2000</v>
      </c>
      <c r="AK4981">
        <v>22000</v>
      </c>
      <c r="AL4981">
        <v>1</v>
      </c>
      <c r="AM4981">
        <v>4000</v>
      </c>
      <c r="AN4981">
        <v>4000</v>
      </c>
      <c r="AO4981">
        <v>4000</v>
      </c>
      <c r="AP4981">
        <v>4000</v>
      </c>
      <c r="AQ4981">
        <v>2</v>
      </c>
      <c r="AR4981">
        <v>5933.07</v>
      </c>
      <c r="AS4981">
        <v>10000</v>
      </c>
      <c r="AT4981">
        <v>5000</v>
      </c>
      <c r="AU4981">
        <v>10000</v>
      </c>
      <c r="AV4981">
        <v>8</v>
      </c>
      <c r="AW4981">
        <v>6656.14</v>
      </c>
      <c r="AX4981">
        <v>490</v>
      </c>
      <c r="AY4981">
        <v>400</v>
      </c>
      <c r="AZ4981">
        <v>280000</v>
      </c>
      <c r="BA4981">
        <v>54</v>
      </c>
      <c r="BB4981">
        <v>3441.32</v>
      </c>
      <c r="BC4981">
        <v>2760</v>
      </c>
      <c r="BD4981">
        <v>432</v>
      </c>
      <c r="BE4981">
        <v>30000</v>
      </c>
      <c r="BK4981">
        <v>5</v>
      </c>
      <c r="BL4981">
        <v>24219.18</v>
      </c>
      <c r="BM4981">
        <v>2000</v>
      </c>
      <c r="BN4981">
        <v>800</v>
      </c>
      <c r="BO4981">
        <v>100000</v>
      </c>
    </row>
    <row r="4982" spans="1:67" x14ac:dyDescent="0.35">
      <c r="A4982" t="s">
        <v>36</v>
      </c>
      <c r="B4982" t="s">
        <v>831</v>
      </c>
      <c r="C4982">
        <v>49</v>
      </c>
      <c r="D4982">
        <v>25725.279999999999</v>
      </c>
      <c r="E4982">
        <v>13000</v>
      </c>
      <c r="F4982">
        <v>2300</v>
      </c>
      <c r="G4982">
        <v>250000</v>
      </c>
      <c r="H4982">
        <v>13</v>
      </c>
      <c r="I4982">
        <v>7442.9</v>
      </c>
      <c r="J4982">
        <v>5000</v>
      </c>
      <c r="K4982">
        <v>1000</v>
      </c>
      <c r="L4982">
        <v>25000</v>
      </c>
      <c r="M4982">
        <v>10</v>
      </c>
      <c r="N4982">
        <v>7595.9</v>
      </c>
      <c r="O4982">
        <v>6000</v>
      </c>
      <c r="P4982">
        <v>3000</v>
      </c>
      <c r="Q4982">
        <v>20000</v>
      </c>
      <c r="R4982">
        <v>6</v>
      </c>
      <c r="S4982">
        <v>9008.5300000000007</v>
      </c>
      <c r="T4982">
        <v>7000</v>
      </c>
      <c r="U4982">
        <v>1000</v>
      </c>
      <c r="V4982">
        <v>30000</v>
      </c>
      <c r="W4982">
        <v>2</v>
      </c>
      <c r="X4982">
        <v>30346.880000000001</v>
      </c>
      <c r="Y4982">
        <v>50000</v>
      </c>
      <c r="Z4982">
        <v>1000</v>
      </c>
      <c r="AA4982">
        <v>50000</v>
      </c>
      <c r="AB4982">
        <v>9</v>
      </c>
      <c r="AC4982">
        <v>33393.22</v>
      </c>
      <c r="AD4982">
        <v>4000</v>
      </c>
      <c r="AE4982">
        <v>3000</v>
      </c>
      <c r="AF4982">
        <v>280000</v>
      </c>
      <c r="AG4982">
        <v>39</v>
      </c>
      <c r="AH4982">
        <v>7871.5</v>
      </c>
      <c r="AI4982">
        <v>4300</v>
      </c>
      <c r="AJ4982">
        <v>2500</v>
      </c>
      <c r="AK4982">
        <v>79000</v>
      </c>
      <c r="AQ4982">
        <v>4</v>
      </c>
      <c r="AR4982">
        <v>2344.46</v>
      </c>
      <c r="AS4982">
        <v>2500</v>
      </c>
      <c r="AT4982">
        <v>1000</v>
      </c>
      <c r="AU4982">
        <v>5000</v>
      </c>
      <c r="AV4982">
        <v>7</v>
      </c>
      <c r="AW4982">
        <v>7754.07</v>
      </c>
      <c r="AX4982">
        <v>5000</v>
      </c>
      <c r="AY4982">
        <v>2000</v>
      </c>
      <c r="AZ4982">
        <v>20000</v>
      </c>
      <c r="BA4982">
        <v>91</v>
      </c>
      <c r="BB4982">
        <v>7423.93</v>
      </c>
      <c r="BC4982">
        <v>6000</v>
      </c>
      <c r="BD4982">
        <v>880</v>
      </c>
      <c r="BE4982">
        <v>49000</v>
      </c>
      <c r="BF4982">
        <v>1</v>
      </c>
      <c r="BG4982">
        <v>2000</v>
      </c>
      <c r="BH4982">
        <v>2000</v>
      </c>
      <c r="BI4982">
        <v>2000</v>
      </c>
      <c r="BJ4982">
        <v>2000</v>
      </c>
      <c r="BK4982">
        <v>5</v>
      </c>
      <c r="BL4982">
        <v>12692.17</v>
      </c>
      <c r="BM4982">
        <v>6000</v>
      </c>
      <c r="BN4982">
        <v>2800</v>
      </c>
      <c r="BO4982">
        <v>55000</v>
      </c>
    </row>
    <row r="4983" spans="1:67" x14ac:dyDescent="0.35">
      <c r="A4983" t="s">
        <v>36</v>
      </c>
      <c r="B4983" t="s">
        <v>832</v>
      </c>
      <c r="C4983">
        <v>531</v>
      </c>
      <c r="D4983">
        <v>18747.18</v>
      </c>
      <c r="E4983">
        <v>12000</v>
      </c>
      <c r="F4983">
        <v>1800</v>
      </c>
      <c r="G4983">
        <v>200000</v>
      </c>
      <c r="H4983">
        <v>66</v>
      </c>
      <c r="I4983">
        <v>9094.23</v>
      </c>
      <c r="J4983">
        <v>7000</v>
      </c>
      <c r="K4983">
        <v>1000</v>
      </c>
      <c r="L4983">
        <v>30000</v>
      </c>
      <c r="M4983">
        <v>123</v>
      </c>
      <c r="N4983">
        <v>11420.04</v>
      </c>
      <c r="O4983">
        <v>9000</v>
      </c>
      <c r="P4983">
        <v>300</v>
      </c>
      <c r="Q4983">
        <v>63500</v>
      </c>
      <c r="R4983">
        <v>110</v>
      </c>
      <c r="S4983">
        <v>28545.15</v>
      </c>
      <c r="T4983">
        <v>15000</v>
      </c>
      <c r="U4983">
        <v>500</v>
      </c>
      <c r="V4983">
        <v>300000</v>
      </c>
      <c r="W4983">
        <v>41</v>
      </c>
      <c r="X4983">
        <v>6662.25</v>
      </c>
      <c r="Y4983">
        <v>1200</v>
      </c>
      <c r="Z4983">
        <v>300</v>
      </c>
      <c r="AA4983">
        <v>50000</v>
      </c>
      <c r="AB4983">
        <v>43</v>
      </c>
      <c r="AC4983">
        <v>11589.9</v>
      </c>
      <c r="AD4983">
        <v>7000</v>
      </c>
      <c r="AE4983">
        <v>1000</v>
      </c>
      <c r="AF4983">
        <v>100000</v>
      </c>
      <c r="AG4983">
        <v>530</v>
      </c>
      <c r="AH4983">
        <v>5626.21</v>
      </c>
      <c r="AI4983">
        <v>4400</v>
      </c>
      <c r="AJ4983">
        <v>2000</v>
      </c>
      <c r="AK4983">
        <v>40000</v>
      </c>
      <c r="AL4983">
        <v>1</v>
      </c>
      <c r="AM4983">
        <v>500</v>
      </c>
      <c r="AN4983">
        <v>500</v>
      </c>
      <c r="AO4983">
        <v>500</v>
      </c>
      <c r="AP4983">
        <v>500</v>
      </c>
      <c r="AQ4983">
        <v>43</v>
      </c>
      <c r="AR4983">
        <v>7855.11</v>
      </c>
      <c r="AS4983">
        <v>5000</v>
      </c>
      <c r="AT4983">
        <v>500</v>
      </c>
      <c r="AU4983">
        <v>40000</v>
      </c>
      <c r="AV4983">
        <v>6</v>
      </c>
      <c r="AW4983">
        <v>7945.01</v>
      </c>
      <c r="AX4983">
        <v>3600</v>
      </c>
      <c r="AY4983">
        <v>3000</v>
      </c>
      <c r="AZ4983">
        <v>40000</v>
      </c>
      <c r="BA4983">
        <v>297</v>
      </c>
      <c r="BB4983">
        <v>5169.76</v>
      </c>
      <c r="BC4983">
        <v>2700</v>
      </c>
      <c r="BD4983">
        <v>280</v>
      </c>
      <c r="BE4983">
        <v>300000</v>
      </c>
      <c r="BF4983">
        <v>1</v>
      </c>
      <c r="BG4983">
        <v>1000</v>
      </c>
      <c r="BH4983">
        <v>1000</v>
      </c>
      <c r="BI4983">
        <v>1000</v>
      </c>
      <c r="BJ4983">
        <v>1000</v>
      </c>
      <c r="BK4983">
        <v>42</v>
      </c>
      <c r="BL4983">
        <v>11264.76</v>
      </c>
      <c r="BM4983">
        <v>5000</v>
      </c>
      <c r="BN4983">
        <v>200</v>
      </c>
      <c r="BO4983">
        <v>70000</v>
      </c>
    </row>
    <row r="4984" spans="1:67" x14ac:dyDescent="0.35">
      <c r="A4984" t="s">
        <v>36</v>
      </c>
      <c r="B4984" t="s">
        <v>833</v>
      </c>
      <c r="C4984">
        <v>86</v>
      </c>
      <c r="D4984">
        <v>25057.73</v>
      </c>
      <c r="E4984">
        <v>18000</v>
      </c>
      <c r="F4984">
        <v>5000</v>
      </c>
      <c r="G4984">
        <v>115000</v>
      </c>
      <c r="H4984">
        <v>4</v>
      </c>
      <c r="I4984">
        <v>14198.43</v>
      </c>
      <c r="J4984">
        <v>20000</v>
      </c>
      <c r="K4984">
        <v>6000</v>
      </c>
      <c r="L4984">
        <v>21000</v>
      </c>
      <c r="M4984">
        <v>18</v>
      </c>
      <c r="N4984">
        <v>15044.62</v>
      </c>
      <c r="O4984">
        <v>13800</v>
      </c>
      <c r="P4984">
        <v>5000</v>
      </c>
      <c r="Q4984">
        <v>30000</v>
      </c>
      <c r="R4984">
        <v>22</v>
      </c>
      <c r="S4984">
        <v>37033.35</v>
      </c>
      <c r="T4984">
        <v>20000</v>
      </c>
      <c r="U4984">
        <v>1000</v>
      </c>
      <c r="V4984">
        <v>170000</v>
      </c>
      <c r="W4984">
        <v>5</v>
      </c>
      <c r="X4984">
        <v>4074.46</v>
      </c>
      <c r="Y4984">
        <v>800</v>
      </c>
      <c r="Z4984">
        <v>660</v>
      </c>
      <c r="AA4984">
        <v>20000</v>
      </c>
      <c r="AB4984">
        <v>10</v>
      </c>
      <c r="AC4984">
        <v>5549.38</v>
      </c>
      <c r="AD4984">
        <v>5000</v>
      </c>
      <c r="AE4984">
        <v>2000</v>
      </c>
      <c r="AF4984">
        <v>10000</v>
      </c>
      <c r="AG4984">
        <v>38</v>
      </c>
      <c r="AH4984">
        <v>5351.1</v>
      </c>
      <c r="AI4984">
        <v>4700</v>
      </c>
      <c r="AJ4984">
        <v>1500</v>
      </c>
      <c r="AK4984">
        <v>16000</v>
      </c>
      <c r="AL4984">
        <v>1</v>
      </c>
      <c r="AM4984">
        <v>5000</v>
      </c>
      <c r="AN4984">
        <v>5000</v>
      </c>
      <c r="AO4984">
        <v>5000</v>
      </c>
      <c r="AP4984">
        <v>5000</v>
      </c>
      <c r="AQ4984">
        <v>7</v>
      </c>
      <c r="AR4984">
        <v>8015.24</v>
      </c>
      <c r="AS4984">
        <v>2000</v>
      </c>
      <c r="AT4984">
        <v>1000</v>
      </c>
      <c r="AU4984">
        <v>50000</v>
      </c>
      <c r="BA4984">
        <v>56</v>
      </c>
      <c r="BB4984">
        <v>4281.8900000000003</v>
      </c>
      <c r="BC4984">
        <v>2900</v>
      </c>
      <c r="BD4984">
        <v>860</v>
      </c>
      <c r="BE4984">
        <v>14000</v>
      </c>
      <c r="BK4984">
        <v>4</v>
      </c>
      <c r="BL4984">
        <v>16754.55</v>
      </c>
      <c r="BM4984">
        <v>10000</v>
      </c>
      <c r="BN4984">
        <v>1990</v>
      </c>
      <c r="BO4984">
        <v>30000</v>
      </c>
    </row>
    <row r="4985" spans="1:67" x14ac:dyDescent="0.35">
      <c r="A4985" t="s">
        <v>37</v>
      </c>
      <c r="B4985" t="s">
        <v>831</v>
      </c>
      <c r="C4985">
        <v>29</v>
      </c>
      <c r="D4985">
        <v>13135.61</v>
      </c>
      <c r="E4985">
        <v>10000</v>
      </c>
      <c r="F4985">
        <v>1400</v>
      </c>
      <c r="G4985">
        <v>50000</v>
      </c>
      <c r="H4985">
        <v>9</v>
      </c>
      <c r="I4985">
        <v>7019.37</v>
      </c>
      <c r="J4985">
        <v>5500</v>
      </c>
      <c r="K4985">
        <v>4000</v>
      </c>
      <c r="L4985">
        <v>10000</v>
      </c>
      <c r="M4985">
        <v>7</v>
      </c>
      <c r="N4985">
        <v>6498.7</v>
      </c>
      <c r="O4985">
        <v>5000</v>
      </c>
      <c r="P4985">
        <v>4000</v>
      </c>
      <c r="Q4985">
        <v>15000</v>
      </c>
      <c r="R4985">
        <v>3</v>
      </c>
      <c r="S4985">
        <v>10800.04</v>
      </c>
      <c r="T4985">
        <v>12000</v>
      </c>
      <c r="U4985">
        <v>4000</v>
      </c>
      <c r="V4985">
        <v>17000</v>
      </c>
      <c r="AB4985">
        <v>11</v>
      </c>
      <c r="AC4985">
        <v>9446.24</v>
      </c>
      <c r="AD4985">
        <v>5000</v>
      </c>
      <c r="AE4985">
        <v>1000</v>
      </c>
      <c r="AF4985">
        <v>34000</v>
      </c>
      <c r="AG4985">
        <v>31</v>
      </c>
      <c r="AH4985">
        <v>6393.98</v>
      </c>
      <c r="AI4985">
        <v>4000</v>
      </c>
      <c r="AJ4985">
        <v>2000</v>
      </c>
      <c r="AK4985">
        <v>24000</v>
      </c>
      <c r="AQ4985">
        <v>7</v>
      </c>
      <c r="AR4985">
        <v>3418.51</v>
      </c>
      <c r="AS4985">
        <v>3000</v>
      </c>
      <c r="AT4985">
        <v>1000</v>
      </c>
      <c r="AU4985">
        <v>5000</v>
      </c>
      <c r="AV4985">
        <v>10</v>
      </c>
      <c r="AW4985">
        <v>5750.66</v>
      </c>
      <c r="AX4985">
        <v>4000</v>
      </c>
      <c r="AY4985">
        <v>2000</v>
      </c>
      <c r="AZ4985">
        <v>18000</v>
      </c>
      <c r="BA4985">
        <v>74</v>
      </c>
      <c r="BB4985">
        <v>7689.9</v>
      </c>
      <c r="BC4985">
        <v>6500</v>
      </c>
      <c r="BD4985">
        <v>860</v>
      </c>
      <c r="BE4985">
        <v>34360</v>
      </c>
      <c r="BK4985">
        <v>4</v>
      </c>
      <c r="BL4985">
        <v>27999.57</v>
      </c>
      <c r="BM4985">
        <v>3750</v>
      </c>
      <c r="BN4985">
        <v>1900</v>
      </c>
      <c r="BO4985">
        <v>100000</v>
      </c>
    </row>
    <row r="4986" spans="1:67" x14ac:dyDescent="0.35">
      <c r="A4986" t="s">
        <v>37</v>
      </c>
      <c r="B4986" t="s">
        <v>832</v>
      </c>
      <c r="C4986">
        <v>244</v>
      </c>
      <c r="D4986">
        <v>13698.94</v>
      </c>
      <c r="E4986">
        <v>10000</v>
      </c>
      <c r="F4986">
        <v>2000</v>
      </c>
      <c r="G4986">
        <v>50000</v>
      </c>
      <c r="H4986">
        <v>24</v>
      </c>
      <c r="I4986">
        <v>6253.9</v>
      </c>
      <c r="J4986">
        <v>5000</v>
      </c>
      <c r="K4986">
        <v>1000</v>
      </c>
      <c r="L4986">
        <v>23000</v>
      </c>
      <c r="M4986">
        <v>43</v>
      </c>
      <c r="N4986">
        <v>8898.18</v>
      </c>
      <c r="O4986">
        <v>6000</v>
      </c>
      <c r="P4986">
        <v>1500</v>
      </c>
      <c r="Q4986">
        <v>40000</v>
      </c>
      <c r="R4986">
        <v>40</v>
      </c>
      <c r="S4986">
        <v>30391.08</v>
      </c>
      <c r="T4986">
        <v>5000</v>
      </c>
      <c r="U4986">
        <v>200</v>
      </c>
      <c r="V4986">
        <v>400000</v>
      </c>
      <c r="W4986">
        <v>33</v>
      </c>
      <c r="X4986">
        <v>2206.0300000000002</v>
      </c>
      <c r="Y4986">
        <v>1500</v>
      </c>
      <c r="Z4986">
        <v>400</v>
      </c>
      <c r="AA4986">
        <v>15000</v>
      </c>
      <c r="AB4986">
        <v>20</v>
      </c>
      <c r="AC4986">
        <v>16274.21</v>
      </c>
      <c r="AD4986">
        <v>7000</v>
      </c>
      <c r="AE4986">
        <v>1000</v>
      </c>
      <c r="AF4986">
        <v>100000</v>
      </c>
      <c r="AG4986">
        <v>278</v>
      </c>
      <c r="AH4986">
        <v>5633.62</v>
      </c>
      <c r="AI4986">
        <v>4500</v>
      </c>
      <c r="AJ4986">
        <v>2000</v>
      </c>
      <c r="AK4986">
        <v>34000</v>
      </c>
      <c r="AL4986">
        <v>1</v>
      </c>
      <c r="AM4986">
        <v>1000</v>
      </c>
      <c r="AN4986">
        <v>1000</v>
      </c>
      <c r="AO4986">
        <v>1000</v>
      </c>
      <c r="AP4986">
        <v>1000</v>
      </c>
      <c r="AQ4986">
        <v>13</v>
      </c>
      <c r="AR4986">
        <v>16512.16</v>
      </c>
      <c r="AS4986">
        <v>5000</v>
      </c>
      <c r="AT4986">
        <v>300</v>
      </c>
      <c r="AU4986">
        <v>100000</v>
      </c>
      <c r="AV4986">
        <v>4</v>
      </c>
      <c r="AW4986">
        <v>4689.97</v>
      </c>
      <c r="AX4986">
        <v>1500</v>
      </c>
      <c r="AY4986">
        <v>1500</v>
      </c>
      <c r="AZ4986">
        <v>8000</v>
      </c>
      <c r="BA4986">
        <v>115</v>
      </c>
      <c r="BB4986">
        <v>3465.22</v>
      </c>
      <c r="BC4986">
        <v>2600</v>
      </c>
      <c r="BD4986">
        <v>500</v>
      </c>
      <c r="BE4986">
        <v>18000</v>
      </c>
      <c r="BF4986">
        <v>1</v>
      </c>
      <c r="BG4986">
        <v>1110</v>
      </c>
      <c r="BH4986">
        <v>1110</v>
      </c>
      <c r="BI4986">
        <v>1110</v>
      </c>
      <c r="BJ4986">
        <v>1110</v>
      </c>
      <c r="BK4986">
        <v>15</v>
      </c>
      <c r="BL4986">
        <v>24242.54</v>
      </c>
      <c r="BM4986">
        <v>2700</v>
      </c>
      <c r="BN4986">
        <v>499</v>
      </c>
      <c r="BO4986">
        <v>400000</v>
      </c>
    </row>
    <row r="4987" spans="1:67" x14ac:dyDescent="0.35">
      <c r="A4987" t="s">
        <v>37</v>
      </c>
      <c r="B4987" t="s">
        <v>833</v>
      </c>
      <c r="C4987">
        <v>29</v>
      </c>
      <c r="D4987">
        <v>21614.95</v>
      </c>
      <c r="E4987">
        <v>9500</v>
      </c>
      <c r="F4987">
        <v>2500</v>
      </c>
      <c r="G4987">
        <v>150000</v>
      </c>
      <c r="H4987">
        <v>5</v>
      </c>
      <c r="I4987">
        <v>7200.71</v>
      </c>
      <c r="J4987">
        <v>5000</v>
      </c>
      <c r="K4987">
        <v>1000</v>
      </c>
      <c r="L4987">
        <v>20000</v>
      </c>
      <c r="M4987">
        <v>7</v>
      </c>
      <c r="N4987">
        <v>15407.41</v>
      </c>
      <c r="O4987">
        <v>15000</v>
      </c>
      <c r="P4987">
        <v>3000</v>
      </c>
      <c r="Q4987">
        <v>27000</v>
      </c>
      <c r="R4987">
        <v>4</v>
      </c>
      <c r="S4987">
        <v>17210.759999999998</v>
      </c>
      <c r="T4987">
        <v>20000</v>
      </c>
      <c r="U4987">
        <v>14000</v>
      </c>
      <c r="V4987">
        <v>20000</v>
      </c>
      <c r="W4987">
        <v>2</v>
      </c>
      <c r="X4987">
        <v>830.22</v>
      </c>
      <c r="Y4987">
        <v>900</v>
      </c>
      <c r="Z4987">
        <v>700</v>
      </c>
      <c r="AA4987">
        <v>900</v>
      </c>
      <c r="AB4987">
        <v>5</v>
      </c>
      <c r="AC4987">
        <v>4447.13</v>
      </c>
      <c r="AD4987">
        <v>4000</v>
      </c>
      <c r="AE4987">
        <v>2500</v>
      </c>
      <c r="AF4987">
        <v>10000</v>
      </c>
      <c r="AG4987">
        <v>18</v>
      </c>
      <c r="AH4987">
        <v>6954.75</v>
      </c>
      <c r="AI4987">
        <v>4500</v>
      </c>
      <c r="AJ4987">
        <v>2520</v>
      </c>
      <c r="AK4987">
        <v>20000</v>
      </c>
      <c r="AQ4987">
        <v>1</v>
      </c>
      <c r="AR4987">
        <v>3000</v>
      </c>
      <c r="AS4987">
        <v>3000</v>
      </c>
      <c r="AT4987">
        <v>3000</v>
      </c>
      <c r="AU4987">
        <v>3000</v>
      </c>
      <c r="AV4987">
        <v>1</v>
      </c>
      <c r="AW4987">
        <v>2200</v>
      </c>
      <c r="AX4987">
        <v>2200</v>
      </c>
      <c r="AY4987">
        <v>2200</v>
      </c>
      <c r="AZ4987">
        <v>2200</v>
      </c>
      <c r="BA4987">
        <v>18</v>
      </c>
      <c r="BB4987">
        <v>5467.28</v>
      </c>
      <c r="BC4987">
        <v>5000</v>
      </c>
      <c r="BD4987">
        <v>860</v>
      </c>
      <c r="BE4987">
        <v>18000</v>
      </c>
      <c r="BK4987">
        <v>1</v>
      </c>
      <c r="BL4987">
        <v>1000</v>
      </c>
      <c r="BM4987">
        <v>1000</v>
      </c>
      <c r="BN4987">
        <v>1000</v>
      </c>
      <c r="BO4987">
        <v>1000</v>
      </c>
    </row>
    <row r="4988" spans="1:67" x14ac:dyDescent="0.35">
      <c r="A4988" t="s">
        <v>38</v>
      </c>
      <c r="B4988" t="s">
        <v>831</v>
      </c>
      <c r="C4988">
        <v>65</v>
      </c>
      <c r="D4988">
        <v>13900.03</v>
      </c>
      <c r="E4988">
        <v>10000</v>
      </c>
      <c r="F4988">
        <v>1500</v>
      </c>
      <c r="G4988">
        <v>70000</v>
      </c>
      <c r="H4988">
        <v>12</v>
      </c>
      <c r="I4988">
        <v>6751.08</v>
      </c>
      <c r="J4988">
        <v>7000</v>
      </c>
      <c r="K4988">
        <v>4000</v>
      </c>
      <c r="L4988">
        <v>10000</v>
      </c>
      <c r="M4988">
        <v>15</v>
      </c>
      <c r="N4988">
        <v>6480.54</v>
      </c>
      <c r="O4988">
        <v>7000</v>
      </c>
      <c r="P4988">
        <v>1000</v>
      </c>
      <c r="Q4988">
        <v>25000</v>
      </c>
      <c r="R4988">
        <v>5</v>
      </c>
      <c r="S4988">
        <v>5818.82</v>
      </c>
      <c r="T4988">
        <v>2500</v>
      </c>
      <c r="U4988">
        <v>2000</v>
      </c>
      <c r="V4988">
        <v>20000</v>
      </c>
      <c r="W4988">
        <v>1</v>
      </c>
      <c r="X4988">
        <v>200</v>
      </c>
      <c r="Y4988">
        <v>200</v>
      </c>
      <c r="Z4988">
        <v>200</v>
      </c>
      <c r="AA4988">
        <v>200</v>
      </c>
      <c r="AB4988">
        <v>15</v>
      </c>
      <c r="AC4988">
        <v>4139.38</v>
      </c>
      <c r="AD4988">
        <v>5000</v>
      </c>
      <c r="AE4988">
        <v>150</v>
      </c>
      <c r="AF4988">
        <v>15000</v>
      </c>
      <c r="AG4988">
        <v>67</v>
      </c>
      <c r="AH4988">
        <v>5218.92</v>
      </c>
      <c r="AI4988">
        <v>4000</v>
      </c>
      <c r="AJ4988">
        <v>2000</v>
      </c>
      <c r="AK4988">
        <v>18000</v>
      </c>
      <c r="AQ4988">
        <v>3</v>
      </c>
      <c r="AR4988">
        <v>4166.67</v>
      </c>
      <c r="AS4988">
        <v>5000</v>
      </c>
      <c r="AT4988">
        <v>1000</v>
      </c>
      <c r="AU4988">
        <v>6500</v>
      </c>
      <c r="AV4988">
        <v>10</v>
      </c>
      <c r="AW4988">
        <v>6640.1</v>
      </c>
      <c r="AX4988">
        <v>5000</v>
      </c>
      <c r="AY4988">
        <v>2000</v>
      </c>
      <c r="AZ4988">
        <v>11000</v>
      </c>
      <c r="BA4988">
        <v>126</v>
      </c>
      <c r="BB4988">
        <v>6775.99</v>
      </c>
      <c r="BC4988">
        <v>5860</v>
      </c>
      <c r="BD4988">
        <v>2000</v>
      </c>
      <c r="BE4988">
        <v>16000</v>
      </c>
      <c r="BF4988">
        <v>2</v>
      </c>
      <c r="BG4988">
        <v>2237.29</v>
      </c>
      <c r="BH4988">
        <v>8000</v>
      </c>
      <c r="BI4988">
        <v>860</v>
      </c>
      <c r="BJ4988">
        <v>8000</v>
      </c>
      <c r="BK4988">
        <v>8</v>
      </c>
      <c r="BL4988">
        <v>7923.67</v>
      </c>
      <c r="BM4988">
        <v>3000</v>
      </c>
      <c r="BN4988">
        <v>1300</v>
      </c>
      <c r="BO4988">
        <v>21000</v>
      </c>
    </row>
    <row r="4989" spans="1:67" x14ac:dyDescent="0.35">
      <c r="A4989" t="s">
        <v>38</v>
      </c>
      <c r="B4989" t="s">
        <v>832</v>
      </c>
      <c r="C4989">
        <v>159</v>
      </c>
      <c r="D4989">
        <v>13804.18</v>
      </c>
      <c r="E4989">
        <v>10000</v>
      </c>
      <c r="F4989">
        <v>1500</v>
      </c>
      <c r="G4989">
        <v>100000</v>
      </c>
      <c r="H4989">
        <v>22</v>
      </c>
      <c r="I4989">
        <v>6772.36</v>
      </c>
      <c r="J4989">
        <v>5000</v>
      </c>
      <c r="K4989">
        <v>500</v>
      </c>
      <c r="L4989">
        <v>25000</v>
      </c>
      <c r="M4989">
        <v>21</v>
      </c>
      <c r="N4989">
        <v>15246.38</v>
      </c>
      <c r="O4989">
        <v>6000</v>
      </c>
      <c r="P4989">
        <v>500</v>
      </c>
      <c r="Q4989">
        <v>120000</v>
      </c>
      <c r="R4989">
        <v>13</v>
      </c>
      <c r="S4989">
        <v>40272.620000000003</v>
      </c>
      <c r="T4989">
        <v>5000</v>
      </c>
      <c r="U4989">
        <v>400</v>
      </c>
      <c r="V4989">
        <v>240000</v>
      </c>
      <c r="W4989">
        <v>8</v>
      </c>
      <c r="X4989">
        <v>2092.5100000000002</v>
      </c>
      <c r="Y4989">
        <v>2000</v>
      </c>
      <c r="Z4989">
        <v>500</v>
      </c>
      <c r="AA4989">
        <v>3000</v>
      </c>
      <c r="AB4989">
        <v>15</v>
      </c>
      <c r="AC4989">
        <v>4720.34</v>
      </c>
      <c r="AD4989">
        <v>4000</v>
      </c>
      <c r="AE4989">
        <v>200</v>
      </c>
      <c r="AF4989">
        <v>10000</v>
      </c>
      <c r="AG4989">
        <v>182</v>
      </c>
      <c r="AH4989">
        <v>5946.06</v>
      </c>
      <c r="AI4989">
        <v>4800</v>
      </c>
      <c r="AJ4989">
        <v>2093</v>
      </c>
      <c r="AK4989">
        <v>31750</v>
      </c>
      <c r="AQ4989">
        <v>6</v>
      </c>
      <c r="AR4989">
        <v>3854.24</v>
      </c>
      <c r="AS4989">
        <v>5000</v>
      </c>
      <c r="AT4989">
        <v>1000</v>
      </c>
      <c r="AU4989">
        <v>5000</v>
      </c>
      <c r="AV4989">
        <v>3</v>
      </c>
      <c r="AW4989">
        <v>7739.17</v>
      </c>
      <c r="AX4989">
        <v>5400</v>
      </c>
      <c r="AY4989">
        <v>5000</v>
      </c>
      <c r="AZ4989">
        <v>14000</v>
      </c>
      <c r="BA4989">
        <v>97</v>
      </c>
      <c r="BB4989">
        <v>5158.1899999999996</v>
      </c>
      <c r="BC4989">
        <v>2750</v>
      </c>
      <c r="BD4989">
        <v>300</v>
      </c>
      <c r="BE4989">
        <v>30000</v>
      </c>
      <c r="BF4989">
        <v>1</v>
      </c>
      <c r="BG4989">
        <v>1000</v>
      </c>
      <c r="BH4989">
        <v>1000</v>
      </c>
      <c r="BI4989">
        <v>1000</v>
      </c>
      <c r="BJ4989">
        <v>1000</v>
      </c>
      <c r="BK4989">
        <v>12</v>
      </c>
      <c r="BL4989">
        <v>7457.25</v>
      </c>
      <c r="BM4989">
        <v>8000</v>
      </c>
      <c r="BN4989">
        <v>490</v>
      </c>
      <c r="BO4989">
        <v>15000</v>
      </c>
    </row>
    <row r="4990" spans="1:67" x14ac:dyDescent="0.35">
      <c r="A4990" t="s">
        <v>38</v>
      </c>
      <c r="B4990" t="s">
        <v>833</v>
      </c>
      <c r="C4990">
        <v>88</v>
      </c>
      <c r="D4990">
        <v>22931.54</v>
      </c>
      <c r="E4990">
        <v>15000</v>
      </c>
      <c r="F4990">
        <v>2000</v>
      </c>
      <c r="G4990">
        <v>385000</v>
      </c>
      <c r="H4990">
        <v>13</v>
      </c>
      <c r="I4990">
        <v>7259.98</v>
      </c>
      <c r="J4990">
        <v>5000</v>
      </c>
      <c r="K4990">
        <v>500</v>
      </c>
      <c r="L4990">
        <v>19000</v>
      </c>
      <c r="M4990">
        <v>15</v>
      </c>
      <c r="N4990">
        <v>13906.43</v>
      </c>
      <c r="O4990">
        <v>10000</v>
      </c>
      <c r="P4990">
        <v>1200</v>
      </c>
      <c r="Q4990">
        <v>30000</v>
      </c>
      <c r="R4990">
        <v>9</v>
      </c>
      <c r="S4990">
        <v>34869.370000000003</v>
      </c>
      <c r="T4990">
        <v>20000</v>
      </c>
      <c r="U4990">
        <v>500</v>
      </c>
      <c r="V4990">
        <v>95000</v>
      </c>
      <c r="AB4990">
        <v>16</v>
      </c>
      <c r="AC4990">
        <v>5104.07</v>
      </c>
      <c r="AD4990">
        <v>3500</v>
      </c>
      <c r="AE4990">
        <v>200</v>
      </c>
      <c r="AF4990">
        <v>25000</v>
      </c>
      <c r="AG4990">
        <v>73</v>
      </c>
      <c r="AH4990">
        <v>5476.42</v>
      </c>
      <c r="AI4990">
        <v>4600</v>
      </c>
      <c r="AJ4990">
        <v>2000</v>
      </c>
      <c r="AK4990">
        <v>21000</v>
      </c>
      <c r="AL4990">
        <v>1</v>
      </c>
      <c r="AM4990">
        <v>900</v>
      </c>
      <c r="AN4990">
        <v>900</v>
      </c>
      <c r="AO4990">
        <v>900</v>
      </c>
      <c r="AP4990">
        <v>900</v>
      </c>
      <c r="AQ4990">
        <v>10</v>
      </c>
      <c r="AR4990">
        <v>8068.22</v>
      </c>
      <c r="AS4990">
        <v>4000</v>
      </c>
      <c r="AT4990">
        <v>200</v>
      </c>
      <c r="AU4990">
        <v>30000</v>
      </c>
      <c r="AV4990">
        <v>2</v>
      </c>
      <c r="AW4990">
        <v>3535.15</v>
      </c>
      <c r="AX4990">
        <v>8000</v>
      </c>
      <c r="AY4990">
        <v>3000</v>
      </c>
      <c r="AZ4990">
        <v>8000</v>
      </c>
      <c r="BA4990">
        <v>61</v>
      </c>
      <c r="BB4990">
        <v>6254.57</v>
      </c>
      <c r="BC4990">
        <v>5000</v>
      </c>
      <c r="BD4990">
        <v>860</v>
      </c>
      <c r="BE4990">
        <v>50000</v>
      </c>
      <c r="BF4990">
        <v>1</v>
      </c>
      <c r="BG4990">
        <v>8000</v>
      </c>
      <c r="BH4990">
        <v>8000</v>
      </c>
      <c r="BI4990">
        <v>8000</v>
      </c>
      <c r="BJ4990">
        <v>8000</v>
      </c>
      <c r="BK4990">
        <v>16</v>
      </c>
      <c r="BL4990">
        <v>12376.4</v>
      </c>
      <c r="BM4990">
        <v>4000</v>
      </c>
      <c r="BN4990">
        <v>1500</v>
      </c>
      <c r="BO4990">
        <v>75000</v>
      </c>
    </row>
    <row r="4991" spans="1:67" x14ac:dyDescent="0.35">
      <c r="A4991" t="s">
        <v>39</v>
      </c>
      <c r="B4991" t="s">
        <v>831</v>
      </c>
      <c r="C4991">
        <v>42</v>
      </c>
      <c r="D4991">
        <v>20657.689999999999</v>
      </c>
      <c r="E4991">
        <v>19000</v>
      </c>
      <c r="F4991">
        <v>2000</v>
      </c>
      <c r="G4991">
        <v>50000</v>
      </c>
      <c r="H4991">
        <v>10</v>
      </c>
      <c r="I4991">
        <v>9463.61</v>
      </c>
      <c r="J4991">
        <v>8300</v>
      </c>
      <c r="K4991">
        <v>3000</v>
      </c>
      <c r="L4991">
        <v>20000</v>
      </c>
      <c r="M4991">
        <v>16</v>
      </c>
      <c r="N4991">
        <v>8533.9</v>
      </c>
      <c r="O4991">
        <v>5000</v>
      </c>
      <c r="P4991">
        <v>1500</v>
      </c>
      <c r="Q4991">
        <v>20000</v>
      </c>
      <c r="R4991">
        <v>7</v>
      </c>
      <c r="S4991">
        <v>15462.94</v>
      </c>
      <c r="T4991">
        <v>15000</v>
      </c>
      <c r="U4991">
        <v>300</v>
      </c>
      <c r="V4991">
        <v>30000</v>
      </c>
      <c r="AB4991">
        <v>9</v>
      </c>
      <c r="AC4991">
        <v>13623.38</v>
      </c>
      <c r="AD4991">
        <v>5000</v>
      </c>
      <c r="AE4991">
        <v>1000</v>
      </c>
      <c r="AF4991">
        <v>32000</v>
      </c>
      <c r="AG4991">
        <v>39</v>
      </c>
      <c r="AH4991">
        <v>5276.23</v>
      </c>
      <c r="AI4991">
        <v>4000</v>
      </c>
      <c r="AJ4991">
        <v>2000</v>
      </c>
      <c r="AK4991">
        <v>13000</v>
      </c>
      <c r="AL4991">
        <v>2</v>
      </c>
      <c r="AM4991">
        <v>3348.59</v>
      </c>
      <c r="AN4991">
        <v>5000</v>
      </c>
      <c r="AO4991">
        <v>1000</v>
      </c>
      <c r="AP4991">
        <v>5000</v>
      </c>
      <c r="AQ4991">
        <v>5</v>
      </c>
      <c r="AR4991">
        <v>8306.44</v>
      </c>
      <c r="AS4991">
        <v>6000</v>
      </c>
      <c r="AT4991">
        <v>1000</v>
      </c>
      <c r="AU4991">
        <v>20000</v>
      </c>
      <c r="AV4991">
        <v>6</v>
      </c>
      <c r="AW4991">
        <v>4330.53</v>
      </c>
      <c r="AX4991">
        <v>3000</v>
      </c>
      <c r="AY4991">
        <v>2000</v>
      </c>
      <c r="AZ4991">
        <v>7000</v>
      </c>
      <c r="BA4991">
        <v>74</v>
      </c>
      <c r="BB4991">
        <v>5988.59</v>
      </c>
      <c r="BC4991">
        <v>5000</v>
      </c>
      <c r="BD4991">
        <v>800</v>
      </c>
      <c r="BE4991">
        <v>14000</v>
      </c>
      <c r="BK4991">
        <v>4</v>
      </c>
      <c r="BL4991">
        <v>3289.51</v>
      </c>
      <c r="BM4991">
        <v>2413</v>
      </c>
      <c r="BN4991">
        <v>881</v>
      </c>
      <c r="BO4991">
        <v>5000</v>
      </c>
    </row>
    <row r="4992" spans="1:67" x14ac:dyDescent="0.35">
      <c r="A4992" t="s">
        <v>39</v>
      </c>
      <c r="B4992" t="s">
        <v>832</v>
      </c>
      <c r="C4992">
        <v>198</v>
      </c>
      <c r="D4992">
        <v>16219.17</v>
      </c>
      <c r="E4992">
        <v>10000</v>
      </c>
      <c r="F4992">
        <v>1700</v>
      </c>
      <c r="G4992">
        <v>80000</v>
      </c>
      <c r="H4992">
        <v>30</v>
      </c>
      <c r="I4992">
        <v>6366.26</v>
      </c>
      <c r="J4992">
        <v>5000</v>
      </c>
      <c r="K4992">
        <v>600</v>
      </c>
      <c r="L4992">
        <v>18000</v>
      </c>
      <c r="M4992">
        <v>48</v>
      </c>
      <c r="N4992">
        <v>12107.07</v>
      </c>
      <c r="O4992">
        <v>9500</v>
      </c>
      <c r="P4992">
        <v>700</v>
      </c>
      <c r="Q4992">
        <v>80000</v>
      </c>
      <c r="R4992">
        <v>33</v>
      </c>
      <c r="S4992">
        <v>19699.29</v>
      </c>
      <c r="T4992">
        <v>12000</v>
      </c>
      <c r="U4992">
        <v>200</v>
      </c>
      <c r="V4992">
        <v>60000</v>
      </c>
      <c r="W4992">
        <v>18</v>
      </c>
      <c r="X4992">
        <v>1181.8399999999999</v>
      </c>
      <c r="Y4992">
        <v>1250</v>
      </c>
      <c r="Z4992">
        <v>266</v>
      </c>
      <c r="AA4992">
        <v>4000</v>
      </c>
      <c r="AB4992">
        <v>22</v>
      </c>
      <c r="AC4992">
        <v>13201.26</v>
      </c>
      <c r="AD4992">
        <v>10000</v>
      </c>
      <c r="AE4992">
        <v>1000</v>
      </c>
      <c r="AF4992">
        <v>47000</v>
      </c>
      <c r="AG4992">
        <v>283</v>
      </c>
      <c r="AH4992">
        <v>6229.62</v>
      </c>
      <c r="AI4992">
        <v>4400</v>
      </c>
      <c r="AJ4992">
        <v>1600</v>
      </c>
      <c r="AK4992">
        <v>40000</v>
      </c>
      <c r="AL4992">
        <v>1</v>
      </c>
      <c r="AM4992">
        <v>30000</v>
      </c>
      <c r="AN4992">
        <v>30000</v>
      </c>
      <c r="AO4992">
        <v>30000</v>
      </c>
      <c r="AP4992">
        <v>30000</v>
      </c>
      <c r="AQ4992">
        <v>12</v>
      </c>
      <c r="AR4992">
        <v>4232.7</v>
      </c>
      <c r="AS4992">
        <v>3000</v>
      </c>
      <c r="AT4992">
        <v>600</v>
      </c>
      <c r="AU4992">
        <v>20000</v>
      </c>
      <c r="AV4992">
        <v>3</v>
      </c>
      <c r="AW4992">
        <v>4909.4399999999996</v>
      </c>
      <c r="AX4992">
        <v>7500</v>
      </c>
      <c r="AY4992">
        <v>1000</v>
      </c>
      <c r="AZ4992">
        <v>7600</v>
      </c>
      <c r="BA4992">
        <v>128</v>
      </c>
      <c r="BB4992">
        <v>3575.75</v>
      </c>
      <c r="BC4992">
        <v>2600</v>
      </c>
      <c r="BD4992">
        <v>400</v>
      </c>
      <c r="BE4992">
        <v>16000</v>
      </c>
      <c r="BK4992">
        <v>18</v>
      </c>
      <c r="BL4992">
        <v>3396.22</v>
      </c>
      <c r="BM4992">
        <v>2400</v>
      </c>
      <c r="BN4992">
        <v>300</v>
      </c>
      <c r="BO4992">
        <v>23000</v>
      </c>
    </row>
    <row r="4993" spans="1:67" x14ac:dyDescent="0.35">
      <c r="A4993" t="s">
        <v>39</v>
      </c>
      <c r="B4993" t="s">
        <v>833</v>
      </c>
      <c r="C4993">
        <v>139</v>
      </c>
      <c r="D4993">
        <v>38199.050000000003</v>
      </c>
      <c r="E4993">
        <v>20000</v>
      </c>
      <c r="F4993">
        <v>2800</v>
      </c>
      <c r="G4993">
        <v>500000</v>
      </c>
      <c r="H4993">
        <v>8</v>
      </c>
      <c r="I4993">
        <v>9876.68</v>
      </c>
      <c r="J4993">
        <v>10000</v>
      </c>
      <c r="K4993">
        <v>1500</v>
      </c>
      <c r="L4993">
        <v>20000</v>
      </c>
      <c r="M4993">
        <v>15</v>
      </c>
      <c r="N4993">
        <v>9811.41</v>
      </c>
      <c r="O4993">
        <v>7000</v>
      </c>
      <c r="P4993">
        <v>1000</v>
      </c>
      <c r="Q4993">
        <v>20000</v>
      </c>
      <c r="R4993">
        <v>36</v>
      </c>
      <c r="S4993">
        <v>66915.27</v>
      </c>
      <c r="T4993">
        <v>25000</v>
      </c>
      <c r="U4993">
        <v>1000</v>
      </c>
      <c r="V4993">
        <v>800000</v>
      </c>
      <c r="W4993">
        <v>2</v>
      </c>
      <c r="X4993">
        <v>11759.75</v>
      </c>
      <c r="Y4993">
        <v>12000</v>
      </c>
      <c r="Z4993">
        <v>11000</v>
      </c>
      <c r="AA4993">
        <v>12000</v>
      </c>
      <c r="AB4993">
        <v>15</v>
      </c>
      <c r="AC4993">
        <v>8515.4599999999991</v>
      </c>
      <c r="AD4993">
        <v>6000</v>
      </c>
      <c r="AE4993">
        <v>900</v>
      </c>
      <c r="AF4993">
        <v>30000</v>
      </c>
      <c r="AG4993">
        <v>74</v>
      </c>
      <c r="AH4993">
        <v>5975.63</v>
      </c>
      <c r="AI4993">
        <v>4800</v>
      </c>
      <c r="AJ4993">
        <v>2000</v>
      </c>
      <c r="AK4993">
        <v>31000</v>
      </c>
      <c r="AQ4993">
        <v>9</v>
      </c>
      <c r="AR4993">
        <v>5335.66</v>
      </c>
      <c r="AS4993">
        <v>5000</v>
      </c>
      <c r="AT4993">
        <v>500</v>
      </c>
      <c r="AU4993">
        <v>12000</v>
      </c>
      <c r="AV4993">
        <v>1</v>
      </c>
      <c r="AW4993">
        <v>2000</v>
      </c>
      <c r="AX4993">
        <v>2000</v>
      </c>
      <c r="AY4993">
        <v>2000</v>
      </c>
      <c r="AZ4993">
        <v>2000</v>
      </c>
      <c r="BA4993">
        <v>55</v>
      </c>
      <c r="BB4993">
        <v>4601.08</v>
      </c>
      <c r="BC4993">
        <v>3000</v>
      </c>
      <c r="BD4993">
        <v>860</v>
      </c>
      <c r="BE4993">
        <v>31000</v>
      </c>
      <c r="BK4993">
        <v>8</v>
      </c>
      <c r="BL4993">
        <v>5262.84</v>
      </c>
      <c r="BM4993">
        <v>3000</v>
      </c>
      <c r="BN4993">
        <v>700</v>
      </c>
      <c r="BO4993">
        <v>16800</v>
      </c>
    </row>
    <row r="4994" spans="1:67" x14ac:dyDescent="0.35">
      <c r="A4994" t="s">
        <v>40</v>
      </c>
      <c r="B4994" t="s">
        <v>831</v>
      </c>
      <c r="C4994">
        <v>220</v>
      </c>
      <c r="D4994">
        <v>18101.75</v>
      </c>
      <c r="E4994">
        <v>13000</v>
      </c>
      <c r="F4994">
        <v>1400</v>
      </c>
      <c r="G4994">
        <v>250000</v>
      </c>
      <c r="H4994">
        <v>52</v>
      </c>
      <c r="I4994">
        <v>7812.9</v>
      </c>
      <c r="J4994">
        <v>8000</v>
      </c>
      <c r="K4994">
        <v>800</v>
      </c>
      <c r="L4994">
        <v>25000</v>
      </c>
      <c r="M4994">
        <v>60</v>
      </c>
      <c r="N4994">
        <v>7498.96</v>
      </c>
      <c r="O4994">
        <v>5000</v>
      </c>
      <c r="P4994">
        <v>300</v>
      </c>
      <c r="Q4994">
        <v>25000</v>
      </c>
      <c r="R4994">
        <v>25</v>
      </c>
      <c r="S4994">
        <v>11707.56</v>
      </c>
      <c r="T4994">
        <v>10000</v>
      </c>
      <c r="U4994">
        <v>300</v>
      </c>
      <c r="V4994">
        <v>30000</v>
      </c>
      <c r="W4994">
        <v>4</v>
      </c>
      <c r="X4994">
        <v>14821.62</v>
      </c>
      <c r="Y4994">
        <v>1250</v>
      </c>
      <c r="Z4994">
        <v>200</v>
      </c>
      <c r="AA4994">
        <v>50000</v>
      </c>
      <c r="AB4994">
        <v>53</v>
      </c>
      <c r="AC4994">
        <v>13067.67</v>
      </c>
      <c r="AD4994">
        <v>5000</v>
      </c>
      <c r="AE4994">
        <v>150</v>
      </c>
      <c r="AF4994">
        <v>280000</v>
      </c>
      <c r="AG4994">
        <v>215</v>
      </c>
      <c r="AH4994">
        <v>5752.32</v>
      </c>
      <c r="AI4994">
        <v>4000</v>
      </c>
      <c r="AJ4994">
        <v>2000</v>
      </c>
      <c r="AK4994">
        <v>79000</v>
      </c>
      <c r="AL4994">
        <v>2</v>
      </c>
      <c r="AM4994">
        <v>3348.59</v>
      </c>
      <c r="AN4994">
        <v>5000</v>
      </c>
      <c r="AO4994">
        <v>1000</v>
      </c>
      <c r="AP4994">
        <v>5000</v>
      </c>
      <c r="AQ4994">
        <v>21</v>
      </c>
      <c r="AR4994">
        <v>4626.45</v>
      </c>
      <c r="AS4994">
        <v>5000</v>
      </c>
      <c r="AT4994">
        <v>1000</v>
      </c>
      <c r="AU4994">
        <v>20000</v>
      </c>
      <c r="AV4994">
        <v>41</v>
      </c>
      <c r="AW4994">
        <v>5979.07</v>
      </c>
      <c r="AX4994">
        <v>5000</v>
      </c>
      <c r="AY4994">
        <v>2000</v>
      </c>
      <c r="AZ4994">
        <v>20000</v>
      </c>
      <c r="BA4994">
        <v>436</v>
      </c>
      <c r="BB4994">
        <v>6796.15</v>
      </c>
      <c r="BC4994">
        <v>6000</v>
      </c>
      <c r="BD4994">
        <v>800</v>
      </c>
      <c r="BE4994">
        <v>49000</v>
      </c>
      <c r="BF4994">
        <v>5</v>
      </c>
      <c r="BG4994">
        <v>2113.98</v>
      </c>
      <c r="BH4994">
        <v>2000</v>
      </c>
      <c r="BI4994">
        <v>860</v>
      </c>
      <c r="BJ4994">
        <v>8000</v>
      </c>
      <c r="BK4994">
        <v>23</v>
      </c>
      <c r="BL4994">
        <v>11816.97</v>
      </c>
      <c r="BM4994">
        <v>5000</v>
      </c>
      <c r="BN4994">
        <v>881</v>
      </c>
      <c r="BO4994">
        <v>100000</v>
      </c>
    </row>
    <row r="4995" spans="1:67" x14ac:dyDescent="0.35">
      <c r="A4995" t="s">
        <v>40</v>
      </c>
      <c r="B4995" t="s">
        <v>832</v>
      </c>
      <c r="C4995">
        <v>1247</v>
      </c>
      <c r="D4995">
        <v>16240.76</v>
      </c>
      <c r="E4995">
        <v>11800</v>
      </c>
      <c r="F4995">
        <v>1500</v>
      </c>
      <c r="G4995">
        <v>200000</v>
      </c>
      <c r="H4995">
        <v>164</v>
      </c>
      <c r="I4995">
        <v>7308.14</v>
      </c>
      <c r="J4995">
        <v>5500</v>
      </c>
      <c r="K4995">
        <v>500</v>
      </c>
      <c r="L4995">
        <v>30000</v>
      </c>
      <c r="M4995">
        <v>256</v>
      </c>
      <c r="N4995">
        <v>11375.9</v>
      </c>
      <c r="O4995">
        <v>7000</v>
      </c>
      <c r="P4995">
        <v>300</v>
      </c>
      <c r="Q4995">
        <v>120000</v>
      </c>
      <c r="R4995">
        <v>224</v>
      </c>
      <c r="S4995">
        <v>27741.65</v>
      </c>
      <c r="T4995">
        <v>12000</v>
      </c>
      <c r="U4995">
        <v>200</v>
      </c>
      <c r="V4995">
        <v>400000</v>
      </c>
      <c r="W4995">
        <v>111</v>
      </c>
      <c r="X4995">
        <v>3829.02</v>
      </c>
      <c r="Y4995">
        <v>1500</v>
      </c>
      <c r="Z4995">
        <v>266</v>
      </c>
      <c r="AA4995">
        <v>50000</v>
      </c>
      <c r="AB4995">
        <v>116</v>
      </c>
      <c r="AC4995">
        <v>11789.14</v>
      </c>
      <c r="AD4995">
        <v>8000</v>
      </c>
      <c r="AE4995">
        <v>200</v>
      </c>
      <c r="AF4995">
        <v>100000</v>
      </c>
      <c r="AG4995">
        <v>1435</v>
      </c>
      <c r="AH4995">
        <v>5784.7</v>
      </c>
      <c r="AI4995">
        <v>4500</v>
      </c>
      <c r="AJ4995">
        <v>1500</v>
      </c>
      <c r="AK4995">
        <v>40000</v>
      </c>
      <c r="AL4995">
        <v>5</v>
      </c>
      <c r="AM4995">
        <v>7613.85</v>
      </c>
      <c r="AN4995">
        <v>600</v>
      </c>
      <c r="AO4995">
        <v>500</v>
      </c>
      <c r="AP4995">
        <v>30000</v>
      </c>
      <c r="AQ4995">
        <v>83</v>
      </c>
      <c r="AR4995">
        <v>8252.2000000000007</v>
      </c>
      <c r="AS4995">
        <v>5000</v>
      </c>
      <c r="AT4995">
        <v>300</v>
      </c>
      <c r="AU4995">
        <v>100000</v>
      </c>
      <c r="AV4995">
        <v>22</v>
      </c>
      <c r="AW4995">
        <v>6375.59</v>
      </c>
      <c r="AX4995">
        <v>5000</v>
      </c>
      <c r="AY4995">
        <v>850</v>
      </c>
      <c r="AZ4995">
        <v>40000</v>
      </c>
      <c r="BA4995">
        <v>728</v>
      </c>
      <c r="BB4995">
        <v>4529.43</v>
      </c>
      <c r="BC4995">
        <v>2700</v>
      </c>
      <c r="BD4995">
        <v>265</v>
      </c>
      <c r="BE4995">
        <v>300000</v>
      </c>
      <c r="BF4995">
        <v>3</v>
      </c>
      <c r="BG4995">
        <v>1042.02</v>
      </c>
      <c r="BH4995">
        <v>1000</v>
      </c>
      <c r="BI4995">
        <v>1000</v>
      </c>
      <c r="BJ4995">
        <v>1110</v>
      </c>
      <c r="BK4995">
        <v>95</v>
      </c>
      <c r="BL4995">
        <v>10847.12</v>
      </c>
      <c r="BM4995">
        <v>3500</v>
      </c>
      <c r="BN4995">
        <v>120</v>
      </c>
      <c r="BO4995">
        <v>400000</v>
      </c>
    </row>
    <row r="4996" spans="1:67" x14ac:dyDescent="0.35">
      <c r="A4996" t="s">
        <v>40</v>
      </c>
      <c r="B4996" t="s">
        <v>833</v>
      </c>
      <c r="C4996">
        <v>408</v>
      </c>
      <c r="D4996">
        <v>29035.15</v>
      </c>
      <c r="E4996">
        <v>17000</v>
      </c>
      <c r="F4996">
        <v>2000</v>
      </c>
      <c r="G4996">
        <v>500000</v>
      </c>
      <c r="H4996">
        <v>37</v>
      </c>
      <c r="I4996">
        <v>8265.1299999999992</v>
      </c>
      <c r="J4996">
        <v>6000</v>
      </c>
      <c r="K4996">
        <v>500</v>
      </c>
      <c r="L4996">
        <v>21000</v>
      </c>
      <c r="M4996">
        <v>69</v>
      </c>
      <c r="N4996">
        <v>11976.19</v>
      </c>
      <c r="O4996">
        <v>10000</v>
      </c>
      <c r="P4996">
        <v>300</v>
      </c>
      <c r="Q4996">
        <v>30000</v>
      </c>
      <c r="R4996">
        <v>78</v>
      </c>
      <c r="S4996">
        <v>51762.6</v>
      </c>
      <c r="T4996">
        <v>20000</v>
      </c>
      <c r="U4996">
        <v>500</v>
      </c>
      <c r="V4996">
        <v>800000</v>
      </c>
      <c r="W4996">
        <v>12</v>
      </c>
      <c r="X4996">
        <v>6199.61</v>
      </c>
      <c r="Y4996">
        <v>1000</v>
      </c>
      <c r="Z4996">
        <v>400</v>
      </c>
      <c r="AA4996">
        <v>20000</v>
      </c>
      <c r="AB4996">
        <v>56</v>
      </c>
      <c r="AC4996">
        <v>6322.79</v>
      </c>
      <c r="AD4996">
        <v>4000</v>
      </c>
      <c r="AE4996">
        <v>200</v>
      </c>
      <c r="AF4996">
        <v>35000</v>
      </c>
      <c r="AG4996">
        <v>265</v>
      </c>
      <c r="AH4996">
        <v>5847.71</v>
      </c>
      <c r="AI4996">
        <v>4700</v>
      </c>
      <c r="AJ4996">
        <v>1500</v>
      </c>
      <c r="AK4996">
        <v>31000</v>
      </c>
      <c r="AL4996">
        <v>3</v>
      </c>
      <c r="AM4996">
        <v>3587.35</v>
      </c>
      <c r="AN4996">
        <v>4000</v>
      </c>
      <c r="AO4996">
        <v>900</v>
      </c>
      <c r="AP4996">
        <v>5000</v>
      </c>
      <c r="AQ4996">
        <v>29</v>
      </c>
      <c r="AR4996">
        <v>6989.84</v>
      </c>
      <c r="AS4996">
        <v>4000</v>
      </c>
      <c r="AT4996">
        <v>200</v>
      </c>
      <c r="AU4996">
        <v>50000</v>
      </c>
      <c r="AV4996">
        <v>12</v>
      </c>
      <c r="AW4996">
        <v>4282.92</v>
      </c>
      <c r="AX4996">
        <v>2200</v>
      </c>
      <c r="AY4996">
        <v>400</v>
      </c>
      <c r="AZ4996">
        <v>280000</v>
      </c>
      <c r="BA4996">
        <v>244</v>
      </c>
      <c r="BB4996">
        <v>4906.93</v>
      </c>
      <c r="BC4996">
        <v>3200</v>
      </c>
      <c r="BD4996">
        <v>432</v>
      </c>
      <c r="BE4996">
        <v>50000</v>
      </c>
      <c r="BF4996">
        <v>1</v>
      </c>
      <c r="BG4996">
        <v>8000</v>
      </c>
      <c r="BH4996">
        <v>8000</v>
      </c>
      <c r="BI4996">
        <v>8000</v>
      </c>
      <c r="BJ4996">
        <v>8000</v>
      </c>
      <c r="BK4996">
        <v>34</v>
      </c>
      <c r="BL4996">
        <v>12273.81</v>
      </c>
      <c r="BM4996">
        <v>5000</v>
      </c>
      <c r="BN4996">
        <v>700</v>
      </c>
      <c r="BO4996">
        <v>100000</v>
      </c>
    </row>
    <row r="4997" spans="1:67" x14ac:dyDescent="0.35">
      <c r="A4997" t="s">
        <v>39</v>
      </c>
      <c r="B4997" t="s">
        <v>318</v>
      </c>
    </row>
    <row r="4999" spans="1:67" x14ac:dyDescent="0.35">
      <c r="A4999" t="s">
        <v>1768</v>
      </c>
    </row>
    <row r="5000" spans="1:67" x14ac:dyDescent="0.35">
      <c r="A5000" t="s">
        <v>29</v>
      </c>
      <c r="B5000" t="s">
        <v>872</v>
      </c>
      <c r="C5000" t="s">
        <v>1701</v>
      </c>
      <c r="D5000" t="s">
        <v>1702</v>
      </c>
      <c r="E5000" t="s">
        <v>1703</v>
      </c>
      <c r="F5000" t="s">
        <v>1704</v>
      </c>
      <c r="G5000" t="s">
        <v>1705</v>
      </c>
      <c r="H5000" t="s">
        <v>1706</v>
      </c>
      <c r="I5000" t="s">
        <v>1707</v>
      </c>
      <c r="J5000" t="s">
        <v>1708</v>
      </c>
      <c r="K5000" t="s">
        <v>1709</v>
      </c>
      <c r="L5000" t="s">
        <v>1710</v>
      </c>
      <c r="M5000" t="s">
        <v>1711</v>
      </c>
      <c r="N5000" t="s">
        <v>1712</v>
      </c>
      <c r="O5000" t="s">
        <v>1713</v>
      </c>
      <c r="P5000" t="s">
        <v>1714</v>
      </c>
      <c r="Q5000" t="s">
        <v>1715</v>
      </c>
      <c r="R5000" t="s">
        <v>1716</v>
      </c>
      <c r="S5000" t="s">
        <v>1717</v>
      </c>
      <c r="T5000" t="s">
        <v>1718</v>
      </c>
      <c r="U5000" t="s">
        <v>1719</v>
      </c>
      <c r="V5000" t="s">
        <v>1720</v>
      </c>
      <c r="W5000" t="s">
        <v>1721</v>
      </c>
      <c r="X5000" t="s">
        <v>1722</v>
      </c>
      <c r="Y5000" t="s">
        <v>1723</v>
      </c>
      <c r="Z5000" t="s">
        <v>1724</v>
      </c>
      <c r="AA5000" t="s">
        <v>1725</v>
      </c>
      <c r="AB5000" t="s">
        <v>1726</v>
      </c>
      <c r="AC5000" t="s">
        <v>1727</v>
      </c>
      <c r="AD5000" t="s">
        <v>1728</v>
      </c>
      <c r="AE5000" t="s">
        <v>1729</v>
      </c>
      <c r="AF5000" t="s">
        <v>1730</v>
      </c>
      <c r="AG5000" t="s">
        <v>1731</v>
      </c>
      <c r="AH5000" t="s">
        <v>1732</v>
      </c>
      <c r="AI5000" t="s">
        <v>1733</v>
      </c>
      <c r="AJ5000" t="s">
        <v>1734</v>
      </c>
      <c r="AK5000" t="s">
        <v>1735</v>
      </c>
      <c r="AL5000" t="s">
        <v>1736</v>
      </c>
      <c r="AM5000" t="s">
        <v>1737</v>
      </c>
      <c r="AN5000" t="s">
        <v>1738</v>
      </c>
      <c r="AO5000" t="s">
        <v>1739</v>
      </c>
      <c r="AP5000" t="s">
        <v>1740</v>
      </c>
      <c r="AQ5000" t="s">
        <v>1741</v>
      </c>
      <c r="AR5000" t="s">
        <v>1742</v>
      </c>
      <c r="AS5000" t="s">
        <v>1743</v>
      </c>
      <c r="AT5000" t="s">
        <v>1744</v>
      </c>
      <c r="AU5000" t="s">
        <v>1745</v>
      </c>
      <c r="AV5000" t="s">
        <v>1746</v>
      </c>
      <c r="AW5000" t="s">
        <v>1747</v>
      </c>
      <c r="AX5000" t="s">
        <v>1748</v>
      </c>
      <c r="AY5000" t="s">
        <v>1749</v>
      </c>
      <c r="AZ5000" t="s">
        <v>1750</v>
      </c>
      <c r="BA5000" t="s">
        <v>1751</v>
      </c>
      <c r="BB5000" t="s">
        <v>1752</v>
      </c>
      <c r="BC5000" t="s">
        <v>1753</v>
      </c>
      <c r="BD5000" t="s">
        <v>1754</v>
      </c>
      <c r="BE5000" t="s">
        <v>1755</v>
      </c>
      <c r="BF5000" t="s">
        <v>1756</v>
      </c>
      <c r="BG5000" t="s">
        <v>1757</v>
      </c>
      <c r="BH5000" t="s">
        <v>1758</v>
      </c>
      <c r="BI5000" t="s">
        <v>1759</v>
      </c>
      <c r="BJ5000" t="s">
        <v>1760</v>
      </c>
      <c r="BK5000" t="s">
        <v>1761</v>
      </c>
      <c r="BL5000" t="s">
        <v>1762</v>
      </c>
      <c r="BM5000" t="s">
        <v>1763</v>
      </c>
      <c r="BN5000" t="s">
        <v>1764</v>
      </c>
      <c r="BO5000" t="s">
        <v>1765</v>
      </c>
    </row>
    <row r="5001" spans="1:67" x14ac:dyDescent="0.35">
      <c r="A5001" t="s">
        <v>35</v>
      </c>
      <c r="B5001" t="s">
        <v>873</v>
      </c>
      <c r="C5001">
        <v>132</v>
      </c>
      <c r="D5001">
        <v>14250.05</v>
      </c>
      <c r="E5001">
        <v>12000</v>
      </c>
      <c r="F5001">
        <v>2000</v>
      </c>
      <c r="G5001">
        <v>45000</v>
      </c>
      <c r="H5001">
        <v>24</v>
      </c>
      <c r="I5001">
        <v>5906.71</v>
      </c>
      <c r="J5001">
        <v>4500</v>
      </c>
      <c r="K5001">
        <v>800</v>
      </c>
      <c r="L5001">
        <v>13000</v>
      </c>
      <c r="M5001">
        <v>30</v>
      </c>
      <c r="N5001">
        <v>8102.98</v>
      </c>
      <c r="O5001">
        <v>5000</v>
      </c>
      <c r="P5001">
        <v>300</v>
      </c>
      <c r="Q5001">
        <v>30000</v>
      </c>
      <c r="R5001">
        <v>20</v>
      </c>
      <c r="S5001">
        <v>5433.85</v>
      </c>
      <c r="T5001">
        <v>4000</v>
      </c>
      <c r="U5001">
        <v>800</v>
      </c>
      <c r="V5001">
        <v>15000</v>
      </c>
      <c r="W5001">
        <v>11</v>
      </c>
      <c r="X5001">
        <v>2509.54</v>
      </c>
      <c r="Y5001">
        <v>2000</v>
      </c>
      <c r="Z5001">
        <v>400</v>
      </c>
      <c r="AA5001">
        <v>10000</v>
      </c>
      <c r="AB5001">
        <v>28</v>
      </c>
      <c r="AC5001">
        <v>16595.13</v>
      </c>
      <c r="AD5001">
        <v>10000</v>
      </c>
      <c r="AE5001">
        <v>300</v>
      </c>
      <c r="AF5001">
        <v>50000</v>
      </c>
      <c r="AG5001">
        <v>189</v>
      </c>
      <c r="AH5001">
        <v>4719.8999999999996</v>
      </c>
      <c r="AI5001">
        <v>3700</v>
      </c>
      <c r="AJ5001">
        <v>1500</v>
      </c>
      <c r="AK5001">
        <v>22000</v>
      </c>
      <c r="AL5001">
        <v>2</v>
      </c>
      <c r="AM5001">
        <v>1876.49</v>
      </c>
      <c r="AN5001">
        <v>4000</v>
      </c>
      <c r="AO5001">
        <v>600</v>
      </c>
      <c r="AP5001">
        <v>4000</v>
      </c>
      <c r="AQ5001">
        <v>7</v>
      </c>
      <c r="AR5001">
        <v>2955.21</v>
      </c>
      <c r="AS5001">
        <v>1500</v>
      </c>
      <c r="AT5001">
        <v>700</v>
      </c>
      <c r="AU5001">
        <v>10000</v>
      </c>
      <c r="AV5001">
        <v>16</v>
      </c>
      <c r="AW5001">
        <v>7870.83</v>
      </c>
      <c r="AX5001">
        <v>6600</v>
      </c>
      <c r="AY5001">
        <v>490</v>
      </c>
      <c r="AZ5001">
        <v>280000</v>
      </c>
      <c r="BA5001">
        <v>156</v>
      </c>
      <c r="BB5001">
        <v>4697.59</v>
      </c>
      <c r="BC5001">
        <v>3800</v>
      </c>
      <c r="BD5001">
        <v>265</v>
      </c>
      <c r="BE5001">
        <v>25000</v>
      </c>
      <c r="BK5001">
        <v>11</v>
      </c>
      <c r="BL5001">
        <v>19635.29</v>
      </c>
      <c r="BM5001">
        <v>3000</v>
      </c>
      <c r="BN5001">
        <v>120</v>
      </c>
      <c r="BO5001">
        <v>100000</v>
      </c>
    </row>
    <row r="5002" spans="1:67" x14ac:dyDescent="0.35">
      <c r="A5002" t="s">
        <v>35</v>
      </c>
      <c r="B5002" t="s">
        <v>874</v>
      </c>
      <c r="C5002">
        <v>71</v>
      </c>
      <c r="D5002">
        <v>17326.27</v>
      </c>
      <c r="E5002">
        <v>14000</v>
      </c>
      <c r="F5002">
        <v>1800</v>
      </c>
      <c r="G5002">
        <v>80000</v>
      </c>
      <c r="H5002">
        <v>9</v>
      </c>
      <c r="I5002">
        <v>8571.7800000000007</v>
      </c>
      <c r="J5002">
        <v>8000</v>
      </c>
      <c r="K5002">
        <v>2000</v>
      </c>
      <c r="L5002">
        <v>15000</v>
      </c>
      <c r="M5002">
        <v>15</v>
      </c>
      <c r="N5002">
        <v>6517.93</v>
      </c>
      <c r="O5002">
        <v>6000</v>
      </c>
      <c r="P5002">
        <v>1500</v>
      </c>
      <c r="Q5002">
        <v>11000</v>
      </c>
      <c r="R5002">
        <v>19</v>
      </c>
      <c r="S5002">
        <v>34803.33</v>
      </c>
      <c r="T5002">
        <v>17000</v>
      </c>
      <c r="U5002">
        <v>600</v>
      </c>
      <c r="V5002">
        <v>240000</v>
      </c>
      <c r="W5002">
        <v>3</v>
      </c>
      <c r="X5002">
        <v>2023.88</v>
      </c>
      <c r="Y5002">
        <v>1250</v>
      </c>
      <c r="Z5002">
        <v>1200</v>
      </c>
      <c r="AA5002">
        <v>3300</v>
      </c>
      <c r="AB5002">
        <v>6</v>
      </c>
      <c r="AC5002">
        <v>5728.65</v>
      </c>
      <c r="AD5002">
        <v>8000</v>
      </c>
      <c r="AE5002">
        <v>1000</v>
      </c>
      <c r="AF5002">
        <v>10000</v>
      </c>
      <c r="AG5002">
        <v>59</v>
      </c>
      <c r="AH5002">
        <v>8198.19</v>
      </c>
      <c r="AI5002">
        <v>6000</v>
      </c>
      <c r="AJ5002">
        <v>2000</v>
      </c>
      <c r="AK5002">
        <v>20900</v>
      </c>
      <c r="AL5002">
        <v>1</v>
      </c>
      <c r="AM5002">
        <v>500</v>
      </c>
      <c r="AN5002">
        <v>500</v>
      </c>
      <c r="AO5002">
        <v>500</v>
      </c>
      <c r="AP5002">
        <v>500</v>
      </c>
      <c r="AQ5002">
        <v>3</v>
      </c>
      <c r="AR5002">
        <v>13815.45</v>
      </c>
      <c r="AS5002">
        <v>21000</v>
      </c>
      <c r="AT5002">
        <v>2500</v>
      </c>
      <c r="AU5002">
        <v>21000</v>
      </c>
      <c r="AV5002">
        <v>5</v>
      </c>
      <c r="AW5002">
        <v>3639.38</v>
      </c>
      <c r="AX5002">
        <v>2000</v>
      </c>
      <c r="AY5002">
        <v>400</v>
      </c>
      <c r="AZ5002">
        <v>21600</v>
      </c>
      <c r="BA5002">
        <v>48</v>
      </c>
      <c r="BB5002">
        <v>4971.22</v>
      </c>
      <c r="BC5002">
        <v>4000</v>
      </c>
      <c r="BD5002">
        <v>860</v>
      </c>
      <c r="BE5002">
        <v>30000</v>
      </c>
      <c r="BF5002">
        <v>2</v>
      </c>
      <c r="BG5002">
        <v>2000</v>
      </c>
      <c r="BH5002">
        <v>2000</v>
      </c>
      <c r="BI5002">
        <v>2000</v>
      </c>
      <c r="BJ5002">
        <v>2000</v>
      </c>
      <c r="BK5002">
        <v>3</v>
      </c>
      <c r="BL5002">
        <v>998.39</v>
      </c>
      <c r="BM5002">
        <v>1200</v>
      </c>
      <c r="BN5002">
        <v>800</v>
      </c>
      <c r="BO5002">
        <v>2000</v>
      </c>
    </row>
    <row r="5003" spans="1:67" x14ac:dyDescent="0.35">
      <c r="A5003" t="s">
        <v>35</v>
      </c>
      <c r="B5003" t="s">
        <v>318</v>
      </c>
      <c r="C5003">
        <v>13</v>
      </c>
      <c r="D5003">
        <v>15633.49</v>
      </c>
      <c r="E5003">
        <v>15000</v>
      </c>
      <c r="F5003">
        <v>5000</v>
      </c>
      <c r="G5003">
        <v>40000</v>
      </c>
      <c r="H5003">
        <v>4</v>
      </c>
      <c r="I5003">
        <v>12315.89</v>
      </c>
      <c r="J5003">
        <v>20000</v>
      </c>
      <c r="K5003">
        <v>3000</v>
      </c>
      <c r="L5003">
        <v>20000</v>
      </c>
      <c r="M5003">
        <v>2</v>
      </c>
      <c r="N5003">
        <v>8298.69</v>
      </c>
      <c r="O5003">
        <v>10000</v>
      </c>
      <c r="P5003">
        <v>4000</v>
      </c>
      <c r="Q5003">
        <v>10000</v>
      </c>
      <c r="W5003">
        <v>1</v>
      </c>
      <c r="X5003">
        <v>1300</v>
      </c>
      <c r="Y5003">
        <v>1300</v>
      </c>
      <c r="Z5003">
        <v>1300</v>
      </c>
      <c r="AA5003">
        <v>1300</v>
      </c>
      <c r="AB5003">
        <v>1</v>
      </c>
      <c r="AC5003">
        <v>10000</v>
      </c>
      <c r="AD5003">
        <v>10000</v>
      </c>
      <c r="AE5003">
        <v>10000</v>
      </c>
      <c r="AF5003">
        <v>10000</v>
      </c>
      <c r="AG5003">
        <v>15</v>
      </c>
      <c r="AH5003">
        <v>6780.31</v>
      </c>
      <c r="AI5003">
        <v>7000</v>
      </c>
      <c r="AJ5003">
        <v>2760</v>
      </c>
      <c r="AK5003">
        <v>13500</v>
      </c>
      <c r="AQ5003">
        <v>3</v>
      </c>
      <c r="AR5003">
        <v>9482.17</v>
      </c>
      <c r="AS5003">
        <v>10000</v>
      </c>
      <c r="AT5003">
        <v>1000</v>
      </c>
      <c r="AU5003">
        <v>10000</v>
      </c>
      <c r="AV5003">
        <v>1</v>
      </c>
      <c r="AW5003">
        <v>850</v>
      </c>
      <c r="AX5003">
        <v>850</v>
      </c>
      <c r="AY5003">
        <v>850</v>
      </c>
      <c r="AZ5003">
        <v>850</v>
      </c>
      <c r="BA5003">
        <v>12</v>
      </c>
      <c r="BB5003">
        <v>4203.82</v>
      </c>
      <c r="BC5003">
        <v>3000</v>
      </c>
      <c r="BD5003">
        <v>860</v>
      </c>
      <c r="BE5003">
        <v>10000</v>
      </c>
      <c r="BK5003">
        <v>1</v>
      </c>
      <c r="BL5003">
        <v>3000</v>
      </c>
      <c r="BM5003">
        <v>3000</v>
      </c>
      <c r="BN5003">
        <v>3000</v>
      </c>
      <c r="BO5003">
        <v>3000</v>
      </c>
    </row>
    <row r="5004" spans="1:67" x14ac:dyDescent="0.35">
      <c r="A5004" t="s">
        <v>36</v>
      </c>
      <c r="B5004" t="s">
        <v>873</v>
      </c>
      <c r="C5004">
        <v>356</v>
      </c>
      <c r="D5004">
        <v>15796.25</v>
      </c>
      <c r="E5004">
        <v>10500</v>
      </c>
      <c r="F5004">
        <v>1800</v>
      </c>
      <c r="G5004">
        <v>100000</v>
      </c>
      <c r="H5004">
        <v>46</v>
      </c>
      <c r="I5004">
        <v>7156.34</v>
      </c>
      <c r="J5004">
        <v>6000</v>
      </c>
      <c r="K5004">
        <v>1000</v>
      </c>
      <c r="L5004">
        <v>30000</v>
      </c>
      <c r="M5004">
        <v>95</v>
      </c>
      <c r="N5004">
        <v>11592.43</v>
      </c>
      <c r="O5004">
        <v>8000</v>
      </c>
      <c r="P5004">
        <v>300</v>
      </c>
      <c r="Q5004">
        <v>63500</v>
      </c>
      <c r="R5004">
        <v>65</v>
      </c>
      <c r="S5004">
        <v>19864.490000000002</v>
      </c>
      <c r="T5004">
        <v>12000</v>
      </c>
      <c r="U5004">
        <v>500</v>
      </c>
      <c r="V5004">
        <v>170000</v>
      </c>
      <c r="W5004">
        <v>25</v>
      </c>
      <c r="X5004">
        <v>4384.71</v>
      </c>
      <c r="Y5004">
        <v>1000</v>
      </c>
      <c r="Z5004">
        <v>300</v>
      </c>
      <c r="AA5004">
        <v>40000</v>
      </c>
      <c r="AB5004">
        <v>50</v>
      </c>
      <c r="AC5004">
        <v>11142.58</v>
      </c>
      <c r="AD5004">
        <v>7000</v>
      </c>
      <c r="AE5004">
        <v>1000</v>
      </c>
      <c r="AF5004">
        <v>100000</v>
      </c>
      <c r="AG5004">
        <v>382</v>
      </c>
      <c r="AH5004">
        <v>5137.68</v>
      </c>
      <c r="AI5004">
        <v>4000</v>
      </c>
      <c r="AJ5004">
        <v>1500</v>
      </c>
      <c r="AK5004">
        <v>30000</v>
      </c>
      <c r="AQ5004">
        <v>34</v>
      </c>
      <c r="AR5004">
        <v>6960.01</v>
      </c>
      <c r="AS5004">
        <v>3000</v>
      </c>
      <c r="AT5004">
        <v>500</v>
      </c>
      <c r="AU5004">
        <v>50000</v>
      </c>
      <c r="AV5004">
        <v>9</v>
      </c>
      <c r="AW5004">
        <v>7274.38</v>
      </c>
      <c r="AX5004">
        <v>5000</v>
      </c>
      <c r="AY5004">
        <v>2000</v>
      </c>
      <c r="AZ5004">
        <v>20000</v>
      </c>
      <c r="BA5004">
        <v>293</v>
      </c>
      <c r="BB5004">
        <v>6314.63</v>
      </c>
      <c r="BC5004">
        <v>3400</v>
      </c>
      <c r="BD5004">
        <v>280</v>
      </c>
      <c r="BE5004">
        <v>300000</v>
      </c>
      <c r="BF5004">
        <v>2</v>
      </c>
      <c r="BG5004">
        <v>1711.51</v>
      </c>
      <c r="BH5004">
        <v>2000</v>
      </c>
      <c r="BI5004">
        <v>1000</v>
      </c>
      <c r="BJ5004">
        <v>2000</v>
      </c>
      <c r="BK5004">
        <v>32</v>
      </c>
      <c r="BL5004">
        <v>12828.75</v>
      </c>
      <c r="BM5004">
        <v>7000</v>
      </c>
      <c r="BN5004">
        <v>200</v>
      </c>
      <c r="BO5004">
        <v>70000</v>
      </c>
    </row>
    <row r="5005" spans="1:67" x14ac:dyDescent="0.35">
      <c r="A5005" t="s">
        <v>36</v>
      </c>
      <c r="B5005" t="s">
        <v>874</v>
      </c>
      <c r="C5005">
        <v>249</v>
      </c>
      <c r="D5005">
        <v>26983.35</v>
      </c>
      <c r="E5005">
        <v>18000</v>
      </c>
      <c r="F5005">
        <v>2000</v>
      </c>
      <c r="G5005">
        <v>250000</v>
      </c>
      <c r="H5005">
        <v>30</v>
      </c>
      <c r="I5005">
        <v>12493.01</v>
      </c>
      <c r="J5005">
        <v>12000</v>
      </c>
      <c r="K5005">
        <v>2000</v>
      </c>
      <c r="L5005">
        <v>30000</v>
      </c>
      <c r="M5005">
        <v>42</v>
      </c>
      <c r="N5005">
        <v>10673.03</v>
      </c>
      <c r="O5005">
        <v>9000</v>
      </c>
      <c r="P5005">
        <v>400</v>
      </c>
      <c r="Q5005">
        <v>35000</v>
      </c>
      <c r="R5005">
        <v>64</v>
      </c>
      <c r="S5005">
        <v>38711.160000000003</v>
      </c>
      <c r="T5005">
        <v>20000</v>
      </c>
      <c r="U5005">
        <v>1000</v>
      </c>
      <c r="V5005">
        <v>300000</v>
      </c>
      <c r="W5005">
        <v>20</v>
      </c>
      <c r="X5005">
        <v>11216.14</v>
      </c>
      <c r="Y5005">
        <v>3000</v>
      </c>
      <c r="Z5005">
        <v>400</v>
      </c>
      <c r="AA5005">
        <v>50000</v>
      </c>
      <c r="AB5005">
        <v>11</v>
      </c>
      <c r="AC5005">
        <v>28030.98</v>
      </c>
      <c r="AD5005">
        <v>4500</v>
      </c>
      <c r="AE5005">
        <v>1000</v>
      </c>
      <c r="AF5005">
        <v>280000</v>
      </c>
      <c r="AG5005">
        <v>166</v>
      </c>
      <c r="AH5005">
        <v>7347.06</v>
      </c>
      <c r="AI5005">
        <v>5500</v>
      </c>
      <c r="AJ5005">
        <v>2000</v>
      </c>
      <c r="AK5005">
        <v>79000</v>
      </c>
      <c r="AL5005">
        <v>2</v>
      </c>
      <c r="AM5005">
        <v>2774.84</v>
      </c>
      <c r="AN5005">
        <v>5000</v>
      </c>
      <c r="AO5005">
        <v>500</v>
      </c>
      <c r="AP5005">
        <v>5000</v>
      </c>
      <c r="AQ5005">
        <v>15</v>
      </c>
      <c r="AR5005">
        <v>8050.5</v>
      </c>
      <c r="AS5005">
        <v>5000</v>
      </c>
      <c r="AT5005">
        <v>2000</v>
      </c>
      <c r="AU5005">
        <v>40000</v>
      </c>
      <c r="AV5005">
        <v>2</v>
      </c>
      <c r="AW5005">
        <v>3827.57</v>
      </c>
      <c r="AX5005">
        <v>5000</v>
      </c>
      <c r="AY5005">
        <v>3600</v>
      </c>
      <c r="AZ5005">
        <v>5000</v>
      </c>
      <c r="BA5005">
        <v>117</v>
      </c>
      <c r="BB5005">
        <v>4608.55</v>
      </c>
      <c r="BC5005">
        <v>2600</v>
      </c>
      <c r="BD5005">
        <v>500</v>
      </c>
      <c r="BE5005">
        <v>25600</v>
      </c>
      <c r="BK5005">
        <v>17</v>
      </c>
      <c r="BL5005">
        <v>10772.01</v>
      </c>
      <c r="BM5005">
        <v>6000</v>
      </c>
      <c r="BN5005">
        <v>1000</v>
      </c>
      <c r="BO5005">
        <v>55000</v>
      </c>
    </row>
    <row r="5006" spans="1:67" x14ac:dyDescent="0.35">
      <c r="A5006" t="s">
        <v>36</v>
      </c>
      <c r="B5006" t="s">
        <v>318</v>
      </c>
      <c r="C5006">
        <v>61</v>
      </c>
      <c r="D5006">
        <v>18629.240000000002</v>
      </c>
      <c r="E5006">
        <v>15000</v>
      </c>
      <c r="F5006">
        <v>2000</v>
      </c>
      <c r="G5006">
        <v>115000</v>
      </c>
      <c r="H5006">
        <v>7</v>
      </c>
      <c r="I5006">
        <v>7058.07</v>
      </c>
      <c r="J5006">
        <v>5000</v>
      </c>
      <c r="K5006">
        <v>2000</v>
      </c>
      <c r="L5006">
        <v>30000</v>
      </c>
      <c r="M5006">
        <v>14</v>
      </c>
      <c r="N5006">
        <v>13968.19</v>
      </c>
      <c r="O5006">
        <v>11000</v>
      </c>
      <c r="P5006">
        <v>750</v>
      </c>
      <c r="Q5006">
        <v>40000</v>
      </c>
      <c r="R5006">
        <v>9</v>
      </c>
      <c r="S5006">
        <v>17615.02</v>
      </c>
      <c r="T5006">
        <v>20000</v>
      </c>
      <c r="U5006">
        <v>2000</v>
      </c>
      <c r="V5006">
        <v>60000</v>
      </c>
      <c r="W5006">
        <v>3</v>
      </c>
      <c r="X5006">
        <v>13321.57</v>
      </c>
      <c r="Y5006">
        <v>5000</v>
      </c>
      <c r="Z5006">
        <v>700</v>
      </c>
      <c r="AA5006">
        <v>25000</v>
      </c>
      <c r="AB5006">
        <v>1</v>
      </c>
      <c r="AC5006">
        <v>5000</v>
      </c>
      <c r="AD5006">
        <v>5000</v>
      </c>
      <c r="AE5006">
        <v>5000</v>
      </c>
      <c r="AF5006">
        <v>5000</v>
      </c>
      <c r="AG5006">
        <v>59</v>
      </c>
      <c r="AH5006">
        <v>5224.49</v>
      </c>
      <c r="AI5006">
        <v>5000</v>
      </c>
      <c r="AJ5006">
        <v>2000</v>
      </c>
      <c r="AK5006">
        <v>14000</v>
      </c>
      <c r="AQ5006">
        <v>5</v>
      </c>
      <c r="AR5006">
        <v>9389.56</v>
      </c>
      <c r="AS5006">
        <v>5000</v>
      </c>
      <c r="AT5006">
        <v>2000</v>
      </c>
      <c r="AU5006">
        <v>30000</v>
      </c>
      <c r="AV5006">
        <v>2</v>
      </c>
      <c r="AW5006">
        <v>18905.64</v>
      </c>
      <c r="AX5006">
        <v>40000</v>
      </c>
      <c r="AY5006">
        <v>13100</v>
      </c>
      <c r="AZ5006">
        <v>40000</v>
      </c>
      <c r="BA5006">
        <v>34</v>
      </c>
      <c r="BB5006">
        <v>3168.22</v>
      </c>
      <c r="BC5006">
        <v>2800</v>
      </c>
      <c r="BD5006">
        <v>500</v>
      </c>
      <c r="BE5006">
        <v>8000</v>
      </c>
      <c r="BK5006">
        <v>2</v>
      </c>
      <c r="BL5006">
        <v>1996.65</v>
      </c>
      <c r="BM5006">
        <v>2000</v>
      </c>
      <c r="BN5006">
        <v>1990</v>
      </c>
      <c r="BO5006">
        <v>2000</v>
      </c>
    </row>
    <row r="5007" spans="1:67" x14ac:dyDescent="0.35">
      <c r="A5007" t="s">
        <v>37</v>
      </c>
      <c r="B5007" t="s">
        <v>873</v>
      </c>
      <c r="C5007">
        <v>178</v>
      </c>
      <c r="D5007">
        <v>11680.16</v>
      </c>
      <c r="E5007">
        <v>9000</v>
      </c>
      <c r="F5007">
        <v>1400</v>
      </c>
      <c r="G5007">
        <v>50000</v>
      </c>
      <c r="H5007">
        <v>23</v>
      </c>
      <c r="I5007">
        <v>4981.8100000000004</v>
      </c>
      <c r="J5007">
        <v>5000</v>
      </c>
      <c r="K5007">
        <v>1000</v>
      </c>
      <c r="L5007">
        <v>10000</v>
      </c>
      <c r="M5007">
        <v>36</v>
      </c>
      <c r="N5007">
        <v>7475.63</v>
      </c>
      <c r="O5007">
        <v>6000</v>
      </c>
      <c r="P5007">
        <v>1500</v>
      </c>
      <c r="Q5007">
        <v>20000</v>
      </c>
      <c r="R5007">
        <v>25</v>
      </c>
      <c r="S5007">
        <v>16835.47</v>
      </c>
      <c r="T5007">
        <v>5000</v>
      </c>
      <c r="U5007">
        <v>200</v>
      </c>
      <c r="V5007">
        <v>400000</v>
      </c>
      <c r="W5007">
        <v>20</v>
      </c>
      <c r="X5007">
        <v>1692.08</v>
      </c>
      <c r="Y5007">
        <v>1500</v>
      </c>
      <c r="Z5007">
        <v>670</v>
      </c>
      <c r="AA5007">
        <v>3700</v>
      </c>
      <c r="AB5007">
        <v>33</v>
      </c>
      <c r="AC5007">
        <v>14236.6</v>
      </c>
      <c r="AD5007">
        <v>7000</v>
      </c>
      <c r="AE5007">
        <v>1000</v>
      </c>
      <c r="AF5007">
        <v>100000</v>
      </c>
      <c r="AG5007">
        <v>224</v>
      </c>
      <c r="AH5007">
        <v>5030.29</v>
      </c>
      <c r="AI5007">
        <v>4000</v>
      </c>
      <c r="AJ5007">
        <v>2000</v>
      </c>
      <c r="AK5007">
        <v>34000</v>
      </c>
      <c r="AQ5007">
        <v>15</v>
      </c>
      <c r="AR5007">
        <v>4046.61</v>
      </c>
      <c r="AS5007">
        <v>3000</v>
      </c>
      <c r="AT5007">
        <v>300</v>
      </c>
      <c r="AU5007">
        <v>15000</v>
      </c>
      <c r="AV5007">
        <v>12</v>
      </c>
      <c r="AW5007">
        <v>5267.87</v>
      </c>
      <c r="AX5007">
        <v>4000</v>
      </c>
      <c r="AY5007">
        <v>1500</v>
      </c>
      <c r="AZ5007">
        <v>18000</v>
      </c>
      <c r="BA5007">
        <v>143</v>
      </c>
      <c r="BB5007">
        <v>5684.16</v>
      </c>
      <c r="BC5007">
        <v>4000</v>
      </c>
      <c r="BD5007">
        <v>500</v>
      </c>
      <c r="BE5007">
        <v>34360</v>
      </c>
      <c r="BK5007">
        <v>11</v>
      </c>
      <c r="BL5007">
        <v>29427.45</v>
      </c>
      <c r="BM5007">
        <v>2000</v>
      </c>
      <c r="BN5007">
        <v>499</v>
      </c>
      <c r="BO5007">
        <v>400000</v>
      </c>
    </row>
    <row r="5008" spans="1:67" x14ac:dyDescent="0.35">
      <c r="A5008" t="s">
        <v>37</v>
      </c>
      <c r="B5008" t="s">
        <v>874</v>
      </c>
      <c r="C5008">
        <v>102</v>
      </c>
      <c r="D5008">
        <v>16377.13</v>
      </c>
      <c r="E5008">
        <v>15000</v>
      </c>
      <c r="F5008">
        <v>2500</v>
      </c>
      <c r="G5008">
        <v>50000</v>
      </c>
      <c r="H5008">
        <v>12</v>
      </c>
      <c r="I5008">
        <v>11751.03</v>
      </c>
      <c r="J5008">
        <v>10000</v>
      </c>
      <c r="K5008">
        <v>1000</v>
      </c>
      <c r="L5008">
        <v>23000</v>
      </c>
      <c r="M5008">
        <v>20</v>
      </c>
      <c r="N5008">
        <v>12256.44</v>
      </c>
      <c r="O5008">
        <v>10000</v>
      </c>
      <c r="P5008">
        <v>1500</v>
      </c>
      <c r="Q5008">
        <v>40000</v>
      </c>
      <c r="R5008">
        <v>19</v>
      </c>
      <c r="S5008">
        <v>43432.77</v>
      </c>
      <c r="T5008">
        <v>20000</v>
      </c>
      <c r="U5008">
        <v>400</v>
      </c>
      <c r="V5008">
        <v>200000</v>
      </c>
      <c r="W5008">
        <v>13</v>
      </c>
      <c r="X5008">
        <v>3088.26</v>
      </c>
      <c r="Y5008">
        <v>1200</v>
      </c>
      <c r="Z5008">
        <v>400</v>
      </c>
      <c r="AA5008">
        <v>15000</v>
      </c>
      <c r="AB5008">
        <v>2</v>
      </c>
      <c r="AC5008">
        <v>1222.47</v>
      </c>
      <c r="AD5008">
        <v>1500</v>
      </c>
      <c r="AE5008">
        <v>1000</v>
      </c>
      <c r="AF5008">
        <v>1500</v>
      </c>
      <c r="AG5008">
        <v>85</v>
      </c>
      <c r="AH5008">
        <v>7608.46</v>
      </c>
      <c r="AI5008">
        <v>6000</v>
      </c>
      <c r="AJ5008">
        <v>2000</v>
      </c>
      <c r="AK5008">
        <v>24000</v>
      </c>
      <c r="AL5008">
        <v>1</v>
      </c>
      <c r="AM5008">
        <v>1000</v>
      </c>
      <c r="AN5008">
        <v>1000</v>
      </c>
      <c r="AO5008">
        <v>1000</v>
      </c>
      <c r="AP5008">
        <v>1000</v>
      </c>
      <c r="AQ5008">
        <v>5</v>
      </c>
      <c r="AR5008">
        <v>27536.41</v>
      </c>
      <c r="AS5008">
        <v>3000</v>
      </c>
      <c r="AT5008">
        <v>500</v>
      </c>
      <c r="AU5008">
        <v>100000</v>
      </c>
      <c r="AV5008">
        <v>1</v>
      </c>
      <c r="AW5008">
        <v>1500</v>
      </c>
      <c r="AX5008">
        <v>1500</v>
      </c>
      <c r="AY5008">
        <v>1500</v>
      </c>
      <c r="AZ5008">
        <v>1500</v>
      </c>
      <c r="BA5008">
        <v>49</v>
      </c>
      <c r="BB5008">
        <v>4284.53</v>
      </c>
      <c r="BC5008">
        <v>3000</v>
      </c>
      <c r="BD5008">
        <v>800</v>
      </c>
      <c r="BE5008">
        <v>18000</v>
      </c>
      <c r="BF5008">
        <v>1</v>
      </c>
      <c r="BG5008">
        <v>1110</v>
      </c>
      <c r="BH5008">
        <v>1110</v>
      </c>
      <c r="BI5008">
        <v>1110</v>
      </c>
      <c r="BJ5008">
        <v>1110</v>
      </c>
      <c r="BK5008">
        <v>8</v>
      </c>
      <c r="BL5008">
        <v>20673.5</v>
      </c>
      <c r="BM5008">
        <v>7000</v>
      </c>
      <c r="BN5008">
        <v>860</v>
      </c>
      <c r="BO5008">
        <v>100000</v>
      </c>
    </row>
    <row r="5009" spans="1:67" x14ac:dyDescent="0.35">
      <c r="A5009" t="s">
        <v>37</v>
      </c>
      <c r="B5009" t="s">
        <v>318</v>
      </c>
      <c r="C5009">
        <v>22</v>
      </c>
      <c r="D5009">
        <v>26658.78</v>
      </c>
      <c r="E5009">
        <v>17000</v>
      </c>
      <c r="F5009">
        <v>6000</v>
      </c>
      <c r="G5009">
        <v>150000</v>
      </c>
      <c r="H5009">
        <v>3</v>
      </c>
      <c r="I5009">
        <v>5383.39</v>
      </c>
      <c r="J5009">
        <v>5000</v>
      </c>
      <c r="K5009">
        <v>2000</v>
      </c>
      <c r="L5009">
        <v>8000</v>
      </c>
      <c r="M5009">
        <v>1</v>
      </c>
      <c r="N5009">
        <v>5000</v>
      </c>
      <c r="O5009">
        <v>5000</v>
      </c>
      <c r="P5009">
        <v>5000</v>
      </c>
      <c r="Q5009">
        <v>5000</v>
      </c>
      <c r="R5009">
        <v>3</v>
      </c>
      <c r="S5009">
        <v>25815</v>
      </c>
      <c r="T5009">
        <v>6000</v>
      </c>
      <c r="U5009">
        <v>3000</v>
      </c>
      <c r="V5009">
        <v>50000</v>
      </c>
      <c r="W5009">
        <v>2</v>
      </c>
      <c r="X5009">
        <v>1594.27</v>
      </c>
      <c r="Y5009">
        <v>1660</v>
      </c>
      <c r="Z5009">
        <v>1500</v>
      </c>
      <c r="AA5009">
        <v>1660</v>
      </c>
      <c r="AB5009">
        <v>1</v>
      </c>
      <c r="AC5009">
        <v>1000</v>
      </c>
      <c r="AD5009">
        <v>1000</v>
      </c>
      <c r="AE5009">
        <v>1000</v>
      </c>
      <c r="AF5009">
        <v>1000</v>
      </c>
      <c r="AG5009">
        <v>18</v>
      </c>
      <c r="AH5009">
        <v>6608.25</v>
      </c>
      <c r="AI5009">
        <v>5000</v>
      </c>
      <c r="AJ5009">
        <v>2700</v>
      </c>
      <c r="AK5009">
        <v>16000</v>
      </c>
      <c r="AQ5009">
        <v>1</v>
      </c>
      <c r="AR5009">
        <v>13000</v>
      </c>
      <c r="AS5009">
        <v>13000</v>
      </c>
      <c r="AT5009">
        <v>13000</v>
      </c>
      <c r="AU5009">
        <v>13000</v>
      </c>
      <c r="AV5009">
        <v>2</v>
      </c>
      <c r="AW5009">
        <v>5158.2299999999996</v>
      </c>
      <c r="AX5009">
        <v>13000</v>
      </c>
      <c r="AY5009">
        <v>2200</v>
      </c>
      <c r="AZ5009">
        <v>13000</v>
      </c>
      <c r="BA5009">
        <v>15</v>
      </c>
      <c r="BB5009">
        <v>4580.62</v>
      </c>
      <c r="BC5009">
        <v>3000</v>
      </c>
      <c r="BD5009">
        <v>860</v>
      </c>
      <c r="BE5009">
        <v>25000</v>
      </c>
      <c r="BK5009">
        <v>1</v>
      </c>
      <c r="BL5009">
        <v>1000</v>
      </c>
      <c r="BM5009">
        <v>1000</v>
      </c>
      <c r="BN5009">
        <v>1000</v>
      </c>
      <c r="BO5009">
        <v>1000</v>
      </c>
    </row>
    <row r="5010" spans="1:67" x14ac:dyDescent="0.35">
      <c r="A5010" t="s">
        <v>38</v>
      </c>
      <c r="B5010" t="s">
        <v>873</v>
      </c>
      <c r="C5010">
        <v>177</v>
      </c>
      <c r="D5010">
        <v>15615.01</v>
      </c>
      <c r="E5010">
        <v>10000</v>
      </c>
      <c r="F5010">
        <v>1500</v>
      </c>
      <c r="G5010">
        <v>385000</v>
      </c>
      <c r="H5010">
        <v>25</v>
      </c>
      <c r="I5010">
        <v>5969.85</v>
      </c>
      <c r="J5010">
        <v>5000</v>
      </c>
      <c r="K5010">
        <v>500</v>
      </c>
      <c r="L5010">
        <v>25000</v>
      </c>
      <c r="M5010">
        <v>28</v>
      </c>
      <c r="N5010">
        <v>10614.01</v>
      </c>
      <c r="O5010">
        <v>5500</v>
      </c>
      <c r="P5010">
        <v>500</v>
      </c>
      <c r="Q5010">
        <v>120000</v>
      </c>
      <c r="R5010">
        <v>16</v>
      </c>
      <c r="S5010">
        <v>4791.3900000000003</v>
      </c>
      <c r="T5010">
        <v>4000</v>
      </c>
      <c r="U5010">
        <v>400</v>
      </c>
      <c r="V5010">
        <v>15000</v>
      </c>
      <c r="W5010">
        <v>7</v>
      </c>
      <c r="X5010">
        <v>1706.08</v>
      </c>
      <c r="Y5010">
        <v>2000</v>
      </c>
      <c r="Z5010">
        <v>200</v>
      </c>
      <c r="AA5010">
        <v>2500</v>
      </c>
      <c r="AB5010">
        <v>35</v>
      </c>
      <c r="AC5010">
        <v>5402.68</v>
      </c>
      <c r="AD5010">
        <v>5000</v>
      </c>
      <c r="AE5010">
        <v>150</v>
      </c>
      <c r="AF5010">
        <v>15000</v>
      </c>
      <c r="AG5010">
        <v>217</v>
      </c>
      <c r="AH5010">
        <v>5380.74</v>
      </c>
      <c r="AI5010">
        <v>4000</v>
      </c>
      <c r="AJ5010">
        <v>2000</v>
      </c>
      <c r="AK5010">
        <v>31750</v>
      </c>
      <c r="AL5010">
        <v>1</v>
      </c>
      <c r="AM5010">
        <v>900</v>
      </c>
      <c r="AN5010">
        <v>900</v>
      </c>
      <c r="AO5010">
        <v>900</v>
      </c>
      <c r="AP5010">
        <v>900</v>
      </c>
      <c r="AQ5010">
        <v>13</v>
      </c>
      <c r="AR5010">
        <v>6535.55</v>
      </c>
      <c r="AS5010">
        <v>5000</v>
      </c>
      <c r="AT5010">
        <v>200</v>
      </c>
      <c r="AU5010">
        <v>30000</v>
      </c>
      <c r="AV5010">
        <v>12</v>
      </c>
      <c r="AW5010">
        <v>6561.45</v>
      </c>
      <c r="AX5010">
        <v>5000</v>
      </c>
      <c r="AY5010">
        <v>2000</v>
      </c>
      <c r="AZ5010">
        <v>11000</v>
      </c>
      <c r="BA5010">
        <v>184</v>
      </c>
      <c r="BB5010">
        <v>6186.7</v>
      </c>
      <c r="BC5010">
        <v>5000</v>
      </c>
      <c r="BD5010">
        <v>860</v>
      </c>
      <c r="BE5010">
        <v>50000</v>
      </c>
      <c r="BF5010">
        <v>3</v>
      </c>
      <c r="BG5010">
        <v>5274.67</v>
      </c>
      <c r="BH5010">
        <v>8000</v>
      </c>
      <c r="BI5010">
        <v>1000</v>
      </c>
      <c r="BJ5010">
        <v>8000</v>
      </c>
      <c r="BK5010">
        <v>23</v>
      </c>
      <c r="BL5010">
        <v>8602.5400000000009</v>
      </c>
      <c r="BM5010">
        <v>4000</v>
      </c>
      <c r="BN5010">
        <v>490</v>
      </c>
      <c r="BO5010">
        <v>50000</v>
      </c>
    </row>
    <row r="5011" spans="1:67" x14ac:dyDescent="0.35">
      <c r="A5011" t="s">
        <v>38</v>
      </c>
      <c r="B5011" t="s">
        <v>874</v>
      </c>
      <c r="C5011">
        <v>107</v>
      </c>
      <c r="D5011">
        <v>16593.7</v>
      </c>
      <c r="E5011">
        <v>15000</v>
      </c>
      <c r="F5011">
        <v>1500</v>
      </c>
      <c r="G5011">
        <v>68000</v>
      </c>
      <c r="H5011">
        <v>18</v>
      </c>
      <c r="I5011">
        <v>7434.68</v>
      </c>
      <c r="J5011">
        <v>7000</v>
      </c>
      <c r="K5011">
        <v>500</v>
      </c>
      <c r="L5011">
        <v>18000</v>
      </c>
      <c r="M5011">
        <v>18</v>
      </c>
      <c r="N5011">
        <v>14386.81</v>
      </c>
      <c r="O5011">
        <v>15000</v>
      </c>
      <c r="P5011">
        <v>2000</v>
      </c>
      <c r="Q5011">
        <v>30000</v>
      </c>
      <c r="R5011">
        <v>8</v>
      </c>
      <c r="S5011">
        <v>70646.820000000007</v>
      </c>
      <c r="T5011">
        <v>50000</v>
      </c>
      <c r="U5011">
        <v>2000</v>
      </c>
      <c r="V5011">
        <v>240000</v>
      </c>
      <c r="W5011">
        <v>2</v>
      </c>
      <c r="X5011">
        <v>2864.18</v>
      </c>
      <c r="Y5011">
        <v>3000</v>
      </c>
      <c r="Z5011">
        <v>2000</v>
      </c>
      <c r="AA5011">
        <v>3000</v>
      </c>
      <c r="AB5011">
        <v>8</v>
      </c>
      <c r="AC5011">
        <v>1821.27</v>
      </c>
      <c r="AD5011">
        <v>1000</v>
      </c>
      <c r="AE5011">
        <v>200</v>
      </c>
      <c r="AF5011">
        <v>4500</v>
      </c>
      <c r="AG5011">
        <v>82</v>
      </c>
      <c r="AH5011">
        <v>6361.73</v>
      </c>
      <c r="AI5011">
        <v>5000</v>
      </c>
      <c r="AJ5011">
        <v>2000</v>
      </c>
      <c r="AK5011">
        <v>21000</v>
      </c>
      <c r="AQ5011">
        <v>5</v>
      </c>
      <c r="AR5011">
        <v>3251.2</v>
      </c>
      <c r="AS5011">
        <v>4000</v>
      </c>
      <c r="AT5011">
        <v>1000</v>
      </c>
      <c r="AU5011">
        <v>5000</v>
      </c>
      <c r="AV5011">
        <v>2</v>
      </c>
      <c r="AW5011">
        <v>4000</v>
      </c>
      <c r="AX5011">
        <v>4000</v>
      </c>
      <c r="AY5011">
        <v>4000</v>
      </c>
      <c r="AZ5011">
        <v>4000</v>
      </c>
      <c r="BA5011">
        <v>72</v>
      </c>
      <c r="BB5011">
        <v>5693.13</v>
      </c>
      <c r="BC5011">
        <v>4400</v>
      </c>
      <c r="BD5011">
        <v>300</v>
      </c>
      <c r="BE5011">
        <v>20000</v>
      </c>
      <c r="BK5011">
        <v>10</v>
      </c>
      <c r="BL5011">
        <v>11031.77</v>
      </c>
      <c r="BM5011">
        <v>4000</v>
      </c>
      <c r="BN5011">
        <v>1500</v>
      </c>
      <c r="BO5011">
        <v>75000</v>
      </c>
    </row>
    <row r="5012" spans="1:67" x14ac:dyDescent="0.35">
      <c r="A5012" t="s">
        <v>38</v>
      </c>
      <c r="B5012" t="s">
        <v>318</v>
      </c>
      <c r="C5012">
        <v>28</v>
      </c>
      <c r="D5012">
        <v>14950.22</v>
      </c>
      <c r="E5012">
        <v>7000</v>
      </c>
      <c r="F5012">
        <v>3000</v>
      </c>
      <c r="G5012">
        <v>50000</v>
      </c>
      <c r="H5012">
        <v>4</v>
      </c>
      <c r="I5012">
        <v>10407.76</v>
      </c>
      <c r="J5012">
        <v>12000</v>
      </c>
      <c r="K5012">
        <v>3000</v>
      </c>
      <c r="L5012">
        <v>19000</v>
      </c>
      <c r="M5012">
        <v>5</v>
      </c>
      <c r="N5012">
        <v>12961.3</v>
      </c>
      <c r="O5012">
        <v>9000</v>
      </c>
      <c r="P5012">
        <v>3000</v>
      </c>
      <c r="Q5012">
        <v>30000</v>
      </c>
      <c r="R5012">
        <v>3</v>
      </c>
      <c r="S5012">
        <v>20837.79</v>
      </c>
      <c r="T5012">
        <v>20000</v>
      </c>
      <c r="U5012">
        <v>20000</v>
      </c>
      <c r="V5012">
        <v>35000</v>
      </c>
      <c r="AB5012">
        <v>3</v>
      </c>
      <c r="AC5012">
        <v>9833.9599999999991</v>
      </c>
      <c r="AD5012">
        <v>4000</v>
      </c>
      <c r="AE5012">
        <v>400</v>
      </c>
      <c r="AF5012">
        <v>25000</v>
      </c>
      <c r="AG5012">
        <v>23</v>
      </c>
      <c r="AH5012">
        <v>5681.3</v>
      </c>
      <c r="AI5012">
        <v>4700</v>
      </c>
      <c r="AJ5012">
        <v>2000</v>
      </c>
      <c r="AK5012">
        <v>16500</v>
      </c>
      <c r="AQ5012">
        <v>1</v>
      </c>
      <c r="AR5012">
        <v>20000</v>
      </c>
      <c r="AS5012">
        <v>20000</v>
      </c>
      <c r="AT5012">
        <v>20000</v>
      </c>
      <c r="AU5012">
        <v>20000</v>
      </c>
      <c r="AV5012">
        <v>1</v>
      </c>
      <c r="AW5012">
        <v>14000</v>
      </c>
      <c r="AX5012">
        <v>14000</v>
      </c>
      <c r="AY5012">
        <v>14000</v>
      </c>
      <c r="AZ5012">
        <v>14000</v>
      </c>
      <c r="BA5012">
        <v>28</v>
      </c>
      <c r="BB5012">
        <v>6935.67</v>
      </c>
      <c r="BC5012">
        <v>8000</v>
      </c>
      <c r="BD5012">
        <v>2000</v>
      </c>
      <c r="BE5012">
        <v>12400</v>
      </c>
      <c r="BF5012">
        <v>1</v>
      </c>
      <c r="BG5012">
        <v>860</v>
      </c>
      <c r="BH5012">
        <v>860</v>
      </c>
      <c r="BI5012">
        <v>860</v>
      </c>
      <c r="BJ5012">
        <v>860</v>
      </c>
      <c r="BK5012">
        <v>3</v>
      </c>
      <c r="BL5012">
        <v>9391.42</v>
      </c>
      <c r="BM5012">
        <v>15000</v>
      </c>
      <c r="BN5012">
        <v>1000</v>
      </c>
      <c r="BO5012">
        <v>15000</v>
      </c>
    </row>
    <row r="5013" spans="1:67" x14ac:dyDescent="0.35">
      <c r="A5013" t="s">
        <v>39</v>
      </c>
      <c r="B5013" t="s">
        <v>873</v>
      </c>
      <c r="C5013">
        <v>221</v>
      </c>
      <c r="D5013">
        <v>20249.71</v>
      </c>
      <c r="E5013">
        <v>15000</v>
      </c>
      <c r="F5013">
        <v>1700</v>
      </c>
      <c r="G5013">
        <v>140000</v>
      </c>
      <c r="H5013">
        <v>33</v>
      </c>
      <c r="I5013">
        <v>6553.3</v>
      </c>
      <c r="J5013">
        <v>6000</v>
      </c>
      <c r="K5013">
        <v>600</v>
      </c>
      <c r="L5013">
        <v>18000</v>
      </c>
      <c r="M5013">
        <v>50</v>
      </c>
      <c r="N5013">
        <v>10917.07</v>
      </c>
      <c r="O5013">
        <v>7000</v>
      </c>
      <c r="P5013">
        <v>1000</v>
      </c>
      <c r="Q5013">
        <v>80000</v>
      </c>
      <c r="R5013">
        <v>35</v>
      </c>
      <c r="S5013">
        <v>23538.91</v>
      </c>
      <c r="T5013">
        <v>13000</v>
      </c>
      <c r="U5013">
        <v>200</v>
      </c>
      <c r="V5013">
        <v>200000</v>
      </c>
      <c r="W5013">
        <v>14</v>
      </c>
      <c r="X5013">
        <v>1832.99</v>
      </c>
      <c r="Y5013">
        <v>1500</v>
      </c>
      <c r="Z5013">
        <v>300</v>
      </c>
      <c r="AA5013">
        <v>11000</v>
      </c>
      <c r="AB5013">
        <v>38</v>
      </c>
      <c r="AC5013">
        <v>10543.25</v>
      </c>
      <c r="AD5013">
        <v>10000</v>
      </c>
      <c r="AE5013">
        <v>1000</v>
      </c>
      <c r="AF5013">
        <v>32000</v>
      </c>
      <c r="AG5013">
        <v>285</v>
      </c>
      <c r="AH5013">
        <v>5590.84</v>
      </c>
      <c r="AI5013">
        <v>4000</v>
      </c>
      <c r="AJ5013">
        <v>2000</v>
      </c>
      <c r="AK5013">
        <v>33000</v>
      </c>
      <c r="AL5013">
        <v>1</v>
      </c>
      <c r="AM5013">
        <v>1000</v>
      </c>
      <c r="AN5013">
        <v>1000</v>
      </c>
      <c r="AO5013">
        <v>1000</v>
      </c>
      <c r="AP5013">
        <v>1000</v>
      </c>
      <c r="AQ5013">
        <v>21</v>
      </c>
      <c r="AR5013">
        <v>5481.25</v>
      </c>
      <c r="AS5013">
        <v>5000</v>
      </c>
      <c r="AT5013">
        <v>500</v>
      </c>
      <c r="AU5013">
        <v>20000</v>
      </c>
      <c r="AV5013">
        <v>8</v>
      </c>
      <c r="AW5013">
        <v>4837.59</v>
      </c>
      <c r="AX5013">
        <v>5000</v>
      </c>
      <c r="AY5013">
        <v>2000</v>
      </c>
      <c r="AZ5013">
        <v>7600</v>
      </c>
      <c r="BA5013">
        <v>195</v>
      </c>
      <c r="BB5013">
        <v>4727.21</v>
      </c>
      <c r="BC5013">
        <v>3500</v>
      </c>
      <c r="BD5013">
        <v>400</v>
      </c>
      <c r="BE5013">
        <v>31000</v>
      </c>
      <c r="BK5013">
        <v>21</v>
      </c>
      <c r="BL5013">
        <v>4891.46</v>
      </c>
      <c r="BM5013">
        <v>3000</v>
      </c>
      <c r="BN5013">
        <v>450</v>
      </c>
      <c r="BO5013">
        <v>23000</v>
      </c>
    </row>
    <row r="5014" spans="1:67" x14ac:dyDescent="0.35">
      <c r="A5014" t="s">
        <v>39</v>
      </c>
      <c r="B5014" t="s">
        <v>874</v>
      </c>
      <c r="C5014">
        <v>132</v>
      </c>
      <c r="D5014">
        <v>30657.43</v>
      </c>
      <c r="E5014">
        <v>15000</v>
      </c>
      <c r="F5014">
        <v>2100</v>
      </c>
      <c r="G5014">
        <v>350000</v>
      </c>
      <c r="H5014">
        <v>11</v>
      </c>
      <c r="I5014">
        <v>10093.56</v>
      </c>
      <c r="J5014">
        <v>10000</v>
      </c>
      <c r="K5014">
        <v>1500</v>
      </c>
      <c r="L5014">
        <v>20000</v>
      </c>
      <c r="M5014">
        <v>26</v>
      </c>
      <c r="N5014">
        <v>11207.48</v>
      </c>
      <c r="O5014">
        <v>12000</v>
      </c>
      <c r="P5014">
        <v>1200</v>
      </c>
      <c r="Q5014">
        <v>30000</v>
      </c>
      <c r="R5014">
        <v>37</v>
      </c>
      <c r="S5014">
        <v>58960.88</v>
      </c>
      <c r="T5014">
        <v>25000</v>
      </c>
      <c r="U5014">
        <v>1000</v>
      </c>
      <c r="V5014">
        <v>800000</v>
      </c>
      <c r="W5014">
        <v>6</v>
      </c>
      <c r="X5014">
        <v>4136.7</v>
      </c>
      <c r="Y5014">
        <v>1580</v>
      </c>
      <c r="Z5014">
        <v>266</v>
      </c>
      <c r="AA5014">
        <v>12000</v>
      </c>
      <c r="AB5014">
        <v>5</v>
      </c>
      <c r="AC5014">
        <v>28059.34</v>
      </c>
      <c r="AD5014">
        <v>16000</v>
      </c>
      <c r="AE5014">
        <v>5000</v>
      </c>
      <c r="AF5014">
        <v>47000</v>
      </c>
      <c r="AG5014">
        <v>85</v>
      </c>
      <c r="AH5014">
        <v>7343</v>
      </c>
      <c r="AI5014">
        <v>6000</v>
      </c>
      <c r="AJ5014">
        <v>1600</v>
      </c>
      <c r="AK5014">
        <v>24000</v>
      </c>
      <c r="AL5014">
        <v>2</v>
      </c>
      <c r="AM5014">
        <v>16099.45</v>
      </c>
      <c r="AN5014">
        <v>30000</v>
      </c>
      <c r="AO5014">
        <v>5000</v>
      </c>
      <c r="AP5014">
        <v>30000</v>
      </c>
      <c r="AQ5014">
        <v>4</v>
      </c>
      <c r="AR5014">
        <v>7593.26</v>
      </c>
      <c r="AS5014">
        <v>9000</v>
      </c>
      <c r="AT5014">
        <v>600</v>
      </c>
      <c r="AU5014">
        <v>10000</v>
      </c>
      <c r="AV5014">
        <v>2</v>
      </c>
      <c r="AW5014">
        <v>2518.64</v>
      </c>
      <c r="AX5014">
        <v>3000</v>
      </c>
      <c r="AY5014">
        <v>1000</v>
      </c>
      <c r="AZ5014">
        <v>3000</v>
      </c>
      <c r="BA5014">
        <v>47</v>
      </c>
      <c r="BB5014">
        <v>4228.34</v>
      </c>
      <c r="BC5014">
        <v>2760</v>
      </c>
      <c r="BD5014">
        <v>800</v>
      </c>
      <c r="BE5014">
        <v>14000</v>
      </c>
      <c r="BK5014">
        <v>6</v>
      </c>
      <c r="BL5014">
        <v>1341.66</v>
      </c>
      <c r="BM5014">
        <v>1250</v>
      </c>
      <c r="BN5014">
        <v>300</v>
      </c>
      <c r="BO5014">
        <v>7900</v>
      </c>
    </row>
    <row r="5015" spans="1:67" x14ac:dyDescent="0.35">
      <c r="A5015" t="s">
        <v>39</v>
      </c>
      <c r="B5015" t="s">
        <v>318</v>
      </c>
      <c r="C5015">
        <v>26</v>
      </c>
      <c r="D5015">
        <v>50271.74</v>
      </c>
      <c r="E5015">
        <v>13000</v>
      </c>
      <c r="F5015">
        <v>4000</v>
      </c>
      <c r="G5015">
        <v>500000</v>
      </c>
      <c r="H5015">
        <v>4</v>
      </c>
      <c r="I5015">
        <v>13999.7</v>
      </c>
      <c r="J5015">
        <v>20000</v>
      </c>
      <c r="K5015">
        <v>5000</v>
      </c>
      <c r="L5015">
        <v>20000</v>
      </c>
      <c r="M5015">
        <v>3</v>
      </c>
      <c r="N5015">
        <v>6578.2</v>
      </c>
      <c r="O5015">
        <v>5000</v>
      </c>
      <c r="P5015">
        <v>700</v>
      </c>
      <c r="Q5015">
        <v>15000</v>
      </c>
      <c r="R5015">
        <v>4</v>
      </c>
      <c r="S5015">
        <v>19800.21</v>
      </c>
      <c r="T5015">
        <v>20000</v>
      </c>
      <c r="U5015">
        <v>11000</v>
      </c>
      <c r="V5015">
        <v>30000</v>
      </c>
      <c r="AB5015">
        <v>3</v>
      </c>
      <c r="AC5015">
        <v>3413.05</v>
      </c>
      <c r="AD5015">
        <v>5000</v>
      </c>
      <c r="AE5015">
        <v>900</v>
      </c>
      <c r="AF5015">
        <v>6000</v>
      </c>
      <c r="AG5015">
        <v>26</v>
      </c>
      <c r="AH5015">
        <v>6956.16</v>
      </c>
      <c r="AI5015">
        <v>5520</v>
      </c>
      <c r="AJ5015">
        <v>2300</v>
      </c>
      <c r="AK5015">
        <v>40000</v>
      </c>
      <c r="AQ5015">
        <v>1</v>
      </c>
      <c r="AR5015">
        <v>1000</v>
      </c>
      <c r="AS5015">
        <v>1000</v>
      </c>
      <c r="AT5015">
        <v>1000</v>
      </c>
      <c r="AU5015">
        <v>1000</v>
      </c>
      <c r="BA5015">
        <v>15</v>
      </c>
      <c r="BB5015">
        <v>5478.82</v>
      </c>
      <c r="BC5015">
        <v>6000</v>
      </c>
      <c r="BD5015">
        <v>860</v>
      </c>
      <c r="BE5015">
        <v>11000</v>
      </c>
      <c r="BK5015">
        <v>3</v>
      </c>
      <c r="BL5015">
        <v>2061.23</v>
      </c>
      <c r="BM5015">
        <v>2400</v>
      </c>
      <c r="BN5015">
        <v>881</v>
      </c>
      <c r="BO5015">
        <v>2400</v>
      </c>
    </row>
    <row r="5016" spans="1:67" x14ac:dyDescent="0.35">
      <c r="A5016" t="s">
        <v>40</v>
      </c>
      <c r="B5016" t="s">
        <v>873</v>
      </c>
      <c r="C5016">
        <v>1064</v>
      </c>
      <c r="D5016">
        <v>15964.46</v>
      </c>
      <c r="E5016">
        <v>10000</v>
      </c>
      <c r="F5016">
        <v>1400</v>
      </c>
      <c r="G5016">
        <v>385000</v>
      </c>
      <c r="H5016">
        <v>151</v>
      </c>
      <c r="I5016">
        <v>6265.3</v>
      </c>
      <c r="J5016">
        <v>5000</v>
      </c>
      <c r="K5016">
        <v>500</v>
      </c>
      <c r="L5016">
        <v>30000</v>
      </c>
      <c r="M5016">
        <v>239</v>
      </c>
      <c r="N5016">
        <v>10383.01</v>
      </c>
      <c r="O5016">
        <v>7000</v>
      </c>
      <c r="P5016">
        <v>300</v>
      </c>
      <c r="Q5016">
        <v>120000</v>
      </c>
      <c r="R5016">
        <v>161</v>
      </c>
      <c r="S5016">
        <v>17236.330000000002</v>
      </c>
      <c r="T5016">
        <v>9000</v>
      </c>
      <c r="U5016">
        <v>200</v>
      </c>
      <c r="V5016">
        <v>400000</v>
      </c>
      <c r="W5016">
        <v>77</v>
      </c>
      <c r="X5016">
        <v>2852.3</v>
      </c>
      <c r="Y5016">
        <v>1500</v>
      </c>
      <c r="Z5016">
        <v>200</v>
      </c>
      <c r="AA5016">
        <v>40000</v>
      </c>
      <c r="AB5016">
        <v>184</v>
      </c>
      <c r="AC5016">
        <v>10781.59</v>
      </c>
      <c r="AD5016">
        <v>7000</v>
      </c>
      <c r="AE5016">
        <v>150</v>
      </c>
      <c r="AF5016">
        <v>100000</v>
      </c>
      <c r="AG5016">
        <v>1297</v>
      </c>
      <c r="AH5016">
        <v>5222.99</v>
      </c>
      <c r="AI5016">
        <v>4000</v>
      </c>
      <c r="AJ5016">
        <v>1500</v>
      </c>
      <c r="AK5016">
        <v>34000</v>
      </c>
      <c r="AL5016">
        <v>4</v>
      </c>
      <c r="AM5016">
        <v>1513.11</v>
      </c>
      <c r="AN5016">
        <v>900</v>
      </c>
      <c r="AO5016">
        <v>600</v>
      </c>
      <c r="AP5016">
        <v>4000</v>
      </c>
      <c r="AQ5016">
        <v>90</v>
      </c>
      <c r="AR5016">
        <v>5888.48</v>
      </c>
      <c r="AS5016">
        <v>4000</v>
      </c>
      <c r="AT5016">
        <v>200</v>
      </c>
      <c r="AU5016">
        <v>50000</v>
      </c>
      <c r="AV5016">
        <v>57</v>
      </c>
      <c r="AW5016">
        <v>6347.6</v>
      </c>
      <c r="AX5016">
        <v>5000</v>
      </c>
      <c r="AY5016">
        <v>490</v>
      </c>
      <c r="AZ5016">
        <v>280000</v>
      </c>
      <c r="BA5016">
        <v>971</v>
      </c>
      <c r="BB5016">
        <v>5643.77</v>
      </c>
      <c r="BC5016">
        <v>4000</v>
      </c>
      <c r="BD5016">
        <v>265</v>
      </c>
      <c r="BE5016">
        <v>300000</v>
      </c>
      <c r="BF5016">
        <v>5</v>
      </c>
      <c r="BG5016">
        <v>3848.19</v>
      </c>
      <c r="BH5016">
        <v>2000</v>
      </c>
      <c r="BI5016">
        <v>1000</v>
      </c>
      <c r="BJ5016">
        <v>8000</v>
      </c>
      <c r="BK5016">
        <v>98</v>
      </c>
      <c r="BL5016">
        <v>12106.95</v>
      </c>
      <c r="BM5016">
        <v>4000</v>
      </c>
      <c r="BN5016">
        <v>120</v>
      </c>
      <c r="BO5016">
        <v>400000</v>
      </c>
    </row>
    <row r="5017" spans="1:67" x14ac:dyDescent="0.35">
      <c r="A5017" t="s">
        <v>40</v>
      </c>
      <c r="B5017" t="s">
        <v>874</v>
      </c>
      <c r="C5017">
        <v>661</v>
      </c>
      <c r="D5017">
        <v>23492.19</v>
      </c>
      <c r="E5017">
        <v>15000</v>
      </c>
      <c r="F5017">
        <v>1500</v>
      </c>
      <c r="G5017">
        <v>350000</v>
      </c>
      <c r="H5017">
        <v>80</v>
      </c>
      <c r="I5017">
        <v>10066.44</v>
      </c>
      <c r="J5017">
        <v>8000</v>
      </c>
      <c r="K5017">
        <v>500</v>
      </c>
      <c r="L5017">
        <v>30000</v>
      </c>
      <c r="M5017">
        <v>121</v>
      </c>
      <c r="N5017">
        <v>11378.72</v>
      </c>
      <c r="O5017">
        <v>10000</v>
      </c>
      <c r="P5017">
        <v>400</v>
      </c>
      <c r="Q5017">
        <v>40000</v>
      </c>
      <c r="R5017">
        <v>147</v>
      </c>
      <c r="S5017">
        <v>48254.98</v>
      </c>
      <c r="T5017">
        <v>20000</v>
      </c>
      <c r="U5017">
        <v>400</v>
      </c>
      <c r="V5017">
        <v>800000</v>
      </c>
      <c r="W5017">
        <v>44</v>
      </c>
      <c r="X5017">
        <v>6780.06</v>
      </c>
      <c r="Y5017">
        <v>1500</v>
      </c>
      <c r="Z5017">
        <v>266</v>
      </c>
      <c r="AA5017">
        <v>50000</v>
      </c>
      <c r="AB5017">
        <v>32</v>
      </c>
      <c r="AC5017">
        <v>12942.42</v>
      </c>
      <c r="AD5017">
        <v>2000</v>
      </c>
      <c r="AE5017">
        <v>200</v>
      </c>
      <c r="AF5017">
        <v>280000</v>
      </c>
      <c r="AG5017">
        <v>477</v>
      </c>
      <c r="AH5017">
        <v>7266.33</v>
      </c>
      <c r="AI5017">
        <v>5600</v>
      </c>
      <c r="AJ5017">
        <v>1600</v>
      </c>
      <c r="AK5017">
        <v>79000</v>
      </c>
      <c r="AL5017">
        <v>6</v>
      </c>
      <c r="AM5017">
        <v>8411.92</v>
      </c>
      <c r="AN5017">
        <v>5000</v>
      </c>
      <c r="AO5017">
        <v>500</v>
      </c>
      <c r="AP5017">
        <v>30000</v>
      </c>
      <c r="AQ5017">
        <v>32</v>
      </c>
      <c r="AR5017">
        <v>10853.45</v>
      </c>
      <c r="AS5017">
        <v>5000</v>
      </c>
      <c r="AT5017">
        <v>500</v>
      </c>
      <c r="AU5017">
        <v>100000</v>
      </c>
      <c r="AV5017">
        <v>12</v>
      </c>
      <c r="AW5017">
        <v>3357.02</v>
      </c>
      <c r="AX5017">
        <v>3000</v>
      </c>
      <c r="AY5017">
        <v>400</v>
      </c>
      <c r="AZ5017">
        <v>21600</v>
      </c>
      <c r="BA5017">
        <v>333</v>
      </c>
      <c r="BB5017">
        <v>4838.59</v>
      </c>
      <c r="BC5017">
        <v>3000</v>
      </c>
      <c r="BD5017">
        <v>300</v>
      </c>
      <c r="BE5017">
        <v>30000</v>
      </c>
      <c r="BF5017">
        <v>3</v>
      </c>
      <c r="BG5017">
        <v>1835.01</v>
      </c>
      <c r="BH5017">
        <v>2000</v>
      </c>
      <c r="BI5017">
        <v>1110</v>
      </c>
      <c r="BJ5017">
        <v>2000</v>
      </c>
      <c r="BK5017">
        <v>44</v>
      </c>
      <c r="BL5017">
        <v>11394.51</v>
      </c>
      <c r="BM5017">
        <v>5000</v>
      </c>
      <c r="BN5017">
        <v>300</v>
      </c>
      <c r="BO5017">
        <v>100000</v>
      </c>
    </row>
    <row r="5018" spans="1:67" x14ac:dyDescent="0.35">
      <c r="A5018" t="s">
        <v>40</v>
      </c>
      <c r="B5018" t="s">
        <v>318</v>
      </c>
      <c r="C5018">
        <v>150</v>
      </c>
      <c r="D5018">
        <v>24692.55</v>
      </c>
      <c r="E5018">
        <v>15000</v>
      </c>
      <c r="F5018">
        <v>2000</v>
      </c>
      <c r="G5018">
        <v>500000</v>
      </c>
      <c r="H5018">
        <v>22</v>
      </c>
      <c r="I5018">
        <v>9209.74</v>
      </c>
      <c r="J5018">
        <v>7000</v>
      </c>
      <c r="K5018">
        <v>2000</v>
      </c>
      <c r="L5018">
        <v>30000</v>
      </c>
      <c r="M5018">
        <v>25</v>
      </c>
      <c r="N5018">
        <v>12026.08</v>
      </c>
      <c r="O5018">
        <v>10000</v>
      </c>
      <c r="P5018">
        <v>700</v>
      </c>
      <c r="Q5018">
        <v>40000</v>
      </c>
      <c r="R5018">
        <v>19</v>
      </c>
      <c r="S5018">
        <v>20289.810000000001</v>
      </c>
      <c r="T5018">
        <v>20000</v>
      </c>
      <c r="U5018">
        <v>2000</v>
      </c>
      <c r="V5018">
        <v>60000</v>
      </c>
      <c r="W5018">
        <v>6</v>
      </c>
      <c r="X5018">
        <v>4731.9399999999996</v>
      </c>
      <c r="Y5018">
        <v>1500</v>
      </c>
      <c r="Z5018">
        <v>700</v>
      </c>
      <c r="AA5018">
        <v>25000</v>
      </c>
      <c r="AB5018">
        <v>9</v>
      </c>
      <c r="AC5018">
        <v>5409.93</v>
      </c>
      <c r="AD5018">
        <v>4000</v>
      </c>
      <c r="AE5018">
        <v>400</v>
      </c>
      <c r="AF5018">
        <v>25000</v>
      </c>
      <c r="AG5018">
        <v>141</v>
      </c>
      <c r="AH5018">
        <v>5909.11</v>
      </c>
      <c r="AI5018">
        <v>5000</v>
      </c>
      <c r="AJ5018">
        <v>2000</v>
      </c>
      <c r="AK5018">
        <v>40000</v>
      </c>
      <c r="AQ5018">
        <v>11</v>
      </c>
      <c r="AR5018">
        <v>9639.84</v>
      </c>
      <c r="AS5018">
        <v>7500</v>
      </c>
      <c r="AT5018">
        <v>1000</v>
      </c>
      <c r="AU5018">
        <v>30000</v>
      </c>
      <c r="AV5018">
        <v>6</v>
      </c>
      <c r="AW5018">
        <v>7110.73</v>
      </c>
      <c r="AX5018">
        <v>2200</v>
      </c>
      <c r="AY5018">
        <v>850</v>
      </c>
      <c r="AZ5018">
        <v>40000</v>
      </c>
      <c r="BA5018">
        <v>104</v>
      </c>
      <c r="BB5018">
        <v>4805.4399999999996</v>
      </c>
      <c r="BC5018">
        <v>3750</v>
      </c>
      <c r="BD5018">
        <v>500</v>
      </c>
      <c r="BE5018">
        <v>25000</v>
      </c>
      <c r="BF5018">
        <v>1</v>
      </c>
      <c r="BG5018">
        <v>860</v>
      </c>
      <c r="BH5018">
        <v>860</v>
      </c>
      <c r="BI5018">
        <v>860</v>
      </c>
      <c r="BJ5018">
        <v>860</v>
      </c>
      <c r="BK5018">
        <v>10</v>
      </c>
      <c r="BL5018">
        <v>3664.19</v>
      </c>
      <c r="BM5018">
        <v>2400</v>
      </c>
      <c r="BN5018">
        <v>881</v>
      </c>
      <c r="BO5018">
        <v>15000</v>
      </c>
    </row>
    <row r="5020" spans="1:67" x14ac:dyDescent="0.35">
      <c r="A5020" t="s">
        <v>1769</v>
      </c>
    </row>
    <row r="5021" spans="1:67" x14ac:dyDescent="0.35">
      <c r="A5021" t="s">
        <v>29</v>
      </c>
      <c r="B5021" t="s">
        <v>847</v>
      </c>
      <c r="C5021" t="s">
        <v>1701</v>
      </c>
      <c r="D5021" t="s">
        <v>1702</v>
      </c>
      <c r="E5021" t="s">
        <v>1703</v>
      </c>
      <c r="F5021" t="s">
        <v>1704</v>
      </c>
      <c r="G5021" t="s">
        <v>1705</v>
      </c>
      <c r="H5021" t="s">
        <v>1706</v>
      </c>
      <c r="I5021" t="s">
        <v>1707</v>
      </c>
      <c r="J5021" t="s">
        <v>1708</v>
      </c>
      <c r="K5021" t="s">
        <v>1709</v>
      </c>
      <c r="L5021" t="s">
        <v>1710</v>
      </c>
      <c r="M5021" t="s">
        <v>1711</v>
      </c>
      <c r="N5021" t="s">
        <v>1712</v>
      </c>
      <c r="O5021" t="s">
        <v>1713</v>
      </c>
      <c r="P5021" t="s">
        <v>1714</v>
      </c>
      <c r="Q5021" t="s">
        <v>1715</v>
      </c>
      <c r="R5021" t="s">
        <v>1716</v>
      </c>
      <c r="S5021" t="s">
        <v>1717</v>
      </c>
      <c r="T5021" t="s">
        <v>1718</v>
      </c>
      <c r="U5021" t="s">
        <v>1719</v>
      </c>
      <c r="V5021" t="s">
        <v>1720</v>
      </c>
      <c r="W5021" t="s">
        <v>1721</v>
      </c>
      <c r="X5021" t="s">
        <v>1722</v>
      </c>
      <c r="Y5021" t="s">
        <v>1723</v>
      </c>
      <c r="Z5021" t="s">
        <v>1724</v>
      </c>
      <c r="AA5021" t="s">
        <v>1725</v>
      </c>
      <c r="AB5021" t="s">
        <v>1726</v>
      </c>
      <c r="AC5021" t="s">
        <v>1727</v>
      </c>
      <c r="AD5021" t="s">
        <v>1728</v>
      </c>
      <c r="AE5021" t="s">
        <v>1729</v>
      </c>
      <c r="AF5021" t="s">
        <v>1730</v>
      </c>
      <c r="AG5021" t="s">
        <v>1731</v>
      </c>
      <c r="AH5021" t="s">
        <v>1732</v>
      </c>
      <c r="AI5021" t="s">
        <v>1733</v>
      </c>
      <c r="AJ5021" t="s">
        <v>1734</v>
      </c>
      <c r="AK5021" t="s">
        <v>1735</v>
      </c>
      <c r="AL5021" t="s">
        <v>1736</v>
      </c>
      <c r="AM5021" t="s">
        <v>1737</v>
      </c>
      <c r="AN5021" t="s">
        <v>1738</v>
      </c>
      <c r="AO5021" t="s">
        <v>1739</v>
      </c>
      <c r="AP5021" t="s">
        <v>1740</v>
      </c>
      <c r="AQ5021" t="s">
        <v>1741</v>
      </c>
      <c r="AR5021" t="s">
        <v>1742</v>
      </c>
      <c r="AS5021" t="s">
        <v>1743</v>
      </c>
      <c r="AT5021" t="s">
        <v>1744</v>
      </c>
      <c r="AU5021" t="s">
        <v>1745</v>
      </c>
      <c r="AV5021" t="s">
        <v>1746</v>
      </c>
      <c r="AW5021" t="s">
        <v>1747</v>
      </c>
      <c r="AX5021" t="s">
        <v>1748</v>
      </c>
      <c r="AY5021" t="s">
        <v>1749</v>
      </c>
      <c r="AZ5021" t="s">
        <v>1750</v>
      </c>
      <c r="BA5021" t="s">
        <v>1751</v>
      </c>
      <c r="BB5021" t="s">
        <v>1752</v>
      </c>
      <c r="BC5021" t="s">
        <v>1753</v>
      </c>
      <c r="BD5021" t="s">
        <v>1754</v>
      </c>
      <c r="BE5021" t="s">
        <v>1755</v>
      </c>
      <c r="BF5021" t="s">
        <v>1756</v>
      </c>
      <c r="BG5021" t="s">
        <v>1757</v>
      </c>
      <c r="BH5021" t="s">
        <v>1758</v>
      </c>
      <c r="BI5021" t="s">
        <v>1759</v>
      </c>
      <c r="BJ5021" t="s">
        <v>1760</v>
      </c>
      <c r="BK5021" t="s">
        <v>1761</v>
      </c>
      <c r="BL5021" t="s">
        <v>1762</v>
      </c>
      <c r="BM5021" t="s">
        <v>1763</v>
      </c>
      <c r="BN5021" t="s">
        <v>1764</v>
      </c>
      <c r="BO5021" t="s">
        <v>1765</v>
      </c>
    </row>
    <row r="5022" spans="1:67" x14ac:dyDescent="0.35">
      <c r="A5022" t="s">
        <v>35</v>
      </c>
      <c r="B5022" t="s">
        <v>827</v>
      </c>
      <c r="C5022">
        <v>81</v>
      </c>
      <c r="D5022">
        <v>12053.35</v>
      </c>
      <c r="E5022">
        <v>10000</v>
      </c>
      <c r="F5022">
        <v>1800</v>
      </c>
      <c r="G5022">
        <v>30000</v>
      </c>
      <c r="H5022">
        <v>19</v>
      </c>
      <c r="I5022">
        <v>7118.2</v>
      </c>
      <c r="J5022">
        <v>5200</v>
      </c>
      <c r="K5022">
        <v>800</v>
      </c>
      <c r="L5022">
        <v>20000</v>
      </c>
      <c r="M5022">
        <v>24</v>
      </c>
      <c r="N5022">
        <v>6739.92</v>
      </c>
      <c r="O5022">
        <v>5000</v>
      </c>
      <c r="P5022">
        <v>300</v>
      </c>
      <c r="Q5022">
        <v>25000</v>
      </c>
      <c r="R5022">
        <v>18</v>
      </c>
      <c r="S5022">
        <v>5799.53</v>
      </c>
      <c r="T5022">
        <v>4000</v>
      </c>
      <c r="U5022">
        <v>600</v>
      </c>
      <c r="V5022">
        <v>15000</v>
      </c>
      <c r="W5022">
        <v>7</v>
      </c>
      <c r="X5022">
        <v>1744.79</v>
      </c>
      <c r="Y5022">
        <v>1500</v>
      </c>
      <c r="Z5022">
        <v>500</v>
      </c>
      <c r="AA5022">
        <v>3750</v>
      </c>
      <c r="AB5022">
        <v>17</v>
      </c>
      <c r="AC5022">
        <v>10391.370000000001</v>
      </c>
      <c r="AD5022">
        <v>8000</v>
      </c>
      <c r="AE5022">
        <v>300</v>
      </c>
      <c r="AF5022">
        <v>30000</v>
      </c>
      <c r="AG5022">
        <v>161</v>
      </c>
      <c r="AH5022">
        <v>5228.04</v>
      </c>
      <c r="AI5022">
        <v>3800</v>
      </c>
      <c r="AJ5022">
        <v>1500</v>
      </c>
      <c r="AK5022">
        <v>20900</v>
      </c>
      <c r="AL5022">
        <v>3</v>
      </c>
      <c r="AM5022">
        <v>1725.5</v>
      </c>
      <c r="AN5022">
        <v>600</v>
      </c>
      <c r="AO5022">
        <v>500</v>
      </c>
      <c r="AP5022">
        <v>4000</v>
      </c>
      <c r="AQ5022">
        <v>6</v>
      </c>
      <c r="AR5022">
        <v>10704.89</v>
      </c>
      <c r="AS5022">
        <v>10000</v>
      </c>
      <c r="AT5022">
        <v>1000</v>
      </c>
      <c r="AU5022">
        <v>21000</v>
      </c>
      <c r="AV5022">
        <v>11</v>
      </c>
      <c r="AW5022">
        <v>4219.49</v>
      </c>
      <c r="AX5022">
        <v>2000</v>
      </c>
      <c r="AY5022">
        <v>850</v>
      </c>
      <c r="AZ5022">
        <v>26000</v>
      </c>
      <c r="BA5022">
        <v>106</v>
      </c>
      <c r="BB5022">
        <v>4691.55</v>
      </c>
      <c r="BC5022">
        <v>4000</v>
      </c>
      <c r="BD5022">
        <v>432</v>
      </c>
      <c r="BE5022">
        <v>30000</v>
      </c>
      <c r="BK5022">
        <v>9</v>
      </c>
      <c r="BL5022">
        <v>2232.81</v>
      </c>
      <c r="BM5022">
        <v>3000</v>
      </c>
      <c r="BN5022">
        <v>120</v>
      </c>
      <c r="BO5022">
        <v>6600</v>
      </c>
    </row>
    <row r="5023" spans="1:67" x14ac:dyDescent="0.35">
      <c r="A5023" t="s">
        <v>35</v>
      </c>
      <c r="B5023" t="s">
        <v>828</v>
      </c>
      <c r="C5023">
        <v>128</v>
      </c>
      <c r="D5023">
        <v>16707.2</v>
      </c>
      <c r="E5023">
        <v>15000</v>
      </c>
      <c r="F5023">
        <v>2000</v>
      </c>
      <c r="G5023">
        <v>80000</v>
      </c>
      <c r="H5023">
        <v>18</v>
      </c>
      <c r="I5023">
        <v>6229.11</v>
      </c>
      <c r="J5023">
        <v>5000</v>
      </c>
      <c r="K5023">
        <v>1200</v>
      </c>
      <c r="L5023">
        <v>15000</v>
      </c>
      <c r="M5023">
        <v>23</v>
      </c>
      <c r="N5023">
        <v>8024.47</v>
      </c>
      <c r="O5023">
        <v>7000</v>
      </c>
      <c r="P5023">
        <v>1000</v>
      </c>
      <c r="Q5023">
        <v>30000</v>
      </c>
      <c r="R5023">
        <v>21</v>
      </c>
      <c r="S5023">
        <v>35296.14</v>
      </c>
      <c r="T5023">
        <v>17000</v>
      </c>
      <c r="U5023">
        <v>800</v>
      </c>
      <c r="V5023">
        <v>240000</v>
      </c>
      <c r="W5023">
        <v>8</v>
      </c>
      <c r="X5023">
        <v>2765.63</v>
      </c>
      <c r="Y5023">
        <v>1250</v>
      </c>
      <c r="Z5023">
        <v>400</v>
      </c>
      <c r="AA5023">
        <v>10000</v>
      </c>
      <c r="AB5023">
        <v>18</v>
      </c>
      <c r="AC5023">
        <v>17849.07</v>
      </c>
      <c r="AD5023">
        <v>7500</v>
      </c>
      <c r="AE5023">
        <v>300</v>
      </c>
      <c r="AF5023">
        <v>50000</v>
      </c>
      <c r="AG5023">
        <v>100</v>
      </c>
      <c r="AH5023">
        <v>6158.15</v>
      </c>
      <c r="AI5023">
        <v>5000</v>
      </c>
      <c r="AJ5023">
        <v>2000</v>
      </c>
      <c r="AK5023">
        <v>22000</v>
      </c>
      <c r="AQ5023">
        <v>7</v>
      </c>
      <c r="AR5023">
        <v>3868.41</v>
      </c>
      <c r="AS5023">
        <v>5000</v>
      </c>
      <c r="AT5023">
        <v>700</v>
      </c>
      <c r="AU5023">
        <v>10000</v>
      </c>
      <c r="AV5023">
        <v>11</v>
      </c>
      <c r="AW5023">
        <v>7862.86</v>
      </c>
      <c r="AX5023">
        <v>6600</v>
      </c>
      <c r="AY5023">
        <v>400</v>
      </c>
      <c r="AZ5023">
        <v>280000</v>
      </c>
      <c r="BA5023">
        <v>107</v>
      </c>
      <c r="BB5023">
        <v>4767.57</v>
      </c>
      <c r="BC5023">
        <v>3800</v>
      </c>
      <c r="BD5023">
        <v>265</v>
      </c>
      <c r="BE5023">
        <v>30000</v>
      </c>
      <c r="BF5023">
        <v>2</v>
      </c>
      <c r="BG5023">
        <v>2000</v>
      </c>
      <c r="BH5023">
        <v>2000</v>
      </c>
      <c r="BI5023">
        <v>2000</v>
      </c>
      <c r="BJ5023">
        <v>2000</v>
      </c>
      <c r="BK5023">
        <v>6</v>
      </c>
      <c r="BL5023">
        <v>30950.560000000001</v>
      </c>
      <c r="BM5023">
        <v>5000</v>
      </c>
      <c r="BN5023">
        <v>2000</v>
      </c>
      <c r="BO5023">
        <v>100000</v>
      </c>
    </row>
    <row r="5024" spans="1:67" x14ac:dyDescent="0.35">
      <c r="A5024" t="s">
        <v>35</v>
      </c>
      <c r="B5024" t="s">
        <v>318</v>
      </c>
      <c r="C5024">
        <v>7</v>
      </c>
      <c r="D5024">
        <v>25155.16</v>
      </c>
      <c r="E5024">
        <v>20000</v>
      </c>
      <c r="F5024">
        <v>2000</v>
      </c>
      <c r="G5024">
        <v>35000</v>
      </c>
      <c r="AG5024">
        <v>2</v>
      </c>
      <c r="AH5024">
        <v>3831.2</v>
      </c>
      <c r="AI5024">
        <v>7000</v>
      </c>
      <c r="AJ5024">
        <v>3000</v>
      </c>
      <c r="AK5024">
        <v>7000</v>
      </c>
      <c r="BA5024">
        <v>3</v>
      </c>
      <c r="BB5024">
        <v>5877.5</v>
      </c>
      <c r="BC5024">
        <v>4000</v>
      </c>
      <c r="BD5024">
        <v>4000</v>
      </c>
      <c r="BE5024">
        <v>8000</v>
      </c>
    </row>
    <row r="5025" spans="1:67" x14ac:dyDescent="0.35">
      <c r="A5025" t="s">
        <v>36</v>
      </c>
      <c r="B5025" t="s">
        <v>827</v>
      </c>
      <c r="C5025">
        <v>223</v>
      </c>
      <c r="D5025">
        <v>15321.78</v>
      </c>
      <c r="E5025">
        <v>10000</v>
      </c>
      <c r="F5025">
        <v>1800</v>
      </c>
      <c r="G5025">
        <v>130000</v>
      </c>
      <c r="H5025">
        <v>41</v>
      </c>
      <c r="I5025">
        <v>7694.76</v>
      </c>
      <c r="J5025">
        <v>6000</v>
      </c>
      <c r="K5025">
        <v>1000</v>
      </c>
      <c r="L5025">
        <v>30000</v>
      </c>
      <c r="M5025">
        <v>56</v>
      </c>
      <c r="N5025">
        <v>11279.12</v>
      </c>
      <c r="O5025">
        <v>8000</v>
      </c>
      <c r="P5025">
        <v>400</v>
      </c>
      <c r="Q5025">
        <v>63500</v>
      </c>
      <c r="R5025">
        <v>37</v>
      </c>
      <c r="S5025">
        <v>16678.810000000001</v>
      </c>
      <c r="T5025">
        <v>10000</v>
      </c>
      <c r="U5025">
        <v>500</v>
      </c>
      <c r="V5025">
        <v>150000</v>
      </c>
      <c r="W5025">
        <v>18</v>
      </c>
      <c r="X5025">
        <v>3624.23</v>
      </c>
      <c r="Y5025">
        <v>1000</v>
      </c>
      <c r="Z5025">
        <v>400</v>
      </c>
      <c r="AA5025">
        <v>50000</v>
      </c>
      <c r="AB5025">
        <v>31</v>
      </c>
      <c r="AC5025">
        <v>5335.12</v>
      </c>
      <c r="AD5025">
        <v>4000</v>
      </c>
      <c r="AE5025">
        <v>1000</v>
      </c>
      <c r="AF5025">
        <v>15000</v>
      </c>
      <c r="AG5025">
        <v>348</v>
      </c>
      <c r="AH5025">
        <v>5390.38</v>
      </c>
      <c r="AI5025">
        <v>4200</v>
      </c>
      <c r="AJ5025">
        <v>2000</v>
      </c>
      <c r="AK5025">
        <v>30000</v>
      </c>
      <c r="AL5025">
        <v>1</v>
      </c>
      <c r="AM5025">
        <v>500</v>
      </c>
      <c r="AN5025">
        <v>500</v>
      </c>
      <c r="AO5025">
        <v>500</v>
      </c>
      <c r="AP5025">
        <v>500</v>
      </c>
      <c r="AQ5025">
        <v>29</v>
      </c>
      <c r="AR5025">
        <v>6673.52</v>
      </c>
      <c r="AS5025">
        <v>3000</v>
      </c>
      <c r="AT5025">
        <v>500</v>
      </c>
      <c r="AU5025">
        <v>50000</v>
      </c>
      <c r="AV5025">
        <v>9</v>
      </c>
      <c r="AW5025">
        <v>11772.41</v>
      </c>
      <c r="AX5025">
        <v>10000</v>
      </c>
      <c r="AY5025">
        <v>5000</v>
      </c>
      <c r="AZ5025">
        <v>40000</v>
      </c>
      <c r="BA5025">
        <v>230</v>
      </c>
      <c r="BB5025">
        <v>6454.69</v>
      </c>
      <c r="BC5025">
        <v>3000</v>
      </c>
      <c r="BD5025">
        <v>500</v>
      </c>
      <c r="BE5025">
        <v>300000</v>
      </c>
      <c r="BF5025">
        <v>1</v>
      </c>
      <c r="BG5025">
        <v>1000</v>
      </c>
      <c r="BH5025">
        <v>1000</v>
      </c>
      <c r="BI5025">
        <v>1000</v>
      </c>
      <c r="BJ5025">
        <v>1000</v>
      </c>
      <c r="BK5025">
        <v>18</v>
      </c>
      <c r="BL5025">
        <v>5650.24</v>
      </c>
      <c r="BM5025">
        <v>2400</v>
      </c>
      <c r="BN5025">
        <v>200</v>
      </c>
      <c r="BO5025">
        <v>30000</v>
      </c>
    </row>
    <row r="5026" spans="1:67" x14ac:dyDescent="0.35">
      <c r="A5026" t="s">
        <v>36</v>
      </c>
      <c r="B5026" t="s">
        <v>828</v>
      </c>
      <c r="C5026">
        <v>405</v>
      </c>
      <c r="D5026">
        <v>23151.93</v>
      </c>
      <c r="E5026">
        <v>15000</v>
      </c>
      <c r="F5026">
        <v>2000</v>
      </c>
      <c r="G5026">
        <v>250000</v>
      </c>
      <c r="H5026">
        <v>41</v>
      </c>
      <c r="I5026">
        <v>9664.34</v>
      </c>
      <c r="J5026">
        <v>8000</v>
      </c>
      <c r="K5026">
        <v>1500</v>
      </c>
      <c r="L5026">
        <v>30000</v>
      </c>
      <c r="M5026">
        <v>91</v>
      </c>
      <c r="N5026">
        <v>11682.57</v>
      </c>
      <c r="O5026">
        <v>10000</v>
      </c>
      <c r="P5026">
        <v>300</v>
      </c>
      <c r="Q5026">
        <v>40000</v>
      </c>
      <c r="R5026">
        <v>97</v>
      </c>
      <c r="S5026">
        <v>32941.339999999997</v>
      </c>
      <c r="T5026">
        <v>20000</v>
      </c>
      <c r="U5026">
        <v>800</v>
      </c>
      <c r="V5026">
        <v>300000</v>
      </c>
      <c r="W5026">
        <v>30</v>
      </c>
      <c r="X5026">
        <v>9531.43</v>
      </c>
      <c r="Y5026">
        <v>2000</v>
      </c>
      <c r="Z5026">
        <v>300</v>
      </c>
      <c r="AA5026">
        <v>50000</v>
      </c>
      <c r="AB5026">
        <v>30</v>
      </c>
      <c r="AC5026">
        <v>26681.66</v>
      </c>
      <c r="AD5026">
        <v>15000</v>
      </c>
      <c r="AE5026">
        <v>1500</v>
      </c>
      <c r="AF5026">
        <v>280000</v>
      </c>
      <c r="AG5026">
        <v>246</v>
      </c>
      <c r="AH5026">
        <v>6278.23</v>
      </c>
      <c r="AI5026">
        <v>5000</v>
      </c>
      <c r="AJ5026">
        <v>1500</v>
      </c>
      <c r="AK5026">
        <v>79000</v>
      </c>
      <c r="AL5026">
        <v>1</v>
      </c>
      <c r="AM5026">
        <v>5000</v>
      </c>
      <c r="AN5026">
        <v>5000</v>
      </c>
      <c r="AO5026">
        <v>5000</v>
      </c>
      <c r="AP5026">
        <v>5000</v>
      </c>
      <c r="AQ5026">
        <v>25</v>
      </c>
      <c r="AR5026">
        <v>8469.61</v>
      </c>
      <c r="AS5026">
        <v>5000</v>
      </c>
      <c r="AT5026">
        <v>1000</v>
      </c>
      <c r="AU5026">
        <v>40000</v>
      </c>
      <c r="AV5026">
        <v>4</v>
      </c>
      <c r="AW5026">
        <v>2995.49</v>
      </c>
      <c r="AX5026">
        <v>3000</v>
      </c>
      <c r="AY5026">
        <v>2000</v>
      </c>
      <c r="AZ5026">
        <v>5000</v>
      </c>
      <c r="BA5026">
        <v>205</v>
      </c>
      <c r="BB5026">
        <v>4705.17</v>
      </c>
      <c r="BC5026">
        <v>3000</v>
      </c>
      <c r="BD5026">
        <v>280</v>
      </c>
      <c r="BE5026">
        <v>34000</v>
      </c>
      <c r="BF5026">
        <v>1</v>
      </c>
      <c r="BG5026">
        <v>2000</v>
      </c>
      <c r="BH5026">
        <v>2000</v>
      </c>
      <c r="BI5026">
        <v>2000</v>
      </c>
      <c r="BJ5026">
        <v>2000</v>
      </c>
      <c r="BK5026">
        <v>32</v>
      </c>
      <c r="BL5026">
        <v>14691.22</v>
      </c>
      <c r="BM5026">
        <v>9000</v>
      </c>
      <c r="BN5026">
        <v>1000</v>
      </c>
      <c r="BO5026">
        <v>70000</v>
      </c>
    </row>
    <row r="5027" spans="1:67" x14ac:dyDescent="0.35">
      <c r="A5027" t="s">
        <v>36</v>
      </c>
      <c r="B5027" t="s">
        <v>318</v>
      </c>
      <c r="C5027">
        <v>38</v>
      </c>
      <c r="D5027">
        <v>17248.07</v>
      </c>
      <c r="E5027">
        <v>16000</v>
      </c>
      <c r="F5027">
        <v>5000</v>
      </c>
      <c r="G5027">
        <v>115000</v>
      </c>
      <c r="H5027">
        <v>1</v>
      </c>
      <c r="I5027">
        <v>15000</v>
      </c>
      <c r="J5027">
        <v>15000</v>
      </c>
      <c r="K5027">
        <v>15000</v>
      </c>
      <c r="L5027">
        <v>15000</v>
      </c>
      <c r="M5027">
        <v>4</v>
      </c>
      <c r="N5027">
        <v>14869.85</v>
      </c>
      <c r="O5027">
        <v>10000</v>
      </c>
      <c r="P5027">
        <v>3000</v>
      </c>
      <c r="Q5027">
        <v>40000</v>
      </c>
      <c r="R5027">
        <v>4</v>
      </c>
      <c r="S5027">
        <v>17390.41</v>
      </c>
      <c r="T5027">
        <v>15000</v>
      </c>
      <c r="U5027">
        <v>15000</v>
      </c>
      <c r="V5027">
        <v>35000</v>
      </c>
      <c r="AB5027">
        <v>1</v>
      </c>
      <c r="AC5027">
        <v>3000</v>
      </c>
      <c r="AD5027">
        <v>3000</v>
      </c>
      <c r="AE5027">
        <v>3000</v>
      </c>
      <c r="AF5027">
        <v>3000</v>
      </c>
      <c r="AG5027">
        <v>13</v>
      </c>
      <c r="AH5027">
        <v>6757.55</v>
      </c>
      <c r="AI5027">
        <v>8000</v>
      </c>
      <c r="AJ5027">
        <v>2200</v>
      </c>
      <c r="AK5027">
        <v>11000</v>
      </c>
      <c r="BA5027">
        <v>9</v>
      </c>
      <c r="BB5027">
        <v>4198</v>
      </c>
      <c r="BC5027">
        <v>2800</v>
      </c>
      <c r="BD5027">
        <v>900</v>
      </c>
      <c r="BE5027">
        <v>11000</v>
      </c>
      <c r="BK5027">
        <v>1</v>
      </c>
      <c r="BL5027">
        <v>2000</v>
      </c>
      <c r="BM5027">
        <v>2000</v>
      </c>
      <c r="BN5027">
        <v>2000</v>
      </c>
      <c r="BO5027">
        <v>2000</v>
      </c>
    </row>
    <row r="5028" spans="1:67" x14ac:dyDescent="0.35">
      <c r="A5028" t="s">
        <v>37</v>
      </c>
      <c r="B5028" t="s">
        <v>827</v>
      </c>
      <c r="C5028">
        <v>92</v>
      </c>
      <c r="D5028">
        <v>11212.57</v>
      </c>
      <c r="E5028">
        <v>9000</v>
      </c>
      <c r="F5028">
        <v>2500</v>
      </c>
      <c r="G5028">
        <v>45000</v>
      </c>
      <c r="H5028">
        <v>17</v>
      </c>
      <c r="I5028">
        <v>6640.5</v>
      </c>
      <c r="J5028">
        <v>5000</v>
      </c>
      <c r="K5028">
        <v>1000</v>
      </c>
      <c r="L5028">
        <v>23000</v>
      </c>
      <c r="M5028">
        <v>21</v>
      </c>
      <c r="N5028">
        <v>8301</v>
      </c>
      <c r="O5028">
        <v>7000</v>
      </c>
      <c r="P5028">
        <v>1500</v>
      </c>
      <c r="Q5028">
        <v>20000</v>
      </c>
      <c r="R5028">
        <v>16</v>
      </c>
      <c r="S5028">
        <v>13707.59</v>
      </c>
      <c r="T5028">
        <v>4700</v>
      </c>
      <c r="U5028">
        <v>200</v>
      </c>
      <c r="V5028">
        <v>70000</v>
      </c>
      <c r="W5028">
        <v>15</v>
      </c>
      <c r="X5028">
        <v>2828.72</v>
      </c>
      <c r="Y5028">
        <v>1500</v>
      </c>
      <c r="Z5028">
        <v>400</v>
      </c>
      <c r="AA5028">
        <v>15000</v>
      </c>
      <c r="AB5028">
        <v>10</v>
      </c>
      <c r="AC5028">
        <v>4980.9399999999996</v>
      </c>
      <c r="AD5028">
        <v>5000</v>
      </c>
      <c r="AE5028">
        <v>1000</v>
      </c>
      <c r="AF5028">
        <v>10000</v>
      </c>
      <c r="AG5028">
        <v>187</v>
      </c>
      <c r="AH5028">
        <v>5263.63</v>
      </c>
      <c r="AI5028">
        <v>4200</v>
      </c>
      <c r="AJ5028">
        <v>2000</v>
      </c>
      <c r="AK5028">
        <v>20000</v>
      </c>
      <c r="AL5028">
        <v>1</v>
      </c>
      <c r="AM5028">
        <v>1000</v>
      </c>
      <c r="AN5028">
        <v>1000</v>
      </c>
      <c r="AO5028">
        <v>1000</v>
      </c>
      <c r="AP5028">
        <v>1000</v>
      </c>
      <c r="AQ5028">
        <v>9</v>
      </c>
      <c r="AR5028">
        <v>16501.07</v>
      </c>
      <c r="AS5028">
        <v>3000</v>
      </c>
      <c r="AT5028">
        <v>500</v>
      </c>
      <c r="AU5028">
        <v>100000</v>
      </c>
      <c r="AV5028">
        <v>6</v>
      </c>
      <c r="AW5028">
        <v>4950.66</v>
      </c>
      <c r="AX5028">
        <v>5000</v>
      </c>
      <c r="AY5028">
        <v>1500</v>
      </c>
      <c r="AZ5028">
        <v>10000</v>
      </c>
      <c r="BA5028">
        <v>98</v>
      </c>
      <c r="BB5028">
        <v>4973.91</v>
      </c>
      <c r="BC5028">
        <v>3000</v>
      </c>
      <c r="BD5028">
        <v>500</v>
      </c>
      <c r="BE5028">
        <v>25000</v>
      </c>
      <c r="BF5028">
        <v>1</v>
      </c>
      <c r="BG5028">
        <v>1110</v>
      </c>
      <c r="BH5028">
        <v>1110</v>
      </c>
      <c r="BI5028">
        <v>1110</v>
      </c>
      <c r="BJ5028">
        <v>1110</v>
      </c>
      <c r="BK5028">
        <v>9</v>
      </c>
      <c r="BL5028">
        <v>2919.34</v>
      </c>
      <c r="BM5028">
        <v>2000</v>
      </c>
      <c r="BN5028">
        <v>499</v>
      </c>
      <c r="BO5028">
        <v>10000</v>
      </c>
    </row>
    <row r="5029" spans="1:67" x14ac:dyDescent="0.35">
      <c r="A5029" t="s">
        <v>37</v>
      </c>
      <c r="B5029" t="s">
        <v>828</v>
      </c>
      <c r="C5029">
        <v>194</v>
      </c>
      <c r="D5029">
        <v>16165.59</v>
      </c>
      <c r="E5029">
        <v>11000</v>
      </c>
      <c r="F5029">
        <v>1400</v>
      </c>
      <c r="G5029">
        <v>150000</v>
      </c>
      <c r="H5029">
        <v>19</v>
      </c>
      <c r="I5029">
        <v>7028.6</v>
      </c>
      <c r="J5029">
        <v>5000</v>
      </c>
      <c r="K5029">
        <v>1500</v>
      </c>
      <c r="L5029">
        <v>20000</v>
      </c>
      <c r="M5029">
        <v>31</v>
      </c>
      <c r="N5029">
        <v>10787.26</v>
      </c>
      <c r="O5029">
        <v>6000</v>
      </c>
      <c r="P5029">
        <v>1500</v>
      </c>
      <c r="Q5029">
        <v>40000</v>
      </c>
      <c r="R5029">
        <v>29</v>
      </c>
      <c r="S5029">
        <v>32231.22</v>
      </c>
      <c r="T5029">
        <v>12000</v>
      </c>
      <c r="U5029">
        <v>450</v>
      </c>
      <c r="V5029">
        <v>400000</v>
      </c>
      <c r="W5029">
        <v>20</v>
      </c>
      <c r="X5029">
        <v>1504.73</v>
      </c>
      <c r="Y5029">
        <v>1500</v>
      </c>
      <c r="Z5029">
        <v>590</v>
      </c>
      <c r="AA5029">
        <v>4000</v>
      </c>
      <c r="AB5029">
        <v>26</v>
      </c>
      <c r="AC5029">
        <v>15091.41</v>
      </c>
      <c r="AD5029">
        <v>7000</v>
      </c>
      <c r="AE5029">
        <v>1000</v>
      </c>
      <c r="AF5029">
        <v>100000</v>
      </c>
      <c r="AG5029">
        <v>135</v>
      </c>
      <c r="AH5029">
        <v>6541.46</v>
      </c>
      <c r="AI5029">
        <v>5000</v>
      </c>
      <c r="AJ5029">
        <v>2000</v>
      </c>
      <c r="AK5029">
        <v>34000</v>
      </c>
      <c r="AQ5029">
        <v>12</v>
      </c>
      <c r="AR5029">
        <v>7006.42</v>
      </c>
      <c r="AS5029">
        <v>5000</v>
      </c>
      <c r="AT5029">
        <v>300</v>
      </c>
      <c r="AU5029">
        <v>20000</v>
      </c>
      <c r="AV5029">
        <v>8</v>
      </c>
      <c r="AW5029">
        <v>5574.29</v>
      </c>
      <c r="AX5029">
        <v>3000</v>
      </c>
      <c r="AY5029">
        <v>1500</v>
      </c>
      <c r="AZ5029">
        <v>18000</v>
      </c>
      <c r="BA5029">
        <v>104</v>
      </c>
      <c r="BB5029">
        <v>5522.01</v>
      </c>
      <c r="BC5029">
        <v>3800</v>
      </c>
      <c r="BD5029">
        <v>800</v>
      </c>
      <c r="BE5029">
        <v>34360</v>
      </c>
      <c r="BK5029">
        <v>11</v>
      </c>
      <c r="BL5029">
        <v>56136</v>
      </c>
      <c r="BM5029">
        <v>8000</v>
      </c>
      <c r="BN5029">
        <v>800</v>
      </c>
      <c r="BO5029">
        <v>400000</v>
      </c>
    </row>
    <row r="5030" spans="1:67" x14ac:dyDescent="0.35">
      <c r="A5030" t="s">
        <v>37</v>
      </c>
      <c r="B5030" t="s">
        <v>318</v>
      </c>
      <c r="C5030">
        <v>16</v>
      </c>
      <c r="D5030">
        <v>9865.86</v>
      </c>
      <c r="E5030">
        <v>8000</v>
      </c>
      <c r="F5030">
        <v>4000</v>
      </c>
      <c r="G5030">
        <v>30000</v>
      </c>
      <c r="H5030">
        <v>2</v>
      </c>
      <c r="I5030">
        <v>3385.77</v>
      </c>
      <c r="J5030">
        <v>10000</v>
      </c>
      <c r="K5030">
        <v>1000</v>
      </c>
      <c r="L5030">
        <v>10000</v>
      </c>
      <c r="M5030">
        <v>5</v>
      </c>
      <c r="N5030">
        <v>5496.93</v>
      </c>
      <c r="O5030">
        <v>5000</v>
      </c>
      <c r="P5030">
        <v>4500</v>
      </c>
      <c r="Q5030">
        <v>8000</v>
      </c>
      <c r="R5030">
        <v>2</v>
      </c>
      <c r="S5030">
        <v>52026.66</v>
      </c>
      <c r="T5030">
        <v>100000</v>
      </c>
      <c r="U5030">
        <v>3500</v>
      </c>
      <c r="V5030">
        <v>100000</v>
      </c>
      <c r="AG5030">
        <v>5</v>
      </c>
      <c r="AH5030">
        <v>5613.36</v>
      </c>
      <c r="AI5030">
        <v>5000</v>
      </c>
      <c r="AJ5030">
        <v>4500</v>
      </c>
      <c r="AK5030">
        <v>10000</v>
      </c>
      <c r="AV5030">
        <v>1</v>
      </c>
      <c r="AW5030">
        <v>2000</v>
      </c>
      <c r="AX5030">
        <v>2000</v>
      </c>
      <c r="AY5030">
        <v>2000</v>
      </c>
      <c r="AZ5030">
        <v>2000</v>
      </c>
      <c r="BA5030">
        <v>5</v>
      </c>
      <c r="BB5030">
        <v>5613.83</v>
      </c>
      <c r="BC5030">
        <v>5000</v>
      </c>
      <c r="BD5030">
        <v>900</v>
      </c>
      <c r="BE5030">
        <v>8000</v>
      </c>
    </row>
    <row r="5031" spans="1:67" x14ac:dyDescent="0.35">
      <c r="A5031" t="s">
        <v>38</v>
      </c>
      <c r="B5031" t="s">
        <v>827</v>
      </c>
      <c r="C5031">
        <v>110</v>
      </c>
      <c r="D5031">
        <v>13985.63</v>
      </c>
      <c r="E5031">
        <v>10000</v>
      </c>
      <c r="F5031">
        <v>2950</v>
      </c>
      <c r="G5031">
        <v>385000</v>
      </c>
      <c r="H5031">
        <v>18</v>
      </c>
      <c r="I5031">
        <v>6287.78</v>
      </c>
      <c r="J5031">
        <v>5000</v>
      </c>
      <c r="K5031">
        <v>500</v>
      </c>
      <c r="L5031">
        <v>15000</v>
      </c>
      <c r="M5031">
        <v>21</v>
      </c>
      <c r="N5031">
        <v>9712.48</v>
      </c>
      <c r="O5031">
        <v>6000</v>
      </c>
      <c r="P5031">
        <v>500</v>
      </c>
      <c r="Q5031">
        <v>30000</v>
      </c>
      <c r="R5031">
        <v>12</v>
      </c>
      <c r="S5031">
        <v>18820.310000000001</v>
      </c>
      <c r="T5031">
        <v>3000</v>
      </c>
      <c r="U5031">
        <v>1500</v>
      </c>
      <c r="V5031">
        <v>95000</v>
      </c>
      <c r="W5031">
        <v>3</v>
      </c>
      <c r="X5031">
        <v>1271.3</v>
      </c>
      <c r="Y5031">
        <v>1000</v>
      </c>
      <c r="Z5031">
        <v>900</v>
      </c>
      <c r="AA5031">
        <v>1670</v>
      </c>
      <c r="AB5031">
        <v>19</v>
      </c>
      <c r="AC5031">
        <v>5483.95</v>
      </c>
      <c r="AD5031">
        <v>5000</v>
      </c>
      <c r="AE5031">
        <v>400</v>
      </c>
      <c r="AF5031">
        <v>25000</v>
      </c>
      <c r="AG5031">
        <v>186</v>
      </c>
      <c r="AH5031">
        <v>5534.62</v>
      </c>
      <c r="AI5031">
        <v>4800</v>
      </c>
      <c r="AJ5031">
        <v>2000</v>
      </c>
      <c r="AK5031">
        <v>20970</v>
      </c>
      <c r="AQ5031">
        <v>6</v>
      </c>
      <c r="AR5031">
        <v>4051.05</v>
      </c>
      <c r="AS5031">
        <v>4000</v>
      </c>
      <c r="AT5031">
        <v>2000</v>
      </c>
      <c r="AU5031">
        <v>10000</v>
      </c>
      <c r="AV5031">
        <v>9</v>
      </c>
      <c r="AW5031">
        <v>7354.33</v>
      </c>
      <c r="AX5031">
        <v>8000</v>
      </c>
      <c r="AY5031">
        <v>2000</v>
      </c>
      <c r="AZ5031">
        <v>14000</v>
      </c>
      <c r="BA5031">
        <v>136</v>
      </c>
      <c r="BB5031">
        <v>5639.98</v>
      </c>
      <c r="BC5031">
        <v>4186</v>
      </c>
      <c r="BD5031">
        <v>1000</v>
      </c>
      <c r="BE5031">
        <v>20000</v>
      </c>
      <c r="BK5031">
        <v>13</v>
      </c>
      <c r="BL5031">
        <v>4227.1099999999997</v>
      </c>
      <c r="BM5031">
        <v>3000</v>
      </c>
      <c r="BN5031">
        <v>1000</v>
      </c>
      <c r="BO5031">
        <v>15000</v>
      </c>
    </row>
    <row r="5032" spans="1:67" x14ac:dyDescent="0.35">
      <c r="A5032" t="s">
        <v>38</v>
      </c>
      <c r="B5032" t="s">
        <v>828</v>
      </c>
      <c r="C5032">
        <v>182</v>
      </c>
      <c r="D5032">
        <v>17105.080000000002</v>
      </c>
      <c r="E5032">
        <v>13000</v>
      </c>
      <c r="F5032">
        <v>1500</v>
      </c>
      <c r="G5032">
        <v>100000</v>
      </c>
      <c r="H5032">
        <v>25</v>
      </c>
      <c r="I5032">
        <v>7077.4</v>
      </c>
      <c r="J5032">
        <v>5500</v>
      </c>
      <c r="K5032">
        <v>1500</v>
      </c>
      <c r="L5032">
        <v>19000</v>
      </c>
      <c r="M5032">
        <v>28</v>
      </c>
      <c r="N5032">
        <v>13905.44</v>
      </c>
      <c r="O5032">
        <v>9000</v>
      </c>
      <c r="P5032">
        <v>2000</v>
      </c>
      <c r="Q5032">
        <v>120000</v>
      </c>
      <c r="R5032">
        <v>14</v>
      </c>
      <c r="S5032">
        <v>42990.53</v>
      </c>
      <c r="T5032">
        <v>5000</v>
      </c>
      <c r="U5032">
        <v>400</v>
      </c>
      <c r="V5032">
        <v>240000</v>
      </c>
      <c r="W5032">
        <v>6</v>
      </c>
      <c r="X5032">
        <v>2213.7800000000002</v>
      </c>
      <c r="Y5032">
        <v>2500</v>
      </c>
      <c r="Z5032">
        <v>200</v>
      </c>
      <c r="AA5032">
        <v>3000</v>
      </c>
      <c r="AB5032">
        <v>25</v>
      </c>
      <c r="AC5032">
        <v>3774.92</v>
      </c>
      <c r="AD5032">
        <v>3000</v>
      </c>
      <c r="AE5032">
        <v>150</v>
      </c>
      <c r="AF5032">
        <v>15000</v>
      </c>
      <c r="AG5032">
        <v>125</v>
      </c>
      <c r="AH5032">
        <v>5936.02</v>
      </c>
      <c r="AI5032">
        <v>4500</v>
      </c>
      <c r="AJ5032">
        <v>2000</v>
      </c>
      <c r="AK5032">
        <v>31750</v>
      </c>
      <c r="AL5032">
        <v>1</v>
      </c>
      <c r="AM5032">
        <v>900</v>
      </c>
      <c r="AN5032">
        <v>900</v>
      </c>
      <c r="AO5032">
        <v>900</v>
      </c>
      <c r="AP5032">
        <v>900</v>
      </c>
      <c r="AQ5032">
        <v>12</v>
      </c>
      <c r="AR5032">
        <v>6695.45</v>
      </c>
      <c r="AS5032">
        <v>5000</v>
      </c>
      <c r="AT5032">
        <v>200</v>
      </c>
      <c r="AU5032">
        <v>30000</v>
      </c>
      <c r="AV5032">
        <v>6</v>
      </c>
      <c r="AW5032">
        <v>4273.49</v>
      </c>
      <c r="AX5032">
        <v>5000</v>
      </c>
      <c r="AY5032">
        <v>2000</v>
      </c>
      <c r="AZ5032">
        <v>5000</v>
      </c>
      <c r="BA5032">
        <v>138</v>
      </c>
      <c r="BB5032">
        <v>6494.84</v>
      </c>
      <c r="BC5032">
        <v>5000</v>
      </c>
      <c r="BD5032">
        <v>300</v>
      </c>
      <c r="BE5032">
        <v>50000</v>
      </c>
      <c r="BF5032">
        <v>4</v>
      </c>
      <c r="BG5032">
        <v>2602.46</v>
      </c>
      <c r="BH5032">
        <v>1000</v>
      </c>
      <c r="BI5032">
        <v>860</v>
      </c>
      <c r="BJ5032">
        <v>8000</v>
      </c>
      <c r="BK5032">
        <v>22</v>
      </c>
      <c r="BL5032">
        <v>12766.3</v>
      </c>
      <c r="BM5032">
        <v>5000</v>
      </c>
      <c r="BN5032">
        <v>490</v>
      </c>
      <c r="BO5032">
        <v>75000</v>
      </c>
    </row>
    <row r="5033" spans="1:67" x14ac:dyDescent="0.35">
      <c r="A5033" t="s">
        <v>38</v>
      </c>
      <c r="B5033" t="s">
        <v>318</v>
      </c>
      <c r="C5033">
        <v>20</v>
      </c>
      <c r="D5033">
        <v>14982.07</v>
      </c>
      <c r="E5033">
        <v>10000</v>
      </c>
      <c r="F5033">
        <v>2000</v>
      </c>
      <c r="G5033">
        <v>70000</v>
      </c>
      <c r="H5033">
        <v>4</v>
      </c>
      <c r="I5033">
        <v>11096.2</v>
      </c>
      <c r="J5033">
        <v>9000</v>
      </c>
      <c r="K5033">
        <v>1000</v>
      </c>
      <c r="L5033">
        <v>25000</v>
      </c>
      <c r="M5033">
        <v>2</v>
      </c>
      <c r="N5033">
        <v>15125.69</v>
      </c>
      <c r="O5033">
        <v>18000</v>
      </c>
      <c r="P5033">
        <v>5000</v>
      </c>
      <c r="Q5033">
        <v>18000</v>
      </c>
      <c r="R5033">
        <v>1</v>
      </c>
      <c r="S5033">
        <v>12000</v>
      </c>
      <c r="T5033">
        <v>12000</v>
      </c>
      <c r="U5033">
        <v>12000</v>
      </c>
      <c r="V5033">
        <v>12000</v>
      </c>
      <c r="AB5033">
        <v>2</v>
      </c>
      <c r="AC5033">
        <v>2812.34</v>
      </c>
      <c r="AD5033">
        <v>3500</v>
      </c>
      <c r="AE5033">
        <v>1000</v>
      </c>
      <c r="AF5033">
        <v>3500</v>
      </c>
      <c r="AG5033">
        <v>11</v>
      </c>
      <c r="AH5033">
        <v>4653.12</v>
      </c>
      <c r="AI5033">
        <v>2780</v>
      </c>
      <c r="AJ5033">
        <v>2520</v>
      </c>
      <c r="AK5033">
        <v>15000</v>
      </c>
      <c r="AQ5033">
        <v>1</v>
      </c>
      <c r="AR5033">
        <v>2500</v>
      </c>
      <c r="AS5033">
        <v>2500</v>
      </c>
      <c r="AT5033">
        <v>2500</v>
      </c>
      <c r="AU5033">
        <v>2500</v>
      </c>
      <c r="BA5033">
        <v>10</v>
      </c>
      <c r="BB5033">
        <v>6359.18</v>
      </c>
      <c r="BC5033">
        <v>5760</v>
      </c>
      <c r="BD5033">
        <v>2000</v>
      </c>
      <c r="BE5033">
        <v>10000</v>
      </c>
      <c r="BK5033">
        <v>1</v>
      </c>
      <c r="BL5033">
        <v>2500</v>
      </c>
      <c r="BM5033">
        <v>2500</v>
      </c>
      <c r="BN5033">
        <v>2500</v>
      </c>
      <c r="BO5033">
        <v>2500</v>
      </c>
    </row>
    <row r="5034" spans="1:67" x14ac:dyDescent="0.35">
      <c r="A5034" t="s">
        <v>39</v>
      </c>
      <c r="B5034" t="s">
        <v>827</v>
      </c>
      <c r="C5034">
        <v>141</v>
      </c>
      <c r="D5034">
        <v>15582.55</v>
      </c>
      <c r="E5034">
        <v>10000</v>
      </c>
      <c r="F5034">
        <v>2800</v>
      </c>
      <c r="G5034">
        <v>50000</v>
      </c>
      <c r="H5034">
        <v>23</v>
      </c>
      <c r="I5034">
        <v>8020.95</v>
      </c>
      <c r="J5034">
        <v>7000</v>
      </c>
      <c r="K5034">
        <v>600</v>
      </c>
      <c r="L5034">
        <v>20000</v>
      </c>
      <c r="M5034">
        <v>31</v>
      </c>
      <c r="N5034">
        <v>8075.55</v>
      </c>
      <c r="O5034">
        <v>6000</v>
      </c>
      <c r="P5034">
        <v>1000</v>
      </c>
      <c r="Q5034">
        <v>23700</v>
      </c>
      <c r="R5034">
        <v>26</v>
      </c>
      <c r="S5034">
        <v>46114.3</v>
      </c>
      <c r="T5034">
        <v>15000</v>
      </c>
      <c r="U5034">
        <v>200</v>
      </c>
      <c r="V5034">
        <v>800000</v>
      </c>
      <c r="W5034">
        <v>11</v>
      </c>
      <c r="X5034">
        <v>3662.64</v>
      </c>
      <c r="Y5034">
        <v>1500</v>
      </c>
      <c r="Z5034">
        <v>266</v>
      </c>
      <c r="AA5034">
        <v>12000</v>
      </c>
      <c r="AB5034">
        <v>19</v>
      </c>
      <c r="AC5034">
        <v>11460.68</v>
      </c>
      <c r="AD5034">
        <v>8000</v>
      </c>
      <c r="AE5034">
        <v>1000</v>
      </c>
      <c r="AF5034">
        <v>32000</v>
      </c>
      <c r="AG5034">
        <v>233</v>
      </c>
      <c r="AH5034">
        <v>5850.58</v>
      </c>
      <c r="AI5034">
        <v>4049</v>
      </c>
      <c r="AJ5034">
        <v>2000</v>
      </c>
      <c r="AK5034">
        <v>31000</v>
      </c>
      <c r="AQ5034">
        <v>11</v>
      </c>
      <c r="AR5034">
        <v>5105.6499999999996</v>
      </c>
      <c r="AS5034">
        <v>5000</v>
      </c>
      <c r="AT5034">
        <v>500</v>
      </c>
      <c r="AU5034">
        <v>10000</v>
      </c>
      <c r="AV5034">
        <v>4</v>
      </c>
      <c r="AW5034">
        <v>3824.61</v>
      </c>
      <c r="AX5034">
        <v>2000</v>
      </c>
      <c r="AY5034">
        <v>1000</v>
      </c>
      <c r="AZ5034">
        <v>7600</v>
      </c>
      <c r="BA5034">
        <v>120</v>
      </c>
      <c r="BB5034">
        <v>4552.09</v>
      </c>
      <c r="BC5034">
        <v>3000</v>
      </c>
      <c r="BD5034">
        <v>740</v>
      </c>
      <c r="BE5034">
        <v>31000</v>
      </c>
      <c r="BK5034">
        <v>9</v>
      </c>
      <c r="BL5034">
        <v>4999.49</v>
      </c>
      <c r="BM5034">
        <v>2400</v>
      </c>
      <c r="BN5034">
        <v>300</v>
      </c>
      <c r="BO5034">
        <v>16800</v>
      </c>
    </row>
    <row r="5035" spans="1:67" x14ac:dyDescent="0.35">
      <c r="A5035" t="s">
        <v>39</v>
      </c>
      <c r="B5035" t="s">
        <v>828</v>
      </c>
      <c r="C5035">
        <v>222</v>
      </c>
      <c r="D5035">
        <v>32069.16</v>
      </c>
      <c r="E5035">
        <v>19000</v>
      </c>
      <c r="F5035">
        <v>1700</v>
      </c>
      <c r="G5035">
        <v>500000</v>
      </c>
      <c r="H5035">
        <v>22</v>
      </c>
      <c r="I5035">
        <v>6989.06</v>
      </c>
      <c r="J5035">
        <v>5000</v>
      </c>
      <c r="K5035">
        <v>1500</v>
      </c>
      <c r="L5035">
        <v>20000</v>
      </c>
      <c r="M5035">
        <v>45</v>
      </c>
      <c r="N5035">
        <v>12117.16</v>
      </c>
      <c r="O5035">
        <v>8100</v>
      </c>
      <c r="P5035">
        <v>700</v>
      </c>
      <c r="Q5035">
        <v>80000</v>
      </c>
      <c r="R5035">
        <v>47</v>
      </c>
      <c r="S5035">
        <v>44619.78</v>
      </c>
      <c r="T5035">
        <v>24000</v>
      </c>
      <c r="U5035">
        <v>300</v>
      </c>
      <c r="V5035">
        <v>400000</v>
      </c>
      <c r="W5035">
        <v>9</v>
      </c>
      <c r="X5035">
        <v>1665.35</v>
      </c>
      <c r="Y5035">
        <v>875</v>
      </c>
      <c r="Z5035">
        <v>300</v>
      </c>
      <c r="AA5035">
        <v>11000</v>
      </c>
      <c r="AB5035">
        <v>26</v>
      </c>
      <c r="AC5035">
        <v>12054.5</v>
      </c>
      <c r="AD5035">
        <v>10000</v>
      </c>
      <c r="AE5035">
        <v>900</v>
      </c>
      <c r="AF5035">
        <v>47000</v>
      </c>
      <c r="AG5035">
        <v>154</v>
      </c>
      <c r="AH5035">
        <v>6390.79</v>
      </c>
      <c r="AI5035">
        <v>5300</v>
      </c>
      <c r="AJ5035">
        <v>1600</v>
      </c>
      <c r="AK5035">
        <v>40000</v>
      </c>
      <c r="AL5035">
        <v>3</v>
      </c>
      <c r="AM5035">
        <v>11855.37</v>
      </c>
      <c r="AN5035">
        <v>5000</v>
      </c>
      <c r="AO5035">
        <v>1000</v>
      </c>
      <c r="AP5035">
        <v>30000</v>
      </c>
      <c r="AQ5035">
        <v>15</v>
      </c>
      <c r="AR5035">
        <v>6205</v>
      </c>
      <c r="AS5035">
        <v>5000</v>
      </c>
      <c r="AT5035">
        <v>1000</v>
      </c>
      <c r="AU5035">
        <v>20000</v>
      </c>
      <c r="AV5035">
        <v>6</v>
      </c>
      <c r="AW5035">
        <v>4364.93</v>
      </c>
      <c r="AX5035">
        <v>3000</v>
      </c>
      <c r="AY5035">
        <v>2000</v>
      </c>
      <c r="AZ5035">
        <v>7500</v>
      </c>
      <c r="BA5035">
        <v>132</v>
      </c>
      <c r="BB5035">
        <v>4828.68</v>
      </c>
      <c r="BC5035">
        <v>4000</v>
      </c>
      <c r="BD5035">
        <v>400</v>
      </c>
      <c r="BE5035">
        <v>15000</v>
      </c>
      <c r="BK5035">
        <v>21</v>
      </c>
      <c r="BL5035">
        <v>3830.5</v>
      </c>
      <c r="BM5035">
        <v>2400</v>
      </c>
      <c r="BN5035">
        <v>400</v>
      </c>
      <c r="BO5035">
        <v>23000</v>
      </c>
    </row>
    <row r="5036" spans="1:67" x14ac:dyDescent="0.35">
      <c r="A5036" t="s">
        <v>39</v>
      </c>
      <c r="B5036" t="s">
        <v>318</v>
      </c>
      <c r="C5036">
        <v>16</v>
      </c>
      <c r="D5036">
        <v>14152.27</v>
      </c>
      <c r="E5036">
        <v>15000</v>
      </c>
      <c r="F5036">
        <v>4000</v>
      </c>
      <c r="G5036">
        <v>50000</v>
      </c>
      <c r="H5036">
        <v>3</v>
      </c>
      <c r="I5036">
        <v>11377.77</v>
      </c>
      <c r="J5036">
        <v>18000</v>
      </c>
      <c r="K5036">
        <v>2000</v>
      </c>
      <c r="L5036">
        <v>18000</v>
      </c>
      <c r="M5036">
        <v>3</v>
      </c>
      <c r="N5036">
        <v>15338.63</v>
      </c>
      <c r="O5036">
        <v>20000</v>
      </c>
      <c r="P5036">
        <v>10000</v>
      </c>
      <c r="Q5036">
        <v>20000</v>
      </c>
      <c r="R5036">
        <v>3</v>
      </c>
      <c r="S5036">
        <v>15833.33</v>
      </c>
      <c r="T5036">
        <v>20000</v>
      </c>
      <c r="U5036">
        <v>5500</v>
      </c>
      <c r="V5036">
        <v>30000</v>
      </c>
      <c r="AB5036">
        <v>1</v>
      </c>
      <c r="AC5036">
        <v>10000</v>
      </c>
      <c r="AD5036">
        <v>10000</v>
      </c>
      <c r="AE5036">
        <v>10000</v>
      </c>
      <c r="AF5036">
        <v>10000</v>
      </c>
      <c r="AG5036">
        <v>9</v>
      </c>
      <c r="AH5036">
        <v>5126.59</v>
      </c>
      <c r="AI5036">
        <v>3000</v>
      </c>
      <c r="AJ5036">
        <v>2355</v>
      </c>
      <c r="AK5036">
        <v>15000</v>
      </c>
      <c r="BA5036">
        <v>5</v>
      </c>
      <c r="BB5036">
        <v>4145.6000000000004</v>
      </c>
      <c r="BC5036">
        <v>3000</v>
      </c>
      <c r="BD5036">
        <v>800</v>
      </c>
      <c r="BE5036">
        <v>11000</v>
      </c>
    </row>
    <row r="5037" spans="1:67" x14ac:dyDescent="0.35">
      <c r="A5037" t="s">
        <v>40</v>
      </c>
      <c r="B5037" t="s">
        <v>827</v>
      </c>
      <c r="C5037">
        <v>647</v>
      </c>
      <c r="D5037">
        <v>14207.38</v>
      </c>
      <c r="E5037">
        <v>10000</v>
      </c>
      <c r="F5037">
        <v>1800</v>
      </c>
      <c r="G5037">
        <v>385000</v>
      </c>
      <c r="H5037">
        <v>118</v>
      </c>
      <c r="I5037">
        <v>7247.33</v>
      </c>
      <c r="J5037">
        <v>6000</v>
      </c>
      <c r="K5037">
        <v>500</v>
      </c>
      <c r="L5037">
        <v>30000</v>
      </c>
      <c r="M5037">
        <v>153</v>
      </c>
      <c r="N5037">
        <v>9533.2000000000007</v>
      </c>
      <c r="O5037">
        <v>7000</v>
      </c>
      <c r="P5037">
        <v>300</v>
      </c>
      <c r="Q5037">
        <v>63500</v>
      </c>
      <c r="R5037">
        <v>109</v>
      </c>
      <c r="S5037">
        <v>24122.880000000001</v>
      </c>
      <c r="T5037">
        <v>10000</v>
      </c>
      <c r="U5037">
        <v>200</v>
      </c>
      <c r="V5037">
        <v>800000</v>
      </c>
      <c r="W5037">
        <v>54</v>
      </c>
      <c r="X5037">
        <v>3018.74</v>
      </c>
      <c r="Y5037">
        <v>1500</v>
      </c>
      <c r="Z5037">
        <v>266</v>
      </c>
      <c r="AA5037">
        <v>50000</v>
      </c>
      <c r="AB5037">
        <v>96</v>
      </c>
      <c r="AC5037">
        <v>7072.77</v>
      </c>
      <c r="AD5037">
        <v>5000</v>
      </c>
      <c r="AE5037">
        <v>300</v>
      </c>
      <c r="AF5037">
        <v>32000</v>
      </c>
      <c r="AG5037">
        <v>1115</v>
      </c>
      <c r="AH5037">
        <v>5475.53</v>
      </c>
      <c r="AI5037">
        <v>4100</v>
      </c>
      <c r="AJ5037">
        <v>1500</v>
      </c>
      <c r="AK5037">
        <v>31000</v>
      </c>
      <c r="AL5037">
        <v>5</v>
      </c>
      <c r="AM5037">
        <v>1332.88</v>
      </c>
      <c r="AN5037">
        <v>600</v>
      </c>
      <c r="AO5037">
        <v>500</v>
      </c>
      <c r="AP5037">
        <v>4000</v>
      </c>
      <c r="AQ5037">
        <v>61</v>
      </c>
      <c r="AR5037">
        <v>7677.89</v>
      </c>
      <c r="AS5037">
        <v>3700</v>
      </c>
      <c r="AT5037">
        <v>500</v>
      </c>
      <c r="AU5037">
        <v>100000</v>
      </c>
      <c r="AV5037">
        <v>39</v>
      </c>
      <c r="AW5037">
        <v>6743</v>
      </c>
      <c r="AX5037">
        <v>6000</v>
      </c>
      <c r="AY5037">
        <v>850</v>
      </c>
      <c r="AZ5037">
        <v>40000</v>
      </c>
      <c r="BA5037">
        <v>690</v>
      </c>
      <c r="BB5037">
        <v>5494.78</v>
      </c>
      <c r="BC5037">
        <v>3700</v>
      </c>
      <c r="BD5037">
        <v>432</v>
      </c>
      <c r="BE5037">
        <v>300000</v>
      </c>
      <c r="BF5037">
        <v>2</v>
      </c>
      <c r="BG5037">
        <v>1071.6400000000001</v>
      </c>
      <c r="BH5037">
        <v>1110</v>
      </c>
      <c r="BI5037">
        <v>1000</v>
      </c>
      <c r="BJ5037">
        <v>1110</v>
      </c>
      <c r="BK5037">
        <v>58</v>
      </c>
      <c r="BL5037">
        <v>4182.55</v>
      </c>
      <c r="BM5037">
        <v>2700</v>
      </c>
      <c r="BN5037">
        <v>120</v>
      </c>
      <c r="BO5037">
        <v>30000</v>
      </c>
    </row>
    <row r="5038" spans="1:67" x14ac:dyDescent="0.35">
      <c r="A5038" t="s">
        <v>40</v>
      </c>
      <c r="B5038" t="s">
        <v>828</v>
      </c>
      <c r="C5038">
        <v>1131</v>
      </c>
      <c r="D5038">
        <v>22368.48</v>
      </c>
      <c r="E5038">
        <v>15000</v>
      </c>
      <c r="F5038">
        <v>1400</v>
      </c>
      <c r="G5038">
        <v>500000</v>
      </c>
      <c r="H5038">
        <v>125</v>
      </c>
      <c r="I5038">
        <v>7659.42</v>
      </c>
      <c r="J5038">
        <v>6000</v>
      </c>
      <c r="K5038">
        <v>1200</v>
      </c>
      <c r="L5038">
        <v>30000</v>
      </c>
      <c r="M5038">
        <v>218</v>
      </c>
      <c r="N5038">
        <v>11647.99</v>
      </c>
      <c r="O5038">
        <v>8100</v>
      </c>
      <c r="P5038">
        <v>300</v>
      </c>
      <c r="Q5038">
        <v>120000</v>
      </c>
      <c r="R5038">
        <v>208</v>
      </c>
      <c r="S5038">
        <v>37146.78</v>
      </c>
      <c r="T5038">
        <v>20000</v>
      </c>
      <c r="U5038">
        <v>300</v>
      </c>
      <c r="V5038">
        <v>400000</v>
      </c>
      <c r="W5038">
        <v>73</v>
      </c>
      <c r="X5038">
        <v>5255.36</v>
      </c>
      <c r="Y5038">
        <v>1500</v>
      </c>
      <c r="Z5038">
        <v>200</v>
      </c>
      <c r="AA5038">
        <v>50000</v>
      </c>
      <c r="AB5038">
        <v>125</v>
      </c>
      <c r="AC5038">
        <v>14673.91</v>
      </c>
      <c r="AD5038">
        <v>6000</v>
      </c>
      <c r="AE5038">
        <v>150</v>
      </c>
      <c r="AF5038">
        <v>280000</v>
      </c>
      <c r="AG5038">
        <v>760</v>
      </c>
      <c r="AH5038">
        <v>6275.71</v>
      </c>
      <c r="AI5038">
        <v>5000</v>
      </c>
      <c r="AJ5038">
        <v>1500</v>
      </c>
      <c r="AK5038">
        <v>79000</v>
      </c>
      <c r="AL5038">
        <v>5</v>
      </c>
      <c r="AM5038">
        <v>9560.85</v>
      </c>
      <c r="AN5038">
        <v>5000</v>
      </c>
      <c r="AO5038">
        <v>900</v>
      </c>
      <c r="AP5038">
        <v>30000</v>
      </c>
      <c r="AQ5038">
        <v>71</v>
      </c>
      <c r="AR5038">
        <v>7092.93</v>
      </c>
      <c r="AS5038">
        <v>5000</v>
      </c>
      <c r="AT5038">
        <v>200</v>
      </c>
      <c r="AU5038">
        <v>40000</v>
      </c>
      <c r="AV5038">
        <v>35</v>
      </c>
      <c r="AW5038">
        <v>5024.2</v>
      </c>
      <c r="AX5038">
        <v>3600</v>
      </c>
      <c r="AY5038">
        <v>400</v>
      </c>
      <c r="AZ5038">
        <v>280000</v>
      </c>
      <c r="BA5038">
        <v>686</v>
      </c>
      <c r="BB5038">
        <v>5297.2</v>
      </c>
      <c r="BC5038">
        <v>4000</v>
      </c>
      <c r="BD5038">
        <v>265</v>
      </c>
      <c r="BE5038">
        <v>50000</v>
      </c>
      <c r="BF5038">
        <v>7</v>
      </c>
      <c r="BG5038">
        <v>2332.59</v>
      </c>
      <c r="BH5038">
        <v>2000</v>
      </c>
      <c r="BI5038">
        <v>860</v>
      </c>
      <c r="BJ5038">
        <v>8000</v>
      </c>
      <c r="BK5038">
        <v>92</v>
      </c>
      <c r="BL5038">
        <v>15237.73</v>
      </c>
      <c r="BM5038">
        <v>6000</v>
      </c>
      <c r="BN5038">
        <v>400</v>
      </c>
      <c r="BO5038">
        <v>400000</v>
      </c>
    </row>
    <row r="5039" spans="1:67" x14ac:dyDescent="0.35">
      <c r="A5039" t="s">
        <v>40</v>
      </c>
      <c r="B5039" t="s">
        <v>318</v>
      </c>
      <c r="C5039">
        <v>97</v>
      </c>
      <c r="D5039">
        <v>15499.86</v>
      </c>
      <c r="E5039">
        <v>15000</v>
      </c>
      <c r="F5039">
        <v>2000</v>
      </c>
      <c r="G5039">
        <v>115000</v>
      </c>
      <c r="H5039">
        <v>10</v>
      </c>
      <c r="I5039">
        <v>10865.96</v>
      </c>
      <c r="J5039">
        <v>15000</v>
      </c>
      <c r="K5039">
        <v>1000</v>
      </c>
      <c r="L5039">
        <v>25000</v>
      </c>
      <c r="M5039">
        <v>14</v>
      </c>
      <c r="N5039">
        <v>11404.53</v>
      </c>
      <c r="O5039">
        <v>10000</v>
      </c>
      <c r="P5039">
        <v>3000</v>
      </c>
      <c r="Q5039">
        <v>40000</v>
      </c>
      <c r="R5039">
        <v>10</v>
      </c>
      <c r="S5039">
        <v>21556.48</v>
      </c>
      <c r="T5039">
        <v>15000</v>
      </c>
      <c r="U5039">
        <v>3500</v>
      </c>
      <c r="V5039">
        <v>100000</v>
      </c>
      <c r="AB5039">
        <v>4</v>
      </c>
      <c r="AC5039">
        <v>5003.29</v>
      </c>
      <c r="AD5039">
        <v>3500</v>
      </c>
      <c r="AE5039">
        <v>1000</v>
      </c>
      <c r="AF5039">
        <v>10000</v>
      </c>
      <c r="AG5039">
        <v>40</v>
      </c>
      <c r="AH5039">
        <v>5468.05</v>
      </c>
      <c r="AI5039">
        <v>4500</v>
      </c>
      <c r="AJ5039">
        <v>2200</v>
      </c>
      <c r="AK5039">
        <v>15000</v>
      </c>
      <c r="AQ5039">
        <v>1</v>
      </c>
      <c r="AR5039">
        <v>2500</v>
      </c>
      <c r="AS5039">
        <v>2500</v>
      </c>
      <c r="AT5039">
        <v>2500</v>
      </c>
      <c r="AU5039">
        <v>2500</v>
      </c>
      <c r="AV5039">
        <v>1</v>
      </c>
      <c r="AW5039">
        <v>2000</v>
      </c>
      <c r="AX5039">
        <v>2000</v>
      </c>
      <c r="AY5039">
        <v>2000</v>
      </c>
      <c r="AZ5039">
        <v>2000</v>
      </c>
      <c r="BA5039">
        <v>32</v>
      </c>
      <c r="BB5039">
        <v>5365.59</v>
      </c>
      <c r="BC5039">
        <v>5400</v>
      </c>
      <c r="BD5039">
        <v>800</v>
      </c>
      <c r="BE5039">
        <v>11000</v>
      </c>
      <c r="BK5039">
        <v>2</v>
      </c>
      <c r="BL5039">
        <v>2359.9699999999998</v>
      </c>
      <c r="BM5039">
        <v>2500</v>
      </c>
      <c r="BN5039">
        <v>2000</v>
      </c>
      <c r="BO5039">
        <v>2500</v>
      </c>
    </row>
    <row r="5041" spans="1:7" x14ac:dyDescent="0.35">
      <c r="A5041" t="s">
        <v>1770</v>
      </c>
    </row>
    <row r="5042" spans="1:7" x14ac:dyDescent="0.35">
      <c r="A5042" t="s">
        <v>29</v>
      </c>
      <c r="B5042" t="s">
        <v>30</v>
      </c>
      <c r="C5042" t="s">
        <v>31</v>
      </c>
      <c r="D5042" t="s">
        <v>32</v>
      </c>
      <c r="E5042" t="s">
        <v>33</v>
      </c>
      <c r="F5042" t="s">
        <v>34</v>
      </c>
    </row>
    <row r="5043" spans="1:7" x14ac:dyDescent="0.35">
      <c r="A5043" t="s">
        <v>35</v>
      </c>
      <c r="B5043">
        <v>617</v>
      </c>
      <c r="C5043">
        <v>12413.77</v>
      </c>
      <c r="D5043">
        <v>8358.33</v>
      </c>
      <c r="E5043">
        <v>0</v>
      </c>
      <c r="F5043">
        <v>137500</v>
      </c>
    </row>
    <row r="5044" spans="1:7" x14ac:dyDescent="0.35">
      <c r="A5044" t="s">
        <v>36</v>
      </c>
      <c r="B5044">
        <v>1634</v>
      </c>
      <c r="C5044">
        <v>14456.01</v>
      </c>
      <c r="D5044">
        <v>9106.67</v>
      </c>
      <c r="E5044">
        <v>0</v>
      </c>
      <c r="F5044">
        <v>180733.33</v>
      </c>
    </row>
    <row r="5045" spans="1:7" x14ac:dyDescent="0.35">
      <c r="A5045" t="s">
        <v>37</v>
      </c>
      <c r="B5045">
        <v>827</v>
      </c>
      <c r="C5045">
        <v>11874.89</v>
      </c>
      <c r="D5045">
        <v>7900</v>
      </c>
      <c r="E5045">
        <v>0</v>
      </c>
      <c r="F5045">
        <v>233500</v>
      </c>
    </row>
    <row r="5046" spans="1:7" x14ac:dyDescent="0.35">
      <c r="A5046" t="s">
        <v>38</v>
      </c>
      <c r="B5046">
        <v>823</v>
      </c>
      <c r="C5046">
        <v>11867.13</v>
      </c>
      <c r="D5046">
        <v>8216.67</v>
      </c>
      <c r="E5046">
        <v>0</v>
      </c>
      <c r="F5046">
        <v>185500</v>
      </c>
    </row>
    <row r="5047" spans="1:7" x14ac:dyDescent="0.35">
      <c r="A5047" t="s">
        <v>39</v>
      </c>
      <c r="B5047">
        <v>1029</v>
      </c>
      <c r="C5047">
        <v>15947.09</v>
      </c>
      <c r="D5047">
        <v>9300</v>
      </c>
      <c r="E5047">
        <v>0</v>
      </c>
      <c r="F5047">
        <v>231186.67</v>
      </c>
    </row>
    <row r="5048" spans="1:7" x14ac:dyDescent="0.35">
      <c r="A5048" t="s">
        <v>40</v>
      </c>
      <c r="B5048">
        <v>4930</v>
      </c>
      <c r="C5048">
        <v>13720.83</v>
      </c>
      <c r="D5048">
        <v>8666.67</v>
      </c>
      <c r="E5048">
        <v>0</v>
      </c>
      <c r="F5048">
        <v>233500</v>
      </c>
    </row>
    <row r="5050" spans="1:7" x14ac:dyDescent="0.35">
      <c r="A5050" t="s">
        <v>1771</v>
      </c>
    </row>
    <row r="5051" spans="1:7" x14ac:dyDescent="0.35">
      <c r="A5051" t="s">
        <v>29</v>
      </c>
      <c r="B5051" t="s">
        <v>847</v>
      </c>
      <c r="C5051" t="s">
        <v>30</v>
      </c>
      <c r="D5051" t="s">
        <v>31</v>
      </c>
      <c r="E5051" t="s">
        <v>32</v>
      </c>
      <c r="F5051" t="s">
        <v>33</v>
      </c>
      <c r="G5051" t="s">
        <v>34</v>
      </c>
    </row>
    <row r="5052" spans="1:7" x14ac:dyDescent="0.35">
      <c r="A5052" t="s">
        <v>35</v>
      </c>
      <c r="B5052" t="s">
        <v>827</v>
      </c>
      <c r="C5052">
        <v>286</v>
      </c>
      <c r="D5052">
        <v>11202.85</v>
      </c>
      <c r="E5052">
        <v>7510</v>
      </c>
      <c r="F5052">
        <v>0</v>
      </c>
      <c r="G5052">
        <v>127883.33</v>
      </c>
    </row>
    <row r="5053" spans="1:7" x14ac:dyDescent="0.35">
      <c r="A5053" t="s">
        <v>35</v>
      </c>
      <c r="B5053" t="s">
        <v>828</v>
      </c>
      <c r="C5053">
        <v>318</v>
      </c>
      <c r="D5053">
        <v>13119.24</v>
      </c>
      <c r="E5053">
        <v>8925.67</v>
      </c>
      <c r="F5053">
        <v>0</v>
      </c>
      <c r="G5053">
        <v>137500</v>
      </c>
    </row>
    <row r="5054" spans="1:7" x14ac:dyDescent="0.35">
      <c r="A5054" t="s">
        <v>35</v>
      </c>
      <c r="B5054" t="s">
        <v>318</v>
      </c>
      <c r="C5054">
        <v>13</v>
      </c>
      <c r="D5054">
        <v>18456.71</v>
      </c>
      <c r="E5054">
        <v>9366.67</v>
      </c>
      <c r="F5054">
        <v>650</v>
      </c>
      <c r="G5054">
        <v>38000</v>
      </c>
    </row>
    <row r="5055" spans="1:7" x14ac:dyDescent="0.35">
      <c r="A5055" t="s">
        <v>36</v>
      </c>
      <c r="B5055" t="s">
        <v>827</v>
      </c>
      <c r="C5055">
        <v>671</v>
      </c>
      <c r="D5055">
        <v>11866.68</v>
      </c>
      <c r="E5055">
        <v>7610</v>
      </c>
      <c r="F5055">
        <v>0</v>
      </c>
      <c r="G5055">
        <v>146453.32999999999</v>
      </c>
    </row>
    <row r="5056" spans="1:7" x14ac:dyDescent="0.35">
      <c r="A5056" t="s">
        <v>36</v>
      </c>
      <c r="B5056" t="s">
        <v>828</v>
      </c>
      <c r="C5056">
        <v>896</v>
      </c>
      <c r="D5056">
        <v>16633.2</v>
      </c>
      <c r="E5056">
        <v>10708.33</v>
      </c>
      <c r="F5056">
        <v>0</v>
      </c>
      <c r="G5056">
        <v>180733.33</v>
      </c>
    </row>
    <row r="5057" spans="1:7" x14ac:dyDescent="0.35">
      <c r="A5057" t="s">
        <v>36</v>
      </c>
      <c r="B5057" t="s">
        <v>318</v>
      </c>
      <c r="C5057">
        <v>67</v>
      </c>
      <c r="D5057">
        <v>11117.61</v>
      </c>
      <c r="E5057">
        <v>6683.33</v>
      </c>
      <c r="F5057">
        <v>0</v>
      </c>
      <c r="G5057">
        <v>59300</v>
      </c>
    </row>
    <row r="5058" spans="1:7" x14ac:dyDescent="0.35">
      <c r="A5058" t="s">
        <v>37</v>
      </c>
      <c r="B5058" t="s">
        <v>827</v>
      </c>
      <c r="C5058">
        <v>344</v>
      </c>
      <c r="D5058">
        <v>10161.549999999999</v>
      </c>
      <c r="E5058">
        <v>6780</v>
      </c>
      <c r="F5058">
        <v>0</v>
      </c>
      <c r="G5058">
        <v>101833.33</v>
      </c>
    </row>
    <row r="5059" spans="1:7" x14ac:dyDescent="0.35">
      <c r="A5059" t="s">
        <v>37</v>
      </c>
      <c r="B5059" t="s">
        <v>828</v>
      </c>
      <c r="C5059">
        <v>441</v>
      </c>
      <c r="D5059">
        <v>13659.06</v>
      </c>
      <c r="E5059">
        <v>9083.33</v>
      </c>
      <c r="F5059">
        <v>0</v>
      </c>
      <c r="G5059">
        <v>233500</v>
      </c>
    </row>
    <row r="5060" spans="1:7" x14ac:dyDescent="0.35">
      <c r="A5060" t="s">
        <v>37</v>
      </c>
      <c r="B5060" t="s">
        <v>318</v>
      </c>
      <c r="C5060">
        <v>42</v>
      </c>
      <c r="D5060">
        <v>6558.68</v>
      </c>
      <c r="E5060">
        <v>5350</v>
      </c>
      <c r="F5060">
        <v>0</v>
      </c>
      <c r="G5060">
        <v>34333.33</v>
      </c>
    </row>
    <row r="5061" spans="1:7" x14ac:dyDescent="0.35">
      <c r="A5061" t="s">
        <v>38</v>
      </c>
      <c r="B5061" t="s">
        <v>827</v>
      </c>
      <c r="C5061">
        <v>357</v>
      </c>
      <c r="D5061">
        <v>11300.37</v>
      </c>
      <c r="E5061">
        <v>7938.33</v>
      </c>
      <c r="F5061">
        <v>0</v>
      </c>
      <c r="G5061">
        <v>78300</v>
      </c>
    </row>
    <row r="5062" spans="1:7" x14ac:dyDescent="0.35">
      <c r="A5062" t="s">
        <v>38</v>
      </c>
      <c r="B5062" t="s">
        <v>828</v>
      </c>
      <c r="C5062">
        <v>425</v>
      </c>
      <c r="D5062">
        <v>12670.06</v>
      </c>
      <c r="E5062">
        <v>8491.67</v>
      </c>
      <c r="F5062">
        <v>0</v>
      </c>
      <c r="G5062">
        <v>185500</v>
      </c>
    </row>
    <row r="5063" spans="1:7" x14ac:dyDescent="0.35">
      <c r="A5063" t="s">
        <v>38</v>
      </c>
      <c r="B5063" t="s">
        <v>318</v>
      </c>
      <c r="C5063">
        <v>41</v>
      </c>
      <c r="D5063">
        <v>7085.99</v>
      </c>
      <c r="E5063">
        <v>5433.33</v>
      </c>
      <c r="F5063">
        <v>0</v>
      </c>
      <c r="G5063">
        <v>24266.67</v>
      </c>
    </row>
    <row r="5064" spans="1:7" x14ac:dyDescent="0.35">
      <c r="A5064" t="s">
        <v>39</v>
      </c>
      <c r="B5064" t="s">
        <v>827</v>
      </c>
      <c r="C5064">
        <v>427</v>
      </c>
      <c r="D5064">
        <v>11680.41</v>
      </c>
      <c r="E5064">
        <v>7863.33</v>
      </c>
      <c r="F5064">
        <v>0</v>
      </c>
      <c r="G5064">
        <v>139583.32999999999</v>
      </c>
    </row>
    <row r="5065" spans="1:7" x14ac:dyDescent="0.35">
      <c r="A5065" t="s">
        <v>39</v>
      </c>
      <c r="B5065" t="s">
        <v>828</v>
      </c>
      <c r="C5065">
        <v>561</v>
      </c>
      <c r="D5065">
        <v>19063.310000000001</v>
      </c>
      <c r="E5065">
        <v>11900</v>
      </c>
      <c r="F5065">
        <v>0</v>
      </c>
      <c r="G5065">
        <v>231186.67</v>
      </c>
    </row>
    <row r="5066" spans="1:7" x14ac:dyDescent="0.35">
      <c r="A5066" t="s">
        <v>39</v>
      </c>
      <c r="B5066" t="s">
        <v>318</v>
      </c>
      <c r="C5066">
        <v>41</v>
      </c>
      <c r="D5066">
        <v>12992</v>
      </c>
      <c r="E5066">
        <v>7466.67</v>
      </c>
      <c r="F5066">
        <v>0</v>
      </c>
      <c r="G5066">
        <v>78533.33</v>
      </c>
    </row>
    <row r="5067" spans="1:7" x14ac:dyDescent="0.35">
      <c r="A5067" t="s">
        <v>40</v>
      </c>
      <c r="B5067" t="s">
        <v>827</v>
      </c>
      <c r="C5067">
        <v>2085</v>
      </c>
      <c r="D5067">
        <v>11380.62</v>
      </c>
      <c r="E5067">
        <v>7590</v>
      </c>
      <c r="F5067">
        <v>0</v>
      </c>
      <c r="G5067">
        <v>146453.32999999999</v>
      </c>
    </row>
    <row r="5068" spans="1:7" x14ac:dyDescent="0.35">
      <c r="A5068" t="s">
        <v>40</v>
      </c>
      <c r="B5068" t="s">
        <v>828</v>
      </c>
      <c r="C5068">
        <v>2641</v>
      </c>
      <c r="D5068">
        <v>15712.46</v>
      </c>
      <c r="E5068">
        <v>9800</v>
      </c>
      <c r="F5068">
        <v>0</v>
      </c>
      <c r="G5068">
        <v>233500</v>
      </c>
    </row>
    <row r="5069" spans="1:7" x14ac:dyDescent="0.35">
      <c r="A5069" t="s">
        <v>40</v>
      </c>
      <c r="B5069" t="s">
        <v>318</v>
      </c>
      <c r="C5069">
        <v>204</v>
      </c>
      <c r="D5069">
        <v>10416.549999999999</v>
      </c>
      <c r="E5069">
        <v>6516.67</v>
      </c>
      <c r="F5069">
        <v>0</v>
      </c>
      <c r="G5069">
        <v>78533.33</v>
      </c>
    </row>
    <row r="5071" spans="1:7" x14ac:dyDescent="0.35">
      <c r="A5071" t="s">
        <v>1772</v>
      </c>
    </row>
    <row r="5072" spans="1:7" x14ac:dyDescent="0.35">
      <c r="A5072" t="s">
        <v>29</v>
      </c>
      <c r="B5072" t="s">
        <v>864</v>
      </c>
      <c r="C5072" t="s">
        <v>30</v>
      </c>
      <c r="D5072" t="s">
        <v>31</v>
      </c>
      <c r="E5072" t="s">
        <v>32</v>
      </c>
      <c r="F5072" t="s">
        <v>33</v>
      </c>
      <c r="G5072" t="s">
        <v>34</v>
      </c>
    </row>
    <row r="5073" spans="1:7" x14ac:dyDescent="0.35">
      <c r="A5073" t="s">
        <v>35</v>
      </c>
      <c r="B5073" t="s">
        <v>831</v>
      </c>
      <c r="C5073">
        <v>116</v>
      </c>
      <c r="D5073">
        <v>13716.09</v>
      </c>
      <c r="E5073">
        <v>12016.67</v>
      </c>
      <c r="F5073">
        <v>0</v>
      </c>
      <c r="G5073">
        <v>110403.33</v>
      </c>
    </row>
    <row r="5074" spans="1:7" x14ac:dyDescent="0.35">
      <c r="A5074" t="s">
        <v>35</v>
      </c>
      <c r="B5074" t="s">
        <v>832</v>
      </c>
      <c r="C5074">
        <v>347</v>
      </c>
      <c r="D5074">
        <v>10900.96</v>
      </c>
      <c r="E5074">
        <v>6361.67</v>
      </c>
      <c r="F5074">
        <v>0</v>
      </c>
      <c r="G5074">
        <v>137500</v>
      </c>
    </row>
    <row r="5075" spans="1:7" x14ac:dyDescent="0.35">
      <c r="A5075" t="s">
        <v>35</v>
      </c>
      <c r="B5075" t="s">
        <v>833</v>
      </c>
      <c r="C5075">
        <v>154</v>
      </c>
      <c r="D5075">
        <v>15529.3</v>
      </c>
      <c r="E5075">
        <v>12880</v>
      </c>
      <c r="F5075">
        <v>0</v>
      </c>
      <c r="G5075">
        <v>116916.67</v>
      </c>
    </row>
    <row r="5076" spans="1:7" x14ac:dyDescent="0.35">
      <c r="A5076" t="s">
        <v>36</v>
      </c>
      <c r="B5076" t="s">
        <v>831</v>
      </c>
      <c r="C5076">
        <v>142</v>
      </c>
      <c r="D5076">
        <v>14485.47</v>
      </c>
      <c r="E5076">
        <v>11233.33</v>
      </c>
      <c r="F5076">
        <v>240</v>
      </c>
      <c r="G5076">
        <v>63633.33</v>
      </c>
    </row>
    <row r="5077" spans="1:7" x14ac:dyDescent="0.35">
      <c r="A5077" t="s">
        <v>36</v>
      </c>
      <c r="B5077" t="s">
        <v>832</v>
      </c>
      <c r="C5077">
        <v>1308</v>
      </c>
      <c r="D5077">
        <v>13482.24</v>
      </c>
      <c r="E5077">
        <v>8450</v>
      </c>
      <c r="F5077">
        <v>0</v>
      </c>
      <c r="G5077">
        <v>146453.32999999999</v>
      </c>
    </row>
    <row r="5078" spans="1:7" x14ac:dyDescent="0.35">
      <c r="A5078" t="s">
        <v>36</v>
      </c>
      <c r="B5078" t="s">
        <v>833</v>
      </c>
      <c r="C5078">
        <v>184</v>
      </c>
      <c r="D5078">
        <v>20817.77</v>
      </c>
      <c r="E5078">
        <v>13300</v>
      </c>
      <c r="F5078">
        <v>0</v>
      </c>
      <c r="G5078">
        <v>180733.33</v>
      </c>
    </row>
    <row r="5079" spans="1:7" x14ac:dyDescent="0.35">
      <c r="A5079" t="s">
        <v>37</v>
      </c>
      <c r="B5079" t="s">
        <v>831</v>
      </c>
      <c r="C5079">
        <v>109</v>
      </c>
      <c r="D5079">
        <v>13649.7</v>
      </c>
      <c r="E5079">
        <v>11333.33</v>
      </c>
      <c r="F5079">
        <v>0</v>
      </c>
      <c r="G5079">
        <v>44961.67</v>
      </c>
    </row>
    <row r="5080" spans="1:7" x14ac:dyDescent="0.35">
      <c r="A5080" t="s">
        <v>37</v>
      </c>
      <c r="B5080" t="s">
        <v>832</v>
      </c>
      <c r="C5080">
        <v>648</v>
      </c>
      <c r="D5080">
        <v>11627.29</v>
      </c>
      <c r="E5080">
        <v>7590</v>
      </c>
      <c r="F5080">
        <v>0</v>
      </c>
      <c r="G5080">
        <v>233500</v>
      </c>
    </row>
    <row r="5081" spans="1:7" x14ac:dyDescent="0.35">
      <c r="A5081" t="s">
        <v>37</v>
      </c>
      <c r="B5081" t="s">
        <v>833</v>
      </c>
      <c r="C5081">
        <v>70</v>
      </c>
      <c r="D5081">
        <v>11118.03</v>
      </c>
      <c r="E5081">
        <v>9670</v>
      </c>
      <c r="F5081">
        <v>0</v>
      </c>
      <c r="G5081">
        <v>81213.33</v>
      </c>
    </row>
    <row r="5082" spans="1:7" x14ac:dyDescent="0.35">
      <c r="A5082" t="s">
        <v>38</v>
      </c>
      <c r="B5082" t="s">
        <v>831</v>
      </c>
      <c r="C5082">
        <v>198</v>
      </c>
      <c r="D5082">
        <v>11619.42</v>
      </c>
      <c r="E5082">
        <v>8400</v>
      </c>
      <c r="F5082">
        <v>0</v>
      </c>
      <c r="G5082">
        <v>59606.67</v>
      </c>
    </row>
    <row r="5083" spans="1:7" x14ac:dyDescent="0.35">
      <c r="A5083" t="s">
        <v>38</v>
      </c>
      <c r="B5083" t="s">
        <v>832</v>
      </c>
      <c r="C5083">
        <v>412</v>
      </c>
      <c r="D5083">
        <v>10094.52</v>
      </c>
      <c r="E5083">
        <v>7350.67</v>
      </c>
      <c r="F5083">
        <v>0</v>
      </c>
      <c r="G5083">
        <v>80833.33</v>
      </c>
    </row>
    <row r="5084" spans="1:7" x14ac:dyDescent="0.35">
      <c r="A5084" t="s">
        <v>38</v>
      </c>
      <c r="B5084" t="s">
        <v>833</v>
      </c>
      <c r="C5084">
        <v>213</v>
      </c>
      <c r="D5084">
        <v>16117.97</v>
      </c>
      <c r="E5084">
        <v>8766.67</v>
      </c>
      <c r="F5084">
        <v>0</v>
      </c>
      <c r="G5084">
        <v>185500</v>
      </c>
    </row>
    <row r="5085" spans="1:7" x14ac:dyDescent="0.35">
      <c r="A5085" t="s">
        <v>39</v>
      </c>
      <c r="B5085" t="s">
        <v>831</v>
      </c>
      <c r="C5085">
        <v>129</v>
      </c>
      <c r="D5085">
        <v>16688.990000000002</v>
      </c>
      <c r="E5085">
        <v>13786.67</v>
      </c>
      <c r="F5085">
        <v>0</v>
      </c>
      <c r="G5085">
        <v>78533.33</v>
      </c>
    </row>
    <row r="5086" spans="1:7" x14ac:dyDescent="0.35">
      <c r="A5086" t="s">
        <v>39</v>
      </c>
      <c r="B5086" t="s">
        <v>832</v>
      </c>
      <c r="C5086">
        <v>595</v>
      </c>
      <c r="D5086">
        <v>10882.08</v>
      </c>
      <c r="E5086">
        <v>7200</v>
      </c>
      <c r="F5086">
        <v>0</v>
      </c>
      <c r="G5086">
        <v>203666.67</v>
      </c>
    </row>
    <row r="5087" spans="1:7" x14ac:dyDescent="0.35">
      <c r="A5087" t="s">
        <v>39</v>
      </c>
      <c r="B5087" t="s">
        <v>833</v>
      </c>
      <c r="C5087">
        <v>305</v>
      </c>
      <c r="D5087">
        <v>23705.62</v>
      </c>
      <c r="E5087">
        <v>13500</v>
      </c>
      <c r="F5087">
        <v>0</v>
      </c>
      <c r="G5087">
        <v>231186.67</v>
      </c>
    </row>
    <row r="5088" spans="1:7" x14ac:dyDescent="0.35">
      <c r="A5088" t="s">
        <v>40</v>
      </c>
      <c r="B5088" t="s">
        <v>831</v>
      </c>
      <c r="C5088">
        <v>694</v>
      </c>
      <c r="D5088">
        <v>13882.82</v>
      </c>
      <c r="E5088">
        <v>11060</v>
      </c>
      <c r="F5088">
        <v>0</v>
      </c>
      <c r="G5088">
        <v>110403.33</v>
      </c>
    </row>
    <row r="5089" spans="1:7" x14ac:dyDescent="0.35">
      <c r="A5089" t="s">
        <v>40</v>
      </c>
      <c r="B5089" t="s">
        <v>832</v>
      </c>
      <c r="C5089">
        <v>3310</v>
      </c>
      <c r="D5089">
        <v>11934.92</v>
      </c>
      <c r="E5089">
        <v>7683.33</v>
      </c>
      <c r="F5089">
        <v>0</v>
      </c>
      <c r="G5089">
        <v>233500</v>
      </c>
    </row>
    <row r="5090" spans="1:7" x14ac:dyDescent="0.35">
      <c r="A5090" t="s">
        <v>40</v>
      </c>
      <c r="B5090" t="s">
        <v>833</v>
      </c>
      <c r="C5090">
        <v>926</v>
      </c>
      <c r="D5090">
        <v>19743.830000000002</v>
      </c>
      <c r="E5090">
        <v>11433.33</v>
      </c>
      <c r="F5090">
        <v>0</v>
      </c>
      <c r="G5090">
        <v>231186.67</v>
      </c>
    </row>
    <row r="5092" spans="1:7" x14ac:dyDescent="0.35">
      <c r="A5092" t="s">
        <v>1773</v>
      </c>
    </row>
    <row r="5093" spans="1:7" x14ac:dyDescent="0.35">
      <c r="A5093" t="s">
        <v>29</v>
      </c>
      <c r="B5093" t="s">
        <v>872</v>
      </c>
      <c r="C5093" t="s">
        <v>30</v>
      </c>
      <c r="D5093" t="s">
        <v>31</v>
      </c>
      <c r="E5093" t="s">
        <v>32</v>
      </c>
      <c r="F5093" t="s">
        <v>33</v>
      </c>
      <c r="G5093" t="s">
        <v>34</v>
      </c>
    </row>
    <row r="5094" spans="1:7" x14ac:dyDescent="0.35">
      <c r="A5094" t="s">
        <v>35</v>
      </c>
      <c r="B5094" t="s">
        <v>873</v>
      </c>
      <c r="C5094">
        <v>408</v>
      </c>
      <c r="D5094">
        <v>10335.43</v>
      </c>
      <c r="E5094">
        <v>7285.33</v>
      </c>
      <c r="F5094">
        <v>0</v>
      </c>
      <c r="G5094">
        <v>122166.67</v>
      </c>
    </row>
    <row r="5095" spans="1:7" x14ac:dyDescent="0.35">
      <c r="A5095" t="s">
        <v>35</v>
      </c>
      <c r="B5095" t="s">
        <v>874</v>
      </c>
      <c r="C5095">
        <v>173</v>
      </c>
      <c r="D5095">
        <v>17521.18</v>
      </c>
      <c r="E5095">
        <v>11430</v>
      </c>
      <c r="F5095">
        <v>0</v>
      </c>
      <c r="G5095">
        <v>137500</v>
      </c>
    </row>
    <row r="5096" spans="1:7" x14ac:dyDescent="0.35">
      <c r="A5096" t="s">
        <v>35</v>
      </c>
      <c r="B5096" t="s">
        <v>318</v>
      </c>
      <c r="C5096">
        <v>36</v>
      </c>
      <c r="D5096">
        <v>11678.89</v>
      </c>
      <c r="E5096">
        <v>9666.67</v>
      </c>
      <c r="F5096">
        <v>0</v>
      </c>
      <c r="G5096">
        <v>36966.67</v>
      </c>
    </row>
    <row r="5097" spans="1:7" x14ac:dyDescent="0.35">
      <c r="A5097" t="s">
        <v>36</v>
      </c>
      <c r="B5097" t="s">
        <v>873</v>
      </c>
      <c r="C5097">
        <v>960</v>
      </c>
      <c r="D5097">
        <v>12775.58</v>
      </c>
      <c r="E5097">
        <v>8336.67</v>
      </c>
      <c r="F5097">
        <v>0</v>
      </c>
      <c r="G5097">
        <v>180733.33</v>
      </c>
    </row>
    <row r="5098" spans="1:7" x14ac:dyDescent="0.35">
      <c r="A5098" t="s">
        <v>36</v>
      </c>
      <c r="B5098" t="s">
        <v>874</v>
      </c>
      <c r="C5098">
        <v>552</v>
      </c>
      <c r="D5098">
        <v>17579.849999999999</v>
      </c>
      <c r="E5098">
        <v>11216.67</v>
      </c>
      <c r="F5098">
        <v>0</v>
      </c>
      <c r="G5098">
        <v>149366.67000000001</v>
      </c>
    </row>
    <row r="5099" spans="1:7" x14ac:dyDescent="0.35">
      <c r="A5099" t="s">
        <v>36</v>
      </c>
      <c r="B5099" t="s">
        <v>318</v>
      </c>
      <c r="C5099">
        <v>122</v>
      </c>
      <c r="D5099">
        <v>13641.25</v>
      </c>
      <c r="E5099">
        <v>9800</v>
      </c>
      <c r="F5099">
        <v>0</v>
      </c>
      <c r="G5099">
        <v>73966.67</v>
      </c>
    </row>
    <row r="5100" spans="1:7" x14ac:dyDescent="0.35">
      <c r="A5100" t="s">
        <v>37</v>
      </c>
      <c r="B5100" t="s">
        <v>873</v>
      </c>
      <c r="C5100">
        <v>514</v>
      </c>
      <c r="D5100">
        <v>10572.56</v>
      </c>
      <c r="E5100">
        <v>7211.33</v>
      </c>
      <c r="F5100">
        <v>0</v>
      </c>
      <c r="G5100">
        <v>233500</v>
      </c>
    </row>
    <row r="5101" spans="1:7" x14ac:dyDescent="0.35">
      <c r="A5101" t="s">
        <v>37</v>
      </c>
      <c r="B5101" t="s">
        <v>874</v>
      </c>
      <c r="C5101">
        <v>261</v>
      </c>
      <c r="D5101">
        <v>13827.92</v>
      </c>
      <c r="E5101">
        <v>8848.33</v>
      </c>
      <c r="F5101">
        <v>0</v>
      </c>
      <c r="G5101">
        <v>136833.32999999999</v>
      </c>
    </row>
    <row r="5102" spans="1:7" x14ac:dyDescent="0.35">
      <c r="A5102" t="s">
        <v>37</v>
      </c>
      <c r="B5102" t="s">
        <v>318</v>
      </c>
      <c r="C5102">
        <v>52</v>
      </c>
      <c r="D5102">
        <v>15451.96</v>
      </c>
      <c r="E5102">
        <v>10350</v>
      </c>
      <c r="F5102">
        <v>570</v>
      </c>
      <c r="G5102">
        <v>55533.33</v>
      </c>
    </row>
    <row r="5103" spans="1:7" x14ac:dyDescent="0.35">
      <c r="A5103" t="s">
        <v>38</v>
      </c>
      <c r="B5103" t="s">
        <v>873</v>
      </c>
      <c r="C5103">
        <v>516</v>
      </c>
      <c r="D5103">
        <v>9399.4599999999991</v>
      </c>
      <c r="E5103">
        <v>7008.33</v>
      </c>
      <c r="F5103">
        <v>0</v>
      </c>
      <c r="G5103">
        <v>67150</v>
      </c>
    </row>
    <row r="5104" spans="1:7" x14ac:dyDescent="0.35">
      <c r="A5104" t="s">
        <v>38</v>
      </c>
      <c r="B5104" t="s">
        <v>874</v>
      </c>
      <c r="C5104">
        <v>237</v>
      </c>
      <c r="D5104">
        <v>17066.310000000001</v>
      </c>
      <c r="E5104">
        <v>10297.33</v>
      </c>
      <c r="F5104">
        <v>0</v>
      </c>
      <c r="G5104">
        <v>185500</v>
      </c>
    </row>
    <row r="5105" spans="1:7" x14ac:dyDescent="0.35">
      <c r="A5105" t="s">
        <v>38</v>
      </c>
      <c r="B5105" t="s">
        <v>318</v>
      </c>
      <c r="C5105">
        <v>70</v>
      </c>
      <c r="D5105">
        <v>10376.49</v>
      </c>
      <c r="E5105">
        <v>8766.67</v>
      </c>
      <c r="F5105">
        <v>1550</v>
      </c>
      <c r="G5105">
        <v>35500</v>
      </c>
    </row>
    <row r="5106" spans="1:7" x14ac:dyDescent="0.35">
      <c r="A5106" t="s">
        <v>39</v>
      </c>
      <c r="B5106" t="s">
        <v>873</v>
      </c>
      <c r="C5106">
        <v>652</v>
      </c>
      <c r="D5106">
        <v>13438.61</v>
      </c>
      <c r="E5106">
        <v>8533.33</v>
      </c>
      <c r="F5106">
        <v>0</v>
      </c>
      <c r="G5106">
        <v>203666.67</v>
      </c>
    </row>
    <row r="5107" spans="1:7" x14ac:dyDescent="0.35">
      <c r="A5107" t="s">
        <v>39</v>
      </c>
      <c r="B5107" t="s">
        <v>874</v>
      </c>
      <c r="C5107">
        <v>300</v>
      </c>
      <c r="D5107">
        <v>22166.59</v>
      </c>
      <c r="E5107">
        <v>12350</v>
      </c>
      <c r="F5107">
        <v>0</v>
      </c>
      <c r="G5107">
        <v>231186.67</v>
      </c>
    </row>
    <row r="5108" spans="1:7" x14ac:dyDescent="0.35">
      <c r="A5108" t="s">
        <v>39</v>
      </c>
      <c r="B5108" t="s">
        <v>318</v>
      </c>
      <c r="C5108">
        <v>77</v>
      </c>
      <c r="D5108">
        <v>11992.92</v>
      </c>
      <c r="E5108">
        <v>7200</v>
      </c>
      <c r="F5108">
        <v>0</v>
      </c>
      <c r="G5108">
        <v>61966.67</v>
      </c>
    </row>
    <row r="5109" spans="1:7" x14ac:dyDescent="0.35">
      <c r="A5109" t="s">
        <v>40</v>
      </c>
      <c r="B5109" t="s">
        <v>873</v>
      </c>
      <c r="C5109">
        <v>3050</v>
      </c>
      <c r="D5109">
        <v>11690.41</v>
      </c>
      <c r="E5109">
        <v>7900</v>
      </c>
      <c r="F5109">
        <v>0</v>
      </c>
      <c r="G5109">
        <v>233500</v>
      </c>
    </row>
    <row r="5110" spans="1:7" x14ac:dyDescent="0.35">
      <c r="A5110" t="s">
        <v>40</v>
      </c>
      <c r="B5110" t="s">
        <v>874</v>
      </c>
      <c r="C5110">
        <v>1523</v>
      </c>
      <c r="D5110">
        <v>17942.75</v>
      </c>
      <c r="E5110">
        <v>10816.67</v>
      </c>
      <c r="F5110">
        <v>0</v>
      </c>
      <c r="G5110">
        <v>231186.67</v>
      </c>
    </row>
    <row r="5111" spans="1:7" x14ac:dyDescent="0.35">
      <c r="A5111" t="s">
        <v>40</v>
      </c>
      <c r="B5111" t="s">
        <v>318</v>
      </c>
      <c r="C5111">
        <v>357</v>
      </c>
      <c r="D5111">
        <v>12780.77</v>
      </c>
      <c r="E5111">
        <v>8766.67</v>
      </c>
      <c r="F5111">
        <v>0</v>
      </c>
      <c r="G5111">
        <v>73966.67</v>
      </c>
    </row>
    <row r="5113" spans="1:7" x14ac:dyDescent="0.35">
      <c r="A5113" t="s">
        <v>1774</v>
      </c>
    </row>
    <row r="5114" spans="1:7" x14ac:dyDescent="0.35">
      <c r="A5114" t="s">
        <v>29</v>
      </c>
      <c r="B5114" t="s">
        <v>887</v>
      </c>
      <c r="C5114" t="s">
        <v>30</v>
      </c>
      <c r="D5114" t="s">
        <v>31</v>
      </c>
      <c r="E5114" t="s">
        <v>32</v>
      </c>
      <c r="F5114" t="s">
        <v>33</v>
      </c>
      <c r="G5114" t="s">
        <v>34</v>
      </c>
    </row>
    <row r="5115" spans="1:7" x14ac:dyDescent="0.35">
      <c r="A5115" t="s">
        <v>35</v>
      </c>
      <c r="B5115" t="s">
        <v>888</v>
      </c>
      <c r="C5115">
        <v>291</v>
      </c>
      <c r="D5115">
        <v>11054.39</v>
      </c>
      <c r="E5115">
        <v>6461.67</v>
      </c>
      <c r="F5115">
        <v>0</v>
      </c>
      <c r="G5115">
        <v>122166.67</v>
      </c>
    </row>
    <row r="5116" spans="1:7" x14ac:dyDescent="0.35">
      <c r="A5116" t="s">
        <v>35</v>
      </c>
      <c r="B5116" t="s">
        <v>889</v>
      </c>
      <c r="C5116">
        <v>326</v>
      </c>
      <c r="D5116">
        <v>13238.98</v>
      </c>
      <c r="E5116">
        <v>9716.67</v>
      </c>
      <c r="F5116">
        <v>0</v>
      </c>
      <c r="G5116">
        <v>137500</v>
      </c>
    </row>
    <row r="5117" spans="1:7" x14ac:dyDescent="0.35">
      <c r="A5117" t="s">
        <v>36</v>
      </c>
      <c r="B5117" t="s">
        <v>888</v>
      </c>
      <c r="C5117">
        <v>732</v>
      </c>
      <c r="D5117">
        <v>12199.27</v>
      </c>
      <c r="E5117">
        <v>7866.67</v>
      </c>
      <c r="F5117">
        <v>0</v>
      </c>
      <c r="G5117">
        <v>108833.33</v>
      </c>
    </row>
    <row r="5118" spans="1:7" x14ac:dyDescent="0.35">
      <c r="A5118" t="s">
        <v>36</v>
      </c>
      <c r="B5118" t="s">
        <v>889</v>
      </c>
      <c r="C5118">
        <v>902</v>
      </c>
      <c r="D5118">
        <v>16482.79</v>
      </c>
      <c r="E5118">
        <v>10250</v>
      </c>
      <c r="F5118">
        <v>0</v>
      </c>
      <c r="G5118">
        <v>180733.33</v>
      </c>
    </row>
    <row r="5119" spans="1:7" x14ac:dyDescent="0.35">
      <c r="A5119" t="s">
        <v>37</v>
      </c>
      <c r="B5119" t="s">
        <v>888</v>
      </c>
      <c r="C5119">
        <v>372</v>
      </c>
      <c r="D5119">
        <v>10805.5</v>
      </c>
      <c r="E5119">
        <v>7450</v>
      </c>
      <c r="F5119">
        <v>0</v>
      </c>
      <c r="G5119">
        <v>105533.33</v>
      </c>
    </row>
    <row r="5120" spans="1:7" x14ac:dyDescent="0.35">
      <c r="A5120" t="s">
        <v>37</v>
      </c>
      <c r="B5120" t="s">
        <v>889</v>
      </c>
      <c r="C5120">
        <v>455</v>
      </c>
      <c r="D5120">
        <v>12827.3</v>
      </c>
      <c r="E5120">
        <v>8733.33</v>
      </c>
      <c r="F5120">
        <v>0</v>
      </c>
      <c r="G5120">
        <v>233500</v>
      </c>
    </row>
    <row r="5121" spans="1:7" x14ac:dyDescent="0.35">
      <c r="A5121" t="s">
        <v>38</v>
      </c>
      <c r="B5121" t="s">
        <v>888</v>
      </c>
      <c r="C5121">
        <v>157</v>
      </c>
      <c r="D5121">
        <v>11165.07</v>
      </c>
      <c r="E5121">
        <v>8450</v>
      </c>
      <c r="F5121">
        <v>0</v>
      </c>
      <c r="G5121">
        <v>67150</v>
      </c>
    </row>
    <row r="5122" spans="1:7" x14ac:dyDescent="0.35">
      <c r="A5122" t="s">
        <v>38</v>
      </c>
      <c r="B5122" t="s">
        <v>889</v>
      </c>
      <c r="C5122">
        <v>666</v>
      </c>
      <c r="D5122">
        <v>11998.55</v>
      </c>
      <c r="E5122">
        <v>8100</v>
      </c>
      <c r="F5122">
        <v>0</v>
      </c>
      <c r="G5122">
        <v>185500</v>
      </c>
    </row>
    <row r="5123" spans="1:7" x14ac:dyDescent="0.35">
      <c r="A5123" t="s">
        <v>39</v>
      </c>
      <c r="B5123" t="s">
        <v>888</v>
      </c>
      <c r="C5123">
        <v>294</v>
      </c>
      <c r="D5123">
        <v>14272.58</v>
      </c>
      <c r="E5123">
        <v>8566.67</v>
      </c>
      <c r="F5123">
        <v>0</v>
      </c>
      <c r="G5123">
        <v>203666.67</v>
      </c>
    </row>
    <row r="5124" spans="1:7" x14ac:dyDescent="0.35">
      <c r="A5124" t="s">
        <v>39</v>
      </c>
      <c r="B5124" t="s">
        <v>889</v>
      </c>
      <c r="C5124">
        <v>735</v>
      </c>
      <c r="D5124">
        <v>16546.66</v>
      </c>
      <c r="E5124">
        <v>9933.33</v>
      </c>
      <c r="F5124">
        <v>0</v>
      </c>
      <c r="G5124">
        <v>231186.67</v>
      </c>
    </row>
    <row r="5125" spans="1:7" x14ac:dyDescent="0.35">
      <c r="A5125" t="s">
        <v>40</v>
      </c>
      <c r="B5125" t="s">
        <v>888</v>
      </c>
      <c r="C5125">
        <v>1846</v>
      </c>
      <c r="D5125">
        <v>12065.25</v>
      </c>
      <c r="E5125">
        <v>7800</v>
      </c>
      <c r="F5125">
        <v>0</v>
      </c>
      <c r="G5125">
        <v>203666.67</v>
      </c>
    </row>
    <row r="5126" spans="1:7" x14ac:dyDescent="0.35">
      <c r="A5126" t="s">
        <v>40</v>
      </c>
      <c r="B5126" t="s">
        <v>889</v>
      </c>
      <c r="C5126">
        <v>3084</v>
      </c>
      <c r="D5126">
        <v>14637.02</v>
      </c>
      <c r="E5126">
        <v>9166.67</v>
      </c>
      <c r="F5126">
        <v>0</v>
      </c>
      <c r="G5126">
        <v>233500</v>
      </c>
    </row>
    <row r="5128" spans="1:7" x14ac:dyDescent="0.35">
      <c r="A5128" t="s">
        <v>1775</v>
      </c>
    </row>
    <row r="5129" spans="1:7" x14ac:dyDescent="0.35">
      <c r="A5129" t="s">
        <v>29</v>
      </c>
      <c r="B5129" t="s">
        <v>1403</v>
      </c>
      <c r="C5129" t="s">
        <v>30</v>
      </c>
      <c r="D5129" t="s">
        <v>31</v>
      </c>
      <c r="E5129" t="s">
        <v>32</v>
      </c>
      <c r="F5129" t="s">
        <v>33</v>
      </c>
      <c r="G5129" t="s">
        <v>34</v>
      </c>
    </row>
    <row r="5130" spans="1:7" x14ac:dyDescent="0.35">
      <c r="A5130" t="s">
        <v>35</v>
      </c>
      <c r="B5130" t="s">
        <v>1404</v>
      </c>
      <c r="C5130">
        <v>414</v>
      </c>
      <c r="D5130">
        <v>13344.49</v>
      </c>
      <c r="E5130">
        <v>9666.67</v>
      </c>
      <c r="F5130">
        <v>0</v>
      </c>
      <c r="G5130">
        <v>127883.33</v>
      </c>
    </row>
    <row r="5131" spans="1:7" x14ac:dyDescent="0.35">
      <c r="A5131" t="s">
        <v>35</v>
      </c>
      <c r="B5131" t="s">
        <v>1405</v>
      </c>
      <c r="C5131">
        <v>67</v>
      </c>
      <c r="D5131">
        <v>18283.14</v>
      </c>
      <c r="E5131">
        <v>13916.67</v>
      </c>
      <c r="F5131">
        <v>480</v>
      </c>
      <c r="G5131">
        <v>137500</v>
      </c>
    </row>
    <row r="5132" spans="1:7" x14ac:dyDescent="0.35">
      <c r="A5132" t="s">
        <v>35</v>
      </c>
      <c r="B5132" t="s">
        <v>1406</v>
      </c>
      <c r="C5132">
        <v>136</v>
      </c>
      <c r="D5132">
        <v>6968.71</v>
      </c>
      <c r="E5132">
        <v>5220.33</v>
      </c>
      <c r="F5132">
        <v>0</v>
      </c>
      <c r="G5132">
        <v>42133.33</v>
      </c>
    </row>
    <row r="5133" spans="1:7" x14ac:dyDescent="0.35">
      <c r="A5133" t="s">
        <v>36</v>
      </c>
      <c r="B5133" t="s">
        <v>1404</v>
      </c>
      <c r="C5133">
        <v>1048</v>
      </c>
      <c r="D5133">
        <v>15421</v>
      </c>
      <c r="E5133">
        <v>9750</v>
      </c>
      <c r="F5133">
        <v>0</v>
      </c>
      <c r="G5133">
        <v>180733.33</v>
      </c>
    </row>
    <row r="5134" spans="1:7" x14ac:dyDescent="0.35">
      <c r="A5134" t="s">
        <v>36</v>
      </c>
      <c r="B5134" t="s">
        <v>1405</v>
      </c>
      <c r="C5134">
        <v>331</v>
      </c>
      <c r="D5134">
        <v>16021.39</v>
      </c>
      <c r="E5134">
        <v>11833.33</v>
      </c>
      <c r="F5134">
        <v>0</v>
      </c>
      <c r="G5134">
        <v>122350</v>
      </c>
    </row>
    <row r="5135" spans="1:7" x14ac:dyDescent="0.35">
      <c r="A5135" t="s">
        <v>36</v>
      </c>
      <c r="B5135" t="s">
        <v>1406</v>
      </c>
      <c r="C5135">
        <v>255</v>
      </c>
      <c r="D5135">
        <v>8303.27</v>
      </c>
      <c r="E5135">
        <v>4846.67</v>
      </c>
      <c r="F5135">
        <v>0</v>
      </c>
      <c r="G5135">
        <v>106366.67</v>
      </c>
    </row>
    <row r="5136" spans="1:7" x14ac:dyDescent="0.35">
      <c r="A5136" t="s">
        <v>37</v>
      </c>
      <c r="B5136" t="s">
        <v>1404</v>
      </c>
      <c r="C5136">
        <v>561</v>
      </c>
      <c r="D5136">
        <v>12410.69</v>
      </c>
      <c r="E5136">
        <v>8566.67</v>
      </c>
      <c r="F5136">
        <v>0</v>
      </c>
      <c r="G5136">
        <v>233500</v>
      </c>
    </row>
    <row r="5137" spans="1:7" x14ac:dyDescent="0.35">
      <c r="A5137" t="s">
        <v>37</v>
      </c>
      <c r="B5137" t="s">
        <v>1405</v>
      </c>
      <c r="C5137">
        <v>75</v>
      </c>
      <c r="D5137">
        <v>20468.419999999998</v>
      </c>
      <c r="E5137">
        <v>16266.67</v>
      </c>
      <c r="F5137">
        <v>1783.33</v>
      </c>
      <c r="G5137">
        <v>119833.33</v>
      </c>
    </row>
    <row r="5138" spans="1:7" x14ac:dyDescent="0.35">
      <c r="A5138" t="s">
        <v>37</v>
      </c>
      <c r="B5138" t="s">
        <v>1406</v>
      </c>
      <c r="C5138">
        <v>191</v>
      </c>
      <c r="D5138">
        <v>6340.01</v>
      </c>
      <c r="E5138">
        <v>4290</v>
      </c>
      <c r="F5138">
        <v>0</v>
      </c>
      <c r="G5138">
        <v>115666.67</v>
      </c>
    </row>
    <row r="5139" spans="1:7" x14ac:dyDescent="0.35">
      <c r="A5139" t="s">
        <v>38</v>
      </c>
      <c r="B5139" t="s">
        <v>1404</v>
      </c>
      <c r="C5139">
        <v>556</v>
      </c>
      <c r="D5139">
        <v>13265.47</v>
      </c>
      <c r="E5139">
        <v>8700</v>
      </c>
      <c r="F5139">
        <v>0</v>
      </c>
      <c r="G5139">
        <v>185500</v>
      </c>
    </row>
    <row r="5140" spans="1:7" x14ac:dyDescent="0.35">
      <c r="A5140" t="s">
        <v>38</v>
      </c>
      <c r="B5140" t="s">
        <v>1405</v>
      </c>
      <c r="C5140">
        <v>82</v>
      </c>
      <c r="D5140">
        <v>14897.64</v>
      </c>
      <c r="E5140">
        <v>11433.33</v>
      </c>
      <c r="F5140">
        <v>0</v>
      </c>
      <c r="G5140">
        <v>69833.33</v>
      </c>
    </row>
    <row r="5141" spans="1:7" x14ac:dyDescent="0.35">
      <c r="A5141" t="s">
        <v>38</v>
      </c>
      <c r="B5141" t="s">
        <v>1406</v>
      </c>
      <c r="C5141">
        <v>185</v>
      </c>
      <c r="D5141">
        <v>6254.52</v>
      </c>
      <c r="E5141">
        <v>5066.67</v>
      </c>
      <c r="F5141">
        <v>0</v>
      </c>
      <c r="G5141">
        <v>37933.33</v>
      </c>
    </row>
    <row r="5142" spans="1:7" x14ac:dyDescent="0.35">
      <c r="A5142" t="s">
        <v>39</v>
      </c>
      <c r="B5142" t="s">
        <v>1404</v>
      </c>
      <c r="C5142">
        <v>696</v>
      </c>
      <c r="D5142">
        <v>17541.560000000001</v>
      </c>
      <c r="E5142">
        <v>10900</v>
      </c>
      <c r="F5142">
        <v>0</v>
      </c>
      <c r="G5142">
        <v>231186.67</v>
      </c>
    </row>
    <row r="5143" spans="1:7" x14ac:dyDescent="0.35">
      <c r="A5143" t="s">
        <v>39</v>
      </c>
      <c r="B5143" t="s">
        <v>1405</v>
      </c>
      <c r="C5143">
        <v>111</v>
      </c>
      <c r="D5143">
        <v>18533.259999999998</v>
      </c>
      <c r="E5143">
        <v>12090.67</v>
      </c>
      <c r="F5143">
        <v>0</v>
      </c>
      <c r="G5143">
        <v>89533.33</v>
      </c>
    </row>
    <row r="5144" spans="1:7" x14ac:dyDescent="0.35">
      <c r="A5144" t="s">
        <v>39</v>
      </c>
      <c r="B5144" t="s">
        <v>1406</v>
      </c>
      <c r="C5144">
        <v>222</v>
      </c>
      <c r="D5144">
        <v>10087.18</v>
      </c>
      <c r="E5144">
        <v>5216.67</v>
      </c>
      <c r="F5144">
        <v>0</v>
      </c>
      <c r="G5144">
        <v>100700</v>
      </c>
    </row>
    <row r="5145" spans="1:7" x14ac:dyDescent="0.35">
      <c r="A5145" t="s">
        <v>40</v>
      </c>
      <c r="B5145" t="s">
        <v>1404</v>
      </c>
      <c r="C5145">
        <v>3275</v>
      </c>
      <c r="D5145">
        <v>14844.73</v>
      </c>
      <c r="E5145">
        <v>9586</v>
      </c>
      <c r="F5145">
        <v>0</v>
      </c>
      <c r="G5145">
        <v>233500</v>
      </c>
    </row>
    <row r="5146" spans="1:7" x14ac:dyDescent="0.35">
      <c r="A5146" t="s">
        <v>40</v>
      </c>
      <c r="B5146" t="s">
        <v>1405</v>
      </c>
      <c r="C5146">
        <v>666</v>
      </c>
      <c r="D5146">
        <v>16990.46</v>
      </c>
      <c r="E5146">
        <v>12766.67</v>
      </c>
      <c r="F5146">
        <v>0</v>
      </c>
      <c r="G5146">
        <v>137500</v>
      </c>
    </row>
    <row r="5147" spans="1:7" x14ac:dyDescent="0.35">
      <c r="A5147" t="s">
        <v>40</v>
      </c>
      <c r="B5147" t="s">
        <v>1406</v>
      </c>
      <c r="C5147">
        <v>989</v>
      </c>
      <c r="D5147">
        <v>7855.8</v>
      </c>
      <c r="E5147">
        <v>4850</v>
      </c>
      <c r="F5147">
        <v>0</v>
      </c>
      <c r="G5147">
        <v>115666.67</v>
      </c>
    </row>
    <row r="5149" spans="1:7" x14ac:dyDescent="0.35">
      <c r="A5149" t="s">
        <v>1776</v>
      </c>
    </row>
    <row r="5150" spans="1:7" x14ac:dyDescent="0.35">
      <c r="A5150" t="s">
        <v>29</v>
      </c>
      <c r="B5150" t="s">
        <v>1777</v>
      </c>
      <c r="C5150" t="s">
        <v>30</v>
      </c>
      <c r="D5150" t="s">
        <v>31</v>
      </c>
      <c r="E5150" t="s">
        <v>32</v>
      </c>
      <c r="F5150" t="s">
        <v>33</v>
      </c>
      <c r="G5150" t="s">
        <v>34</v>
      </c>
    </row>
    <row r="5151" spans="1:7" x14ac:dyDescent="0.35">
      <c r="A5151" t="s">
        <v>35</v>
      </c>
      <c r="B5151" t="s">
        <v>1778</v>
      </c>
      <c r="C5151">
        <v>478</v>
      </c>
      <c r="D5151">
        <v>14384.16</v>
      </c>
      <c r="E5151">
        <v>10416.67</v>
      </c>
      <c r="F5151">
        <v>0</v>
      </c>
      <c r="G5151">
        <v>137500</v>
      </c>
    </row>
    <row r="5152" spans="1:7" x14ac:dyDescent="0.35">
      <c r="A5152" t="s">
        <v>35</v>
      </c>
      <c r="B5152" t="s">
        <v>1779</v>
      </c>
      <c r="C5152">
        <v>136</v>
      </c>
      <c r="D5152">
        <v>6001.82</v>
      </c>
      <c r="E5152">
        <v>4335</v>
      </c>
      <c r="F5152">
        <v>0</v>
      </c>
      <c r="G5152">
        <v>44950</v>
      </c>
    </row>
    <row r="5153" spans="1:7" x14ac:dyDescent="0.35">
      <c r="A5153" t="s">
        <v>35</v>
      </c>
      <c r="B5153" t="s">
        <v>318</v>
      </c>
      <c r="C5153">
        <v>3</v>
      </c>
      <c r="D5153">
        <v>15376.04</v>
      </c>
      <c r="E5153">
        <v>14216.67</v>
      </c>
      <c r="F5153">
        <v>8352</v>
      </c>
      <c r="G5153">
        <v>20316.669999999998</v>
      </c>
    </row>
    <row r="5154" spans="1:7" x14ac:dyDescent="0.35">
      <c r="A5154" t="s">
        <v>36</v>
      </c>
      <c r="B5154" t="s">
        <v>1778</v>
      </c>
      <c r="C5154">
        <v>1372</v>
      </c>
      <c r="D5154">
        <v>16127.86</v>
      </c>
      <c r="E5154">
        <v>10783.33</v>
      </c>
      <c r="F5154">
        <v>0</v>
      </c>
      <c r="G5154">
        <v>180733.33</v>
      </c>
    </row>
    <row r="5155" spans="1:7" x14ac:dyDescent="0.35">
      <c r="A5155" t="s">
        <v>36</v>
      </c>
      <c r="B5155" t="s">
        <v>1779</v>
      </c>
      <c r="C5155">
        <v>257</v>
      </c>
      <c r="D5155">
        <v>5966.19</v>
      </c>
      <c r="E5155">
        <v>4878.67</v>
      </c>
      <c r="F5155">
        <v>0</v>
      </c>
      <c r="G5155">
        <v>43020</v>
      </c>
    </row>
    <row r="5156" spans="1:7" x14ac:dyDescent="0.35">
      <c r="A5156" t="s">
        <v>36</v>
      </c>
      <c r="B5156" t="s">
        <v>318</v>
      </c>
      <c r="C5156">
        <v>5</v>
      </c>
      <c r="D5156">
        <v>5231.43</v>
      </c>
      <c r="E5156">
        <v>3666.67</v>
      </c>
      <c r="F5156">
        <v>1730</v>
      </c>
      <c r="G5156">
        <v>8316.67</v>
      </c>
    </row>
    <row r="5157" spans="1:7" x14ac:dyDescent="0.35">
      <c r="A5157" t="s">
        <v>37</v>
      </c>
      <c r="B5157" t="s">
        <v>1778</v>
      </c>
      <c r="C5157">
        <v>643</v>
      </c>
      <c r="D5157">
        <v>13611.18</v>
      </c>
      <c r="E5157">
        <v>9690</v>
      </c>
      <c r="F5157">
        <v>0</v>
      </c>
      <c r="G5157">
        <v>233500</v>
      </c>
    </row>
    <row r="5158" spans="1:7" x14ac:dyDescent="0.35">
      <c r="A5158" t="s">
        <v>37</v>
      </c>
      <c r="B5158" t="s">
        <v>1779</v>
      </c>
      <c r="C5158">
        <v>179</v>
      </c>
      <c r="D5158">
        <v>5759.87</v>
      </c>
      <c r="E5158">
        <v>4435</v>
      </c>
      <c r="F5158">
        <v>0</v>
      </c>
      <c r="G5158">
        <v>48716.67</v>
      </c>
    </row>
    <row r="5159" spans="1:7" x14ac:dyDescent="0.35">
      <c r="A5159" t="s">
        <v>37</v>
      </c>
      <c r="B5159" t="s">
        <v>318</v>
      </c>
      <c r="C5159">
        <v>5</v>
      </c>
      <c r="D5159">
        <v>4636.26</v>
      </c>
      <c r="E5159">
        <v>6586.33</v>
      </c>
      <c r="F5159">
        <v>0</v>
      </c>
      <c r="G5159">
        <v>9833.33</v>
      </c>
    </row>
    <row r="5160" spans="1:7" x14ac:dyDescent="0.35">
      <c r="A5160" t="s">
        <v>38</v>
      </c>
      <c r="B5160" t="s">
        <v>1778</v>
      </c>
      <c r="C5160">
        <v>648</v>
      </c>
      <c r="D5160">
        <v>13399.98</v>
      </c>
      <c r="E5160">
        <v>8983.33</v>
      </c>
      <c r="F5160">
        <v>0</v>
      </c>
      <c r="G5160">
        <v>185500</v>
      </c>
    </row>
    <row r="5161" spans="1:7" x14ac:dyDescent="0.35">
      <c r="A5161" t="s">
        <v>38</v>
      </c>
      <c r="B5161" t="s">
        <v>1779</v>
      </c>
      <c r="C5161">
        <v>170</v>
      </c>
      <c r="D5161">
        <v>5411.85</v>
      </c>
      <c r="E5161">
        <v>4523.67</v>
      </c>
      <c r="F5161">
        <v>0</v>
      </c>
      <c r="G5161">
        <v>42566.67</v>
      </c>
    </row>
    <row r="5162" spans="1:7" x14ac:dyDescent="0.35">
      <c r="A5162" t="s">
        <v>38</v>
      </c>
      <c r="B5162" t="s">
        <v>318</v>
      </c>
      <c r="C5162">
        <v>5</v>
      </c>
      <c r="D5162">
        <v>4006.1</v>
      </c>
      <c r="E5162">
        <v>0</v>
      </c>
      <c r="F5162">
        <v>0</v>
      </c>
      <c r="G5162">
        <v>14200</v>
      </c>
    </row>
    <row r="5163" spans="1:7" x14ac:dyDescent="0.35">
      <c r="A5163" t="s">
        <v>39</v>
      </c>
      <c r="B5163" t="s">
        <v>1778</v>
      </c>
      <c r="C5163">
        <v>822</v>
      </c>
      <c r="D5163">
        <v>18442.3</v>
      </c>
      <c r="E5163">
        <v>11833.33</v>
      </c>
      <c r="F5163">
        <v>0</v>
      </c>
      <c r="G5163">
        <v>231186.67</v>
      </c>
    </row>
    <row r="5164" spans="1:7" x14ac:dyDescent="0.35">
      <c r="A5164" t="s">
        <v>39</v>
      </c>
      <c r="B5164" t="s">
        <v>1779</v>
      </c>
      <c r="C5164">
        <v>203</v>
      </c>
      <c r="D5164">
        <v>6406.52</v>
      </c>
      <c r="E5164">
        <v>5216.67</v>
      </c>
      <c r="F5164">
        <v>0</v>
      </c>
      <c r="G5164">
        <v>33033.33</v>
      </c>
    </row>
    <row r="5165" spans="1:7" x14ac:dyDescent="0.35">
      <c r="A5165" t="s">
        <v>39</v>
      </c>
      <c r="B5165" t="s">
        <v>318</v>
      </c>
      <c r="C5165">
        <v>4</v>
      </c>
      <c r="D5165">
        <v>4599.42</v>
      </c>
      <c r="E5165">
        <v>4650</v>
      </c>
      <c r="F5165">
        <v>4383.33</v>
      </c>
      <c r="G5165">
        <v>5050</v>
      </c>
    </row>
    <row r="5166" spans="1:7" x14ac:dyDescent="0.35">
      <c r="A5166" t="s">
        <v>40</v>
      </c>
      <c r="B5166" t="s">
        <v>1778</v>
      </c>
      <c r="C5166">
        <v>3963</v>
      </c>
      <c r="D5166">
        <v>15609.85</v>
      </c>
      <c r="E5166">
        <v>10300</v>
      </c>
      <c r="F5166">
        <v>0</v>
      </c>
      <c r="G5166">
        <v>233500</v>
      </c>
    </row>
    <row r="5167" spans="1:7" x14ac:dyDescent="0.35">
      <c r="A5167" t="s">
        <v>40</v>
      </c>
      <c r="B5167" t="s">
        <v>1779</v>
      </c>
      <c r="C5167">
        <v>945</v>
      </c>
      <c r="D5167">
        <v>5944.9</v>
      </c>
      <c r="E5167">
        <v>4706.67</v>
      </c>
      <c r="F5167">
        <v>0</v>
      </c>
      <c r="G5167">
        <v>48716.67</v>
      </c>
    </row>
    <row r="5168" spans="1:7" x14ac:dyDescent="0.35">
      <c r="A5168" t="s">
        <v>40</v>
      </c>
      <c r="B5168" t="s">
        <v>318</v>
      </c>
      <c r="C5168">
        <v>22</v>
      </c>
      <c r="D5168">
        <v>6273.6</v>
      </c>
      <c r="E5168">
        <v>4850</v>
      </c>
      <c r="F5168">
        <v>0</v>
      </c>
      <c r="G5168">
        <v>20316.669999999998</v>
      </c>
    </row>
    <row r="5170" spans="1:7" x14ac:dyDescent="0.35">
      <c r="A5170" t="s">
        <v>1780</v>
      </c>
    </row>
    <row r="5171" spans="1:7" x14ac:dyDescent="0.35">
      <c r="A5171" t="s">
        <v>29</v>
      </c>
      <c r="B5171" t="s">
        <v>1781</v>
      </c>
      <c r="C5171" t="s">
        <v>30</v>
      </c>
      <c r="D5171" t="s">
        <v>31</v>
      </c>
      <c r="E5171" t="s">
        <v>32</v>
      </c>
      <c r="F5171" t="s">
        <v>33</v>
      </c>
      <c r="G5171" t="s">
        <v>34</v>
      </c>
    </row>
    <row r="5172" spans="1:7" x14ac:dyDescent="0.35">
      <c r="A5172" t="s">
        <v>35</v>
      </c>
      <c r="B5172" t="s">
        <v>1782</v>
      </c>
      <c r="C5172">
        <v>555</v>
      </c>
      <c r="D5172">
        <v>12546.71</v>
      </c>
      <c r="E5172">
        <v>8655</v>
      </c>
      <c r="F5172">
        <v>0</v>
      </c>
      <c r="G5172">
        <v>137500</v>
      </c>
    </row>
    <row r="5173" spans="1:7" x14ac:dyDescent="0.35">
      <c r="A5173" t="s">
        <v>35</v>
      </c>
      <c r="B5173" t="s">
        <v>1783</v>
      </c>
      <c r="C5173">
        <v>43</v>
      </c>
      <c r="D5173">
        <v>7917.91</v>
      </c>
      <c r="E5173">
        <v>7350</v>
      </c>
      <c r="F5173">
        <v>446.67</v>
      </c>
      <c r="G5173">
        <v>51033.33</v>
      </c>
    </row>
    <row r="5174" spans="1:7" x14ac:dyDescent="0.35">
      <c r="A5174" t="s">
        <v>35</v>
      </c>
      <c r="B5174" t="s">
        <v>318</v>
      </c>
      <c r="C5174">
        <v>19</v>
      </c>
      <c r="D5174">
        <v>15249.8</v>
      </c>
      <c r="E5174">
        <v>8833.33</v>
      </c>
      <c r="F5174">
        <v>0</v>
      </c>
      <c r="G5174">
        <v>38000</v>
      </c>
    </row>
    <row r="5175" spans="1:7" x14ac:dyDescent="0.35">
      <c r="A5175" t="s">
        <v>36</v>
      </c>
      <c r="B5175" t="s">
        <v>1782</v>
      </c>
      <c r="C5175">
        <v>1517</v>
      </c>
      <c r="D5175">
        <v>14720.86</v>
      </c>
      <c r="E5175">
        <v>9400</v>
      </c>
      <c r="F5175">
        <v>0</v>
      </c>
      <c r="G5175">
        <v>180733.33</v>
      </c>
    </row>
    <row r="5176" spans="1:7" x14ac:dyDescent="0.35">
      <c r="A5176" t="s">
        <v>36</v>
      </c>
      <c r="B5176" t="s">
        <v>1783</v>
      </c>
      <c r="C5176">
        <v>71</v>
      </c>
      <c r="D5176">
        <v>9576.23</v>
      </c>
      <c r="E5176">
        <v>6782</v>
      </c>
      <c r="F5176">
        <v>200</v>
      </c>
      <c r="G5176">
        <v>40333.33</v>
      </c>
    </row>
    <row r="5177" spans="1:7" x14ac:dyDescent="0.35">
      <c r="A5177" t="s">
        <v>36</v>
      </c>
      <c r="B5177" t="s">
        <v>318</v>
      </c>
      <c r="C5177">
        <v>46</v>
      </c>
      <c r="D5177">
        <v>12253.52</v>
      </c>
      <c r="E5177">
        <v>5900</v>
      </c>
      <c r="F5177">
        <v>0</v>
      </c>
      <c r="G5177">
        <v>84558.33</v>
      </c>
    </row>
    <row r="5178" spans="1:7" x14ac:dyDescent="0.35">
      <c r="A5178" t="s">
        <v>37</v>
      </c>
      <c r="B5178" t="s">
        <v>1782</v>
      </c>
      <c r="C5178">
        <v>754</v>
      </c>
      <c r="D5178">
        <v>12211.04</v>
      </c>
      <c r="E5178">
        <v>8083.33</v>
      </c>
      <c r="F5178">
        <v>0</v>
      </c>
      <c r="G5178">
        <v>233500</v>
      </c>
    </row>
    <row r="5179" spans="1:7" x14ac:dyDescent="0.35">
      <c r="A5179" t="s">
        <v>37</v>
      </c>
      <c r="B5179" t="s">
        <v>1783</v>
      </c>
      <c r="C5179">
        <v>55</v>
      </c>
      <c r="D5179">
        <v>7387.65</v>
      </c>
      <c r="E5179">
        <v>5566.67</v>
      </c>
      <c r="F5179">
        <v>316.67</v>
      </c>
      <c r="G5179">
        <v>31633.33</v>
      </c>
    </row>
    <row r="5180" spans="1:7" x14ac:dyDescent="0.35">
      <c r="A5180" t="s">
        <v>37</v>
      </c>
      <c r="B5180" t="s">
        <v>318</v>
      </c>
      <c r="C5180">
        <v>18</v>
      </c>
      <c r="D5180">
        <v>10466.74</v>
      </c>
      <c r="E5180">
        <v>8683.33</v>
      </c>
      <c r="F5180">
        <v>1241.67</v>
      </c>
      <c r="G5180">
        <v>30966.67</v>
      </c>
    </row>
    <row r="5181" spans="1:7" x14ac:dyDescent="0.35">
      <c r="A5181" t="s">
        <v>38</v>
      </c>
      <c r="B5181" t="s">
        <v>1782</v>
      </c>
      <c r="C5181">
        <v>740</v>
      </c>
      <c r="D5181">
        <v>12269.28</v>
      </c>
      <c r="E5181">
        <v>8333.33</v>
      </c>
      <c r="F5181">
        <v>0</v>
      </c>
      <c r="G5181">
        <v>185500</v>
      </c>
    </row>
    <row r="5182" spans="1:7" x14ac:dyDescent="0.35">
      <c r="A5182" t="s">
        <v>38</v>
      </c>
      <c r="B5182" t="s">
        <v>1783</v>
      </c>
      <c r="C5182">
        <v>60</v>
      </c>
      <c r="D5182">
        <v>7145.38</v>
      </c>
      <c r="E5182">
        <v>6600</v>
      </c>
      <c r="F5182">
        <v>0</v>
      </c>
      <c r="G5182">
        <v>36533.33</v>
      </c>
    </row>
    <row r="5183" spans="1:7" x14ac:dyDescent="0.35">
      <c r="A5183" t="s">
        <v>38</v>
      </c>
      <c r="B5183" t="s">
        <v>318</v>
      </c>
      <c r="C5183">
        <v>23</v>
      </c>
      <c r="D5183">
        <v>11039.92</v>
      </c>
      <c r="E5183">
        <v>5600</v>
      </c>
      <c r="F5183">
        <v>0</v>
      </c>
      <c r="G5183">
        <v>60333.33</v>
      </c>
    </row>
    <row r="5184" spans="1:7" x14ac:dyDescent="0.35">
      <c r="A5184" t="s">
        <v>39</v>
      </c>
      <c r="B5184" t="s">
        <v>1782</v>
      </c>
      <c r="C5184">
        <v>958</v>
      </c>
      <c r="D5184">
        <v>16329.47</v>
      </c>
      <c r="E5184">
        <v>9754</v>
      </c>
      <c r="F5184">
        <v>0</v>
      </c>
      <c r="G5184">
        <v>231186.67</v>
      </c>
    </row>
    <row r="5185" spans="1:7" x14ac:dyDescent="0.35">
      <c r="A5185" t="s">
        <v>39</v>
      </c>
      <c r="B5185" t="s">
        <v>1783</v>
      </c>
      <c r="C5185">
        <v>45</v>
      </c>
      <c r="D5185">
        <v>7278.99</v>
      </c>
      <c r="E5185">
        <v>5033.33</v>
      </c>
      <c r="F5185">
        <v>533.33000000000004</v>
      </c>
      <c r="G5185">
        <v>24100</v>
      </c>
    </row>
    <row r="5186" spans="1:7" x14ac:dyDescent="0.35">
      <c r="A5186" t="s">
        <v>39</v>
      </c>
      <c r="B5186" t="s">
        <v>318</v>
      </c>
      <c r="C5186">
        <v>26</v>
      </c>
      <c r="D5186">
        <v>16264.7</v>
      </c>
      <c r="E5186">
        <v>5900</v>
      </c>
      <c r="F5186">
        <v>0</v>
      </c>
      <c r="G5186">
        <v>78500</v>
      </c>
    </row>
    <row r="5187" spans="1:7" x14ac:dyDescent="0.35">
      <c r="A5187" t="s">
        <v>40</v>
      </c>
      <c r="B5187" t="s">
        <v>1782</v>
      </c>
      <c r="C5187">
        <v>4524</v>
      </c>
      <c r="D5187">
        <v>14058.72</v>
      </c>
      <c r="E5187">
        <v>8883.33</v>
      </c>
      <c r="F5187">
        <v>0</v>
      </c>
      <c r="G5187">
        <v>233500</v>
      </c>
    </row>
    <row r="5188" spans="1:7" x14ac:dyDescent="0.35">
      <c r="A5188" t="s">
        <v>40</v>
      </c>
      <c r="B5188" t="s">
        <v>1783</v>
      </c>
      <c r="C5188">
        <v>274</v>
      </c>
      <c r="D5188">
        <v>7926.81</v>
      </c>
      <c r="E5188">
        <v>6366.67</v>
      </c>
      <c r="F5188">
        <v>0</v>
      </c>
      <c r="G5188">
        <v>51033.33</v>
      </c>
    </row>
    <row r="5189" spans="1:7" x14ac:dyDescent="0.35">
      <c r="A5189" t="s">
        <v>40</v>
      </c>
      <c r="B5189" t="s">
        <v>318</v>
      </c>
      <c r="C5189">
        <v>132</v>
      </c>
      <c r="D5189">
        <v>13251.44</v>
      </c>
      <c r="E5189">
        <v>6600</v>
      </c>
      <c r="F5189">
        <v>0</v>
      </c>
      <c r="G5189">
        <v>84558.33</v>
      </c>
    </row>
    <row r="5191" spans="1:7" x14ac:dyDescent="0.35">
      <c r="A5191" t="s">
        <v>1784</v>
      </c>
    </row>
    <row r="5192" spans="1:7" x14ac:dyDescent="0.35">
      <c r="A5192" t="s">
        <v>29</v>
      </c>
      <c r="B5192" t="s">
        <v>899</v>
      </c>
      <c r="C5192" t="s">
        <v>30</v>
      </c>
      <c r="D5192" t="s">
        <v>31</v>
      </c>
      <c r="E5192" t="s">
        <v>32</v>
      </c>
      <c r="F5192" t="s">
        <v>33</v>
      </c>
      <c r="G5192" t="s">
        <v>34</v>
      </c>
    </row>
    <row r="5193" spans="1:7" x14ac:dyDescent="0.35">
      <c r="A5193" t="s">
        <v>35</v>
      </c>
      <c r="B5193" t="s">
        <v>900</v>
      </c>
      <c r="C5193">
        <v>539</v>
      </c>
      <c r="D5193">
        <v>12397.8</v>
      </c>
      <c r="E5193">
        <v>8358.33</v>
      </c>
      <c r="F5193">
        <v>0</v>
      </c>
      <c r="G5193">
        <v>137500</v>
      </c>
    </row>
    <row r="5194" spans="1:7" x14ac:dyDescent="0.35">
      <c r="A5194" t="s">
        <v>35</v>
      </c>
      <c r="B5194" t="s">
        <v>901</v>
      </c>
      <c r="C5194">
        <v>78</v>
      </c>
      <c r="D5194">
        <v>13822.49</v>
      </c>
      <c r="E5194">
        <v>5780</v>
      </c>
      <c r="F5194">
        <v>300</v>
      </c>
      <c r="G5194">
        <v>116916.67</v>
      </c>
    </row>
    <row r="5195" spans="1:7" x14ac:dyDescent="0.35">
      <c r="A5195" t="s">
        <v>36</v>
      </c>
      <c r="B5195" t="s">
        <v>900</v>
      </c>
      <c r="C5195">
        <v>1634</v>
      </c>
      <c r="D5195">
        <v>14456.01</v>
      </c>
      <c r="E5195">
        <v>9106.67</v>
      </c>
      <c r="F5195">
        <v>0</v>
      </c>
      <c r="G5195">
        <v>180733.33</v>
      </c>
    </row>
    <row r="5196" spans="1:7" x14ac:dyDescent="0.35">
      <c r="A5196" t="s">
        <v>37</v>
      </c>
      <c r="B5196" t="s">
        <v>900</v>
      </c>
      <c r="C5196">
        <v>827</v>
      </c>
      <c r="D5196">
        <v>11874.89</v>
      </c>
      <c r="E5196">
        <v>7900</v>
      </c>
      <c r="F5196">
        <v>0</v>
      </c>
      <c r="G5196">
        <v>233500</v>
      </c>
    </row>
    <row r="5197" spans="1:7" x14ac:dyDescent="0.35">
      <c r="A5197" t="s">
        <v>38</v>
      </c>
      <c r="B5197" t="s">
        <v>900</v>
      </c>
      <c r="C5197">
        <v>173</v>
      </c>
      <c r="D5197">
        <v>13063.11</v>
      </c>
      <c r="E5197">
        <v>9150</v>
      </c>
      <c r="F5197">
        <v>0</v>
      </c>
      <c r="G5197">
        <v>80833.33</v>
      </c>
    </row>
    <row r="5198" spans="1:7" x14ac:dyDescent="0.35">
      <c r="A5198" t="s">
        <v>38</v>
      </c>
      <c r="B5198" t="s">
        <v>901</v>
      </c>
      <c r="C5198">
        <v>650</v>
      </c>
      <c r="D5198">
        <v>11173.62</v>
      </c>
      <c r="E5198">
        <v>7466.67</v>
      </c>
      <c r="F5198">
        <v>0</v>
      </c>
      <c r="G5198">
        <v>185500</v>
      </c>
    </row>
    <row r="5199" spans="1:7" x14ac:dyDescent="0.35">
      <c r="A5199" t="s">
        <v>39</v>
      </c>
      <c r="B5199" t="s">
        <v>900</v>
      </c>
      <c r="C5199">
        <v>810</v>
      </c>
      <c r="D5199">
        <v>17217.47</v>
      </c>
      <c r="E5199">
        <v>10495</v>
      </c>
      <c r="F5199">
        <v>0</v>
      </c>
      <c r="G5199">
        <v>231186.67</v>
      </c>
    </row>
    <row r="5200" spans="1:7" x14ac:dyDescent="0.35">
      <c r="A5200" t="s">
        <v>39</v>
      </c>
      <c r="B5200" t="s">
        <v>901</v>
      </c>
      <c r="C5200">
        <v>219</v>
      </c>
      <c r="D5200">
        <v>8410.2000000000007</v>
      </c>
      <c r="E5200">
        <v>6300</v>
      </c>
      <c r="F5200">
        <v>0</v>
      </c>
      <c r="G5200">
        <v>39783.33</v>
      </c>
    </row>
    <row r="5201" spans="1:57" x14ac:dyDescent="0.35">
      <c r="A5201" t="s">
        <v>40</v>
      </c>
      <c r="B5201" t="s">
        <v>900</v>
      </c>
      <c r="C5201">
        <v>3983</v>
      </c>
      <c r="D5201">
        <v>14283.78</v>
      </c>
      <c r="E5201">
        <v>9019</v>
      </c>
      <c r="F5201">
        <v>0</v>
      </c>
      <c r="G5201">
        <v>233500</v>
      </c>
    </row>
    <row r="5202" spans="1:57" x14ac:dyDescent="0.35">
      <c r="A5202" t="s">
        <v>40</v>
      </c>
      <c r="B5202" t="s">
        <v>901</v>
      </c>
      <c r="C5202">
        <v>947</v>
      </c>
      <c r="D5202">
        <v>10580.24</v>
      </c>
      <c r="E5202">
        <v>6916.67</v>
      </c>
      <c r="F5202">
        <v>0</v>
      </c>
      <c r="G5202">
        <v>185500</v>
      </c>
    </row>
    <row r="5204" spans="1:57" x14ac:dyDescent="0.35">
      <c r="A5204" t="s">
        <v>1785</v>
      </c>
    </row>
    <row r="5205" spans="1:57" x14ac:dyDescent="0.35">
      <c r="A5205" t="s">
        <v>29</v>
      </c>
      <c r="B5205" t="s">
        <v>1786</v>
      </c>
      <c r="C5205" t="s">
        <v>1787</v>
      </c>
      <c r="D5205" t="s">
        <v>1788</v>
      </c>
      <c r="E5205" t="s">
        <v>1789</v>
      </c>
      <c r="F5205" t="s">
        <v>1790</v>
      </c>
      <c r="G5205" t="s">
        <v>1791</v>
      </c>
      <c r="H5205" t="s">
        <v>1792</v>
      </c>
      <c r="I5205" t="s">
        <v>1793</v>
      </c>
      <c r="J5205" t="s">
        <v>1794</v>
      </c>
      <c r="K5205" t="s">
        <v>1795</v>
      </c>
      <c r="L5205" t="s">
        <v>1796</v>
      </c>
      <c r="M5205" t="s">
        <v>1797</v>
      </c>
      <c r="N5205" t="s">
        <v>1798</v>
      </c>
      <c r="O5205" t="s">
        <v>1799</v>
      </c>
      <c r="P5205" t="s">
        <v>1800</v>
      </c>
      <c r="Q5205" t="s">
        <v>1801</v>
      </c>
      <c r="R5205" t="s">
        <v>1802</v>
      </c>
      <c r="S5205" t="s">
        <v>1803</v>
      </c>
      <c r="T5205" t="s">
        <v>1804</v>
      </c>
      <c r="U5205" t="s">
        <v>1805</v>
      </c>
      <c r="V5205" t="s">
        <v>1806</v>
      </c>
      <c r="W5205" t="s">
        <v>1807</v>
      </c>
      <c r="X5205" t="s">
        <v>1808</v>
      </c>
      <c r="Y5205" t="s">
        <v>1809</v>
      </c>
      <c r="Z5205" t="s">
        <v>1810</v>
      </c>
      <c r="AA5205" t="s">
        <v>1811</v>
      </c>
      <c r="AB5205" t="s">
        <v>1812</v>
      </c>
      <c r="AC5205" t="s">
        <v>1813</v>
      </c>
      <c r="AD5205" t="s">
        <v>1814</v>
      </c>
      <c r="AE5205" t="s">
        <v>1815</v>
      </c>
      <c r="AF5205" t="s">
        <v>1816</v>
      </c>
      <c r="AG5205" t="s">
        <v>1817</v>
      </c>
      <c r="AH5205" t="s">
        <v>1818</v>
      </c>
      <c r="AI5205" t="s">
        <v>1819</v>
      </c>
      <c r="AJ5205" t="s">
        <v>1820</v>
      </c>
      <c r="AK5205" t="s">
        <v>1821</v>
      </c>
      <c r="AL5205" t="s">
        <v>1822</v>
      </c>
      <c r="AM5205" t="s">
        <v>1823</v>
      </c>
      <c r="AN5205" t="s">
        <v>1824</v>
      </c>
      <c r="AO5205" t="s">
        <v>1825</v>
      </c>
      <c r="AP5205" t="s">
        <v>1826</v>
      </c>
      <c r="AQ5205" t="s">
        <v>1827</v>
      </c>
      <c r="AR5205" t="s">
        <v>1828</v>
      </c>
      <c r="AS5205" t="s">
        <v>1829</v>
      </c>
      <c r="AT5205" t="s">
        <v>1830</v>
      </c>
      <c r="AU5205" t="s">
        <v>1831</v>
      </c>
      <c r="AV5205" t="s">
        <v>1832</v>
      </c>
      <c r="AW5205" t="s">
        <v>1833</v>
      </c>
      <c r="AX5205" t="s">
        <v>1834</v>
      </c>
      <c r="AY5205" t="s">
        <v>1835</v>
      </c>
      <c r="AZ5205" t="s">
        <v>1836</v>
      </c>
      <c r="BA5205" t="s">
        <v>1837</v>
      </c>
      <c r="BB5205" t="s">
        <v>1838</v>
      </c>
      <c r="BC5205" t="s">
        <v>1839</v>
      </c>
      <c r="BD5205" t="s">
        <v>1840</v>
      </c>
    </row>
    <row r="5206" spans="1:57" x14ac:dyDescent="0.35">
      <c r="A5206" t="s">
        <v>35</v>
      </c>
      <c r="B5206">
        <v>505</v>
      </c>
      <c r="C5206">
        <v>5908.94</v>
      </c>
      <c r="D5206">
        <v>5000</v>
      </c>
      <c r="E5206">
        <v>0</v>
      </c>
      <c r="F5206">
        <v>40000</v>
      </c>
      <c r="G5206">
        <v>339</v>
      </c>
      <c r="H5206">
        <v>1707.97</v>
      </c>
      <c r="I5206">
        <v>0</v>
      </c>
      <c r="J5206">
        <v>0</v>
      </c>
      <c r="K5206">
        <v>20000</v>
      </c>
      <c r="L5206">
        <v>471</v>
      </c>
      <c r="M5206">
        <v>481.51</v>
      </c>
      <c r="N5206">
        <v>250</v>
      </c>
      <c r="O5206">
        <v>0</v>
      </c>
      <c r="P5206">
        <v>25000</v>
      </c>
      <c r="Q5206">
        <v>435</v>
      </c>
      <c r="R5206">
        <v>1041.1500000000001</v>
      </c>
      <c r="S5206">
        <v>500</v>
      </c>
      <c r="T5206">
        <v>0</v>
      </c>
      <c r="U5206">
        <v>15000</v>
      </c>
      <c r="V5206">
        <v>552</v>
      </c>
      <c r="W5206">
        <v>2163.06</v>
      </c>
      <c r="X5206">
        <v>2000</v>
      </c>
      <c r="Y5206">
        <v>0</v>
      </c>
      <c r="Z5206">
        <v>11000</v>
      </c>
      <c r="AA5206">
        <v>409</v>
      </c>
      <c r="AB5206">
        <v>1708.22</v>
      </c>
      <c r="AC5206">
        <v>900</v>
      </c>
      <c r="AD5206">
        <v>0</v>
      </c>
      <c r="AE5206">
        <v>25000</v>
      </c>
      <c r="AF5206">
        <v>391</v>
      </c>
      <c r="AG5206">
        <v>585.62</v>
      </c>
      <c r="AH5206">
        <v>150</v>
      </c>
      <c r="AI5206">
        <v>0</v>
      </c>
      <c r="AJ5206">
        <v>30000</v>
      </c>
      <c r="AK5206">
        <v>591</v>
      </c>
      <c r="AL5206">
        <v>532.66999999999996</v>
      </c>
      <c r="AM5206">
        <v>500</v>
      </c>
      <c r="AN5206">
        <v>0</v>
      </c>
      <c r="AO5206">
        <v>3500</v>
      </c>
      <c r="AP5206">
        <v>327</v>
      </c>
      <c r="AQ5206">
        <v>581.08000000000004</v>
      </c>
      <c r="AR5206">
        <v>0</v>
      </c>
      <c r="AS5206">
        <v>0</v>
      </c>
      <c r="AT5206">
        <v>10000</v>
      </c>
      <c r="AU5206">
        <v>309</v>
      </c>
      <c r="AV5206">
        <v>198.32</v>
      </c>
      <c r="AW5206">
        <v>0</v>
      </c>
      <c r="AX5206">
        <v>0</v>
      </c>
      <c r="AY5206">
        <v>35000</v>
      </c>
      <c r="AZ5206">
        <v>369</v>
      </c>
      <c r="BA5206">
        <v>1645.88</v>
      </c>
      <c r="BB5206">
        <v>0</v>
      </c>
      <c r="BC5206">
        <v>0</v>
      </c>
      <c r="BD5206">
        <v>100000</v>
      </c>
    </row>
    <row r="5207" spans="1:57" x14ac:dyDescent="0.35">
      <c r="A5207" t="s">
        <v>36</v>
      </c>
      <c r="B5207">
        <v>1263</v>
      </c>
      <c r="C5207">
        <v>7229.76</v>
      </c>
      <c r="D5207">
        <v>5000</v>
      </c>
      <c r="E5207">
        <v>0</v>
      </c>
      <c r="F5207">
        <v>50000</v>
      </c>
      <c r="G5207">
        <v>868</v>
      </c>
      <c r="H5207">
        <v>1489.4</v>
      </c>
      <c r="I5207">
        <v>0</v>
      </c>
      <c r="J5207">
        <v>0</v>
      </c>
      <c r="K5207">
        <v>25000</v>
      </c>
      <c r="L5207">
        <v>1048</v>
      </c>
      <c r="M5207">
        <v>311.72000000000003</v>
      </c>
      <c r="N5207">
        <v>200</v>
      </c>
      <c r="O5207">
        <v>0</v>
      </c>
      <c r="P5207">
        <v>7000</v>
      </c>
      <c r="Q5207">
        <v>1185</v>
      </c>
      <c r="R5207">
        <v>1171.4100000000001</v>
      </c>
      <c r="S5207">
        <v>700</v>
      </c>
      <c r="T5207">
        <v>0</v>
      </c>
      <c r="U5207">
        <v>15000</v>
      </c>
      <c r="V5207">
        <v>1488</v>
      </c>
      <c r="W5207">
        <v>2718.38</v>
      </c>
      <c r="X5207">
        <v>2200</v>
      </c>
      <c r="Y5207">
        <v>0</v>
      </c>
      <c r="Z5207">
        <v>25000</v>
      </c>
      <c r="AA5207">
        <v>1067</v>
      </c>
      <c r="AB5207">
        <v>1945.35</v>
      </c>
      <c r="AC5207">
        <v>1000</v>
      </c>
      <c r="AD5207">
        <v>0</v>
      </c>
      <c r="AE5207">
        <v>20000</v>
      </c>
      <c r="AF5207">
        <v>1069</v>
      </c>
      <c r="AG5207">
        <v>590.16</v>
      </c>
      <c r="AH5207">
        <v>200</v>
      </c>
      <c r="AI5207">
        <v>0</v>
      </c>
      <c r="AJ5207">
        <v>15000</v>
      </c>
      <c r="AK5207">
        <v>1559</v>
      </c>
      <c r="AL5207">
        <v>558.73</v>
      </c>
      <c r="AM5207">
        <v>500</v>
      </c>
      <c r="AN5207">
        <v>0</v>
      </c>
      <c r="AO5207">
        <v>15000</v>
      </c>
      <c r="AP5207">
        <v>898</v>
      </c>
      <c r="AQ5207">
        <v>673.1</v>
      </c>
      <c r="AR5207">
        <v>0</v>
      </c>
      <c r="AS5207">
        <v>0</v>
      </c>
      <c r="AT5207">
        <v>40000</v>
      </c>
      <c r="AU5207">
        <v>822</v>
      </c>
      <c r="AV5207">
        <v>578.14</v>
      </c>
      <c r="AW5207">
        <v>0</v>
      </c>
      <c r="AX5207">
        <v>0</v>
      </c>
      <c r="AY5207">
        <v>72000</v>
      </c>
      <c r="AZ5207">
        <v>922</v>
      </c>
      <c r="BA5207">
        <v>1072.07</v>
      </c>
      <c r="BB5207">
        <v>0</v>
      </c>
      <c r="BC5207">
        <v>0</v>
      </c>
      <c r="BD5207">
        <v>57000</v>
      </c>
    </row>
    <row r="5208" spans="1:57" x14ac:dyDescent="0.35">
      <c r="A5208" t="s">
        <v>37</v>
      </c>
      <c r="B5208">
        <v>643</v>
      </c>
      <c r="C5208">
        <v>5644.18</v>
      </c>
      <c r="D5208">
        <v>4000</v>
      </c>
      <c r="E5208">
        <v>0</v>
      </c>
      <c r="F5208">
        <v>40000</v>
      </c>
      <c r="G5208">
        <v>402</v>
      </c>
      <c r="H5208">
        <v>1358.96</v>
      </c>
      <c r="I5208">
        <v>0</v>
      </c>
      <c r="J5208">
        <v>0</v>
      </c>
      <c r="K5208">
        <v>20000</v>
      </c>
      <c r="L5208">
        <v>528</v>
      </c>
      <c r="M5208">
        <v>286.22000000000003</v>
      </c>
      <c r="N5208">
        <v>170</v>
      </c>
      <c r="O5208">
        <v>0</v>
      </c>
      <c r="P5208">
        <v>15000</v>
      </c>
      <c r="Q5208">
        <v>585</v>
      </c>
      <c r="R5208">
        <v>997.33</v>
      </c>
      <c r="S5208">
        <v>500</v>
      </c>
      <c r="T5208">
        <v>0</v>
      </c>
      <c r="U5208">
        <v>10000</v>
      </c>
      <c r="V5208">
        <v>744</v>
      </c>
      <c r="W5208">
        <v>2357.15</v>
      </c>
      <c r="X5208">
        <v>2000</v>
      </c>
      <c r="Y5208">
        <v>0</v>
      </c>
      <c r="Z5208">
        <v>65000</v>
      </c>
      <c r="AA5208">
        <v>505</v>
      </c>
      <c r="AB5208">
        <v>1719.29</v>
      </c>
      <c r="AC5208">
        <v>1000</v>
      </c>
      <c r="AD5208">
        <v>0</v>
      </c>
      <c r="AE5208">
        <v>25000</v>
      </c>
      <c r="AF5208">
        <v>501</v>
      </c>
      <c r="AG5208">
        <v>506.85</v>
      </c>
      <c r="AH5208">
        <v>200</v>
      </c>
      <c r="AI5208">
        <v>0</v>
      </c>
      <c r="AJ5208">
        <v>12000</v>
      </c>
      <c r="AK5208">
        <v>790</v>
      </c>
      <c r="AL5208">
        <v>565.03</v>
      </c>
      <c r="AM5208">
        <v>450</v>
      </c>
      <c r="AN5208">
        <v>0</v>
      </c>
      <c r="AO5208">
        <v>17000</v>
      </c>
      <c r="AP5208">
        <v>409</v>
      </c>
      <c r="AQ5208">
        <v>624.74</v>
      </c>
      <c r="AR5208">
        <v>0</v>
      </c>
      <c r="AS5208">
        <v>0</v>
      </c>
      <c r="AT5208">
        <v>50000</v>
      </c>
      <c r="AU5208">
        <v>372</v>
      </c>
      <c r="AV5208">
        <v>512.08000000000004</v>
      </c>
      <c r="AW5208">
        <v>0</v>
      </c>
      <c r="AX5208">
        <v>0</v>
      </c>
      <c r="AY5208">
        <v>50000</v>
      </c>
      <c r="AZ5208">
        <v>440</v>
      </c>
      <c r="BA5208">
        <v>1105.8699999999999</v>
      </c>
      <c r="BB5208">
        <v>100</v>
      </c>
      <c r="BC5208">
        <v>0</v>
      </c>
      <c r="BD5208">
        <v>25000</v>
      </c>
    </row>
    <row r="5209" spans="1:57" x14ac:dyDescent="0.35">
      <c r="A5209" t="s">
        <v>38</v>
      </c>
      <c r="B5209">
        <v>638</v>
      </c>
      <c r="C5209">
        <v>6821.78</v>
      </c>
      <c r="D5209">
        <v>5000</v>
      </c>
      <c r="E5209">
        <v>0</v>
      </c>
      <c r="F5209">
        <v>80000</v>
      </c>
      <c r="G5209">
        <v>469</v>
      </c>
      <c r="H5209">
        <v>1847.27</v>
      </c>
      <c r="I5209">
        <v>0</v>
      </c>
      <c r="J5209">
        <v>0</v>
      </c>
      <c r="K5209">
        <v>15000</v>
      </c>
      <c r="L5209">
        <v>568</v>
      </c>
      <c r="M5209">
        <v>445.83</v>
      </c>
      <c r="N5209">
        <v>300</v>
      </c>
      <c r="O5209">
        <v>0</v>
      </c>
      <c r="P5209">
        <v>15000</v>
      </c>
      <c r="Q5209">
        <v>567</v>
      </c>
      <c r="R5209">
        <v>1006.01</v>
      </c>
      <c r="S5209">
        <v>600</v>
      </c>
      <c r="T5209">
        <v>0</v>
      </c>
      <c r="U5209">
        <v>6000</v>
      </c>
      <c r="V5209">
        <v>699</v>
      </c>
      <c r="W5209">
        <v>2595.23</v>
      </c>
      <c r="X5209">
        <v>2000</v>
      </c>
      <c r="Y5209">
        <v>0</v>
      </c>
      <c r="Z5209">
        <v>45000</v>
      </c>
      <c r="AA5209">
        <v>504</v>
      </c>
      <c r="AB5209">
        <v>1708.89</v>
      </c>
      <c r="AC5209">
        <v>500</v>
      </c>
      <c r="AD5209">
        <v>0</v>
      </c>
      <c r="AE5209">
        <v>39000</v>
      </c>
      <c r="AF5209">
        <v>508</v>
      </c>
      <c r="AG5209">
        <v>511.07</v>
      </c>
      <c r="AH5209">
        <v>200</v>
      </c>
      <c r="AI5209">
        <v>0</v>
      </c>
      <c r="AJ5209">
        <v>10000</v>
      </c>
      <c r="AK5209">
        <v>777</v>
      </c>
      <c r="AL5209">
        <v>570.62</v>
      </c>
      <c r="AM5209">
        <v>460</v>
      </c>
      <c r="AN5209">
        <v>0</v>
      </c>
      <c r="AO5209">
        <v>15000</v>
      </c>
      <c r="AP5209">
        <v>421</v>
      </c>
      <c r="AQ5209">
        <v>530.70000000000005</v>
      </c>
      <c r="AR5209">
        <v>0</v>
      </c>
      <c r="AS5209">
        <v>0</v>
      </c>
      <c r="AT5209">
        <v>15000</v>
      </c>
      <c r="AU5209">
        <v>390</v>
      </c>
      <c r="AV5209">
        <v>893.86</v>
      </c>
      <c r="AW5209">
        <v>0</v>
      </c>
      <c r="AX5209">
        <v>0</v>
      </c>
      <c r="AY5209">
        <v>100000</v>
      </c>
      <c r="AZ5209">
        <v>467</v>
      </c>
      <c r="BA5209">
        <v>1145.32</v>
      </c>
      <c r="BB5209">
        <v>300</v>
      </c>
      <c r="BC5209">
        <v>0</v>
      </c>
      <c r="BD5209">
        <v>21300</v>
      </c>
    </row>
    <row r="5210" spans="1:57" x14ac:dyDescent="0.35">
      <c r="A5210" t="s">
        <v>39</v>
      </c>
      <c r="B5210">
        <v>798</v>
      </c>
      <c r="C5210">
        <v>7922.56</v>
      </c>
      <c r="D5210">
        <v>6000</v>
      </c>
      <c r="E5210">
        <v>0</v>
      </c>
      <c r="F5210">
        <v>80000</v>
      </c>
      <c r="G5210">
        <v>555</v>
      </c>
      <c r="H5210">
        <v>2590.4299999999998</v>
      </c>
      <c r="I5210">
        <v>0</v>
      </c>
      <c r="J5210">
        <v>0</v>
      </c>
      <c r="K5210">
        <v>40000</v>
      </c>
      <c r="L5210">
        <v>676</v>
      </c>
      <c r="M5210">
        <v>413.53</v>
      </c>
      <c r="N5210">
        <v>300</v>
      </c>
      <c r="O5210">
        <v>0</v>
      </c>
      <c r="P5210">
        <v>6000</v>
      </c>
      <c r="Q5210">
        <v>738</v>
      </c>
      <c r="R5210">
        <v>1064.95</v>
      </c>
      <c r="S5210">
        <v>500</v>
      </c>
      <c r="T5210">
        <v>0</v>
      </c>
      <c r="U5210">
        <v>7500</v>
      </c>
      <c r="V5210">
        <v>901</v>
      </c>
      <c r="W5210">
        <v>2605.36</v>
      </c>
      <c r="X5210">
        <v>2500</v>
      </c>
      <c r="Y5210">
        <v>0</v>
      </c>
      <c r="Z5210">
        <v>15000</v>
      </c>
      <c r="AA5210">
        <v>656</v>
      </c>
      <c r="AB5210">
        <v>1831.33</v>
      </c>
      <c r="AC5210">
        <v>500</v>
      </c>
      <c r="AD5210">
        <v>0</v>
      </c>
      <c r="AE5210">
        <v>15000</v>
      </c>
      <c r="AF5210">
        <v>682</v>
      </c>
      <c r="AG5210">
        <v>660.52</v>
      </c>
      <c r="AH5210">
        <v>240</v>
      </c>
      <c r="AI5210">
        <v>0</v>
      </c>
      <c r="AJ5210">
        <v>12000</v>
      </c>
      <c r="AK5210">
        <v>969</v>
      </c>
      <c r="AL5210">
        <v>555.71</v>
      </c>
      <c r="AM5210">
        <v>500</v>
      </c>
      <c r="AN5210">
        <v>0</v>
      </c>
      <c r="AO5210">
        <v>8000</v>
      </c>
      <c r="AP5210">
        <v>552</v>
      </c>
      <c r="AQ5210">
        <v>1506.74</v>
      </c>
      <c r="AR5210">
        <v>0</v>
      </c>
      <c r="AS5210">
        <v>0</v>
      </c>
      <c r="AT5210">
        <v>100000</v>
      </c>
      <c r="AU5210">
        <v>491</v>
      </c>
      <c r="AV5210">
        <v>1293.31</v>
      </c>
      <c r="AW5210">
        <v>0</v>
      </c>
      <c r="AX5210">
        <v>0</v>
      </c>
      <c r="AY5210">
        <v>100000</v>
      </c>
      <c r="AZ5210">
        <v>593</v>
      </c>
      <c r="BA5210">
        <v>1267.57</v>
      </c>
      <c r="BB5210">
        <v>0</v>
      </c>
      <c r="BC5210">
        <v>0</v>
      </c>
      <c r="BD5210">
        <v>30000</v>
      </c>
    </row>
    <row r="5211" spans="1:57" x14ac:dyDescent="0.35">
      <c r="A5211" t="s">
        <v>40</v>
      </c>
      <c r="B5211">
        <v>3847</v>
      </c>
      <c r="C5211">
        <v>6930.53</v>
      </c>
      <c r="D5211">
        <v>5000</v>
      </c>
      <c r="E5211">
        <v>0</v>
      </c>
      <c r="F5211">
        <v>80000</v>
      </c>
      <c r="G5211">
        <v>2633</v>
      </c>
      <c r="H5211">
        <v>1826.91</v>
      </c>
      <c r="I5211">
        <v>0</v>
      </c>
      <c r="J5211">
        <v>0</v>
      </c>
      <c r="K5211">
        <v>40000</v>
      </c>
      <c r="L5211">
        <v>3291</v>
      </c>
      <c r="M5211">
        <v>376.06</v>
      </c>
      <c r="N5211">
        <v>220</v>
      </c>
      <c r="O5211">
        <v>0</v>
      </c>
      <c r="P5211">
        <v>25000</v>
      </c>
      <c r="Q5211">
        <v>3510</v>
      </c>
      <c r="R5211">
        <v>1076.54</v>
      </c>
      <c r="S5211">
        <v>600</v>
      </c>
      <c r="T5211">
        <v>0</v>
      </c>
      <c r="U5211">
        <v>15000</v>
      </c>
      <c r="V5211">
        <v>4384</v>
      </c>
      <c r="W5211">
        <v>2558.0500000000002</v>
      </c>
      <c r="X5211">
        <v>2100</v>
      </c>
      <c r="Y5211">
        <v>0</v>
      </c>
      <c r="Z5211">
        <v>65000</v>
      </c>
      <c r="AA5211">
        <v>3141</v>
      </c>
      <c r="AB5211">
        <v>1818.42</v>
      </c>
      <c r="AC5211">
        <v>1000</v>
      </c>
      <c r="AD5211">
        <v>0</v>
      </c>
      <c r="AE5211">
        <v>39000</v>
      </c>
      <c r="AF5211">
        <v>3151</v>
      </c>
      <c r="AG5211">
        <v>579.86</v>
      </c>
      <c r="AH5211">
        <v>200</v>
      </c>
      <c r="AI5211">
        <v>0</v>
      </c>
      <c r="AJ5211">
        <v>30000</v>
      </c>
      <c r="AK5211">
        <v>4686</v>
      </c>
      <c r="AL5211">
        <v>558.71</v>
      </c>
      <c r="AM5211">
        <v>500</v>
      </c>
      <c r="AN5211">
        <v>0</v>
      </c>
      <c r="AO5211">
        <v>17000</v>
      </c>
      <c r="AP5211">
        <v>2607</v>
      </c>
      <c r="AQ5211">
        <v>835.41</v>
      </c>
      <c r="AR5211">
        <v>0</v>
      </c>
      <c r="AS5211">
        <v>0</v>
      </c>
      <c r="AT5211">
        <v>100000</v>
      </c>
      <c r="AU5211">
        <v>2384</v>
      </c>
      <c r="AV5211">
        <v>750.05</v>
      </c>
      <c r="AW5211">
        <v>0</v>
      </c>
      <c r="AX5211">
        <v>0</v>
      </c>
      <c r="AY5211">
        <v>100000</v>
      </c>
      <c r="AZ5211">
        <v>2791</v>
      </c>
      <c r="BA5211">
        <v>1194.6300000000001</v>
      </c>
      <c r="BB5211">
        <v>0</v>
      </c>
      <c r="BC5211">
        <v>0</v>
      </c>
      <c r="BD5211">
        <v>100000</v>
      </c>
    </row>
    <row r="5213" spans="1:57" x14ac:dyDescent="0.35">
      <c r="A5213" t="s">
        <v>1841</v>
      </c>
    </row>
    <row r="5214" spans="1:57" x14ac:dyDescent="0.35">
      <c r="A5214" t="s">
        <v>29</v>
      </c>
      <c r="B5214" t="s">
        <v>847</v>
      </c>
      <c r="C5214" t="s">
        <v>1786</v>
      </c>
      <c r="D5214" t="s">
        <v>1787</v>
      </c>
      <c r="E5214" t="s">
        <v>1788</v>
      </c>
      <c r="F5214" t="s">
        <v>1789</v>
      </c>
      <c r="G5214" t="s">
        <v>1790</v>
      </c>
      <c r="H5214" t="s">
        <v>1791</v>
      </c>
      <c r="I5214" t="s">
        <v>1792</v>
      </c>
      <c r="J5214" t="s">
        <v>1793</v>
      </c>
      <c r="K5214" t="s">
        <v>1794</v>
      </c>
      <c r="L5214" t="s">
        <v>1795</v>
      </c>
      <c r="M5214" t="s">
        <v>1796</v>
      </c>
      <c r="N5214" t="s">
        <v>1797</v>
      </c>
      <c r="O5214" t="s">
        <v>1798</v>
      </c>
      <c r="P5214" t="s">
        <v>1799</v>
      </c>
      <c r="Q5214" t="s">
        <v>1800</v>
      </c>
      <c r="R5214" t="s">
        <v>1801</v>
      </c>
      <c r="S5214" t="s">
        <v>1802</v>
      </c>
      <c r="T5214" t="s">
        <v>1803</v>
      </c>
      <c r="U5214" t="s">
        <v>1804</v>
      </c>
      <c r="V5214" t="s">
        <v>1805</v>
      </c>
      <c r="W5214" t="s">
        <v>1806</v>
      </c>
      <c r="X5214" t="s">
        <v>1807</v>
      </c>
      <c r="Y5214" t="s">
        <v>1808</v>
      </c>
      <c r="Z5214" t="s">
        <v>1809</v>
      </c>
      <c r="AA5214" t="s">
        <v>1810</v>
      </c>
      <c r="AB5214" t="s">
        <v>1811</v>
      </c>
      <c r="AC5214" t="s">
        <v>1812</v>
      </c>
      <c r="AD5214" t="s">
        <v>1813</v>
      </c>
      <c r="AE5214" t="s">
        <v>1814</v>
      </c>
      <c r="AF5214" t="s">
        <v>1815</v>
      </c>
      <c r="AG5214" t="s">
        <v>1816</v>
      </c>
      <c r="AH5214" t="s">
        <v>1817</v>
      </c>
      <c r="AI5214" t="s">
        <v>1818</v>
      </c>
      <c r="AJ5214" t="s">
        <v>1819</v>
      </c>
      <c r="AK5214" t="s">
        <v>1820</v>
      </c>
      <c r="AL5214" t="s">
        <v>1821</v>
      </c>
      <c r="AM5214" t="s">
        <v>1822</v>
      </c>
      <c r="AN5214" t="s">
        <v>1823</v>
      </c>
      <c r="AO5214" t="s">
        <v>1824</v>
      </c>
      <c r="AP5214" t="s">
        <v>1825</v>
      </c>
      <c r="AQ5214" t="s">
        <v>1826</v>
      </c>
      <c r="AR5214" t="s">
        <v>1827</v>
      </c>
      <c r="AS5214" t="s">
        <v>1828</v>
      </c>
      <c r="AT5214" t="s">
        <v>1829</v>
      </c>
      <c r="AU5214" t="s">
        <v>1830</v>
      </c>
      <c r="AV5214" t="s">
        <v>1831</v>
      </c>
      <c r="AW5214" t="s">
        <v>1832</v>
      </c>
      <c r="AX5214" t="s">
        <v>1833</v>
      </c>
      <c r="AY5214" t="s">
        <v>1834</v>
      </c>
      <c r="AZ5214" t="s">
        <v>1835</v>
      </c>
      <c r="BA5214" t="s">
        <v>1836</v>
      </c>
      <c r="BB5214" t="s">
        <v>1837</v>
      </c>
      <c r="BC5214" t="s">
        <v>1838</v>
      </c>
      <c r="BD5214" t="s">
        <v>1839</v>
      </c>
      <c r="BE5214" t="s">
        <v>1840</v>
      </c>
    </row>
    <row r="5215" spans="1:57" x14ac:dyDescent="0.35">
      <c r="A5215" t="s">
        <v>35</v>
      </c>
      <c r="B5215" t="s">
        <v>827</v>
      </c>
      <c r="C5215">
        <v>231</v>
      </c>
      <c r="D5215">
        <v>5042.01</v>
      </c>
      <c r="E5215">
        <v>3500</v>
      </c>
      <c r="F5215">
        <v>0</v>
      </c>
      <c r="G5215">
        <v>20000</v>
      </c>
      <c r="H5215">
        <v>159</v>
      </c>
      <c r="I5215">
        <v>1320.96</v>
      </c>
      <c r="J5215">
        <v>0</v>
      </c>
      <c r="K5215">
        <v>0</v>
      </c>
      <c r="L5215">
        <v>12000</v>
      </c>
      <c r="M5215">
        <v>218</v>
      </c>
      <c r="N5215">
        <v>364.61</v>
      </c>
      <c r="O5215">
        <v>245</v>
      </c>
      <c r="P5215">
        <v>0</v>
      </c>
      <c r="Q5215">
        <v>8000</v>
      </c>
      <c r="R5215">
        <v>193</v>
      </c>
      <c r="S5215">
        <v>898.34</v>
      </c>
      <c r="T5215">
        <v>500</v>
      </c>
      <c r="U5215">
        <v>0</v>
      </c>
      <c r="V5215">
        <v>5000</v>
      </c>
      <c r="W5215">
        <v>250</v>
      </c>
      <c r="X5215">
        <v>2091.12</v>
      </c>
      <c r="Y5215">
        <v>2000</v>
      </c>
      <c r="Z5215">
        <v>0</v>
      </c>
      <c r="AA5215">
        <v>8000</v>
      </c>
      <c r="AB5215">
        <v>183</v>
      </c>
      <c r="AC5215">
        <v>1514.37</v>
      </c>
      <c r="AD5215">
        <v>600</v>
      </c>
      <c r="AE5215">
        <v>0</v>
      </c>
      <c r="AF5215">
        <v>25000</v>
      </c>
      <c r="AG5215">
        <v>191</v>
      </c>
      <c r="AH5215">
        <v>617.1</v>
      </c>
      <c r="AI5215">
        <v>120</v>
      </c>
      <c r="AJ5215">
        <v>0</v>
      </c>
      <c r="AK5215">
        <v>10950</v>
      </c>
      <c r="AL5215">
        <v>271</v>
      </c>
      <c r="AM5215">
        <v>474.64</v>
      </c>
      <c r="AN5215">
        <v>440</v>
      </c>
      <c r="AO5215">
        <v>0</v>
      </c>
      <c r="AP5215">
        <v>2150</v>
      </c>
      <c r="AQ5215">
        <v>152</v>
      </c>
      <c r="AR5215">
        <v>311.76</v>
      </c>
      <c r="AS5215">
        <v>0</v>
      </c>
      <c r="AT5215">
        <v>0</v>
      </c>
      <c r="AU5215">
        <v>5000</v>
      </c>
      <c r="AV5215">
        <v>151</v>
      </c>
      <c r="AW5215">
        <v>340.4</v>
      </c>
      <c r="AX5215">
        <v>0</v>
      </c>
      <c r="AY5215">
        <v>0</v>
      </c>
      <c r="AZ5215">
        <v>35000</v>
      </c>
      <c r="BA5215">
        <v>182</v>
      </c>
      <c r="BB5215">
        <v>2189.2800000000002</v>
      </c>
      <c r="BC5215">
        <v>260</v>
      </c>
      <c r="BD5215">
        <v>0</v>
      </c>
      <c r="BE5215">
        <v>100000</v>
      </c>
    </row>
    <row r="5216" spans="1:57" x14ac:dyDescent="0.35">
      <c r="A5216" t="s">
        <v>35</v>
      </c>
      <c r="B5216" t="s">
        <v>828</v>
      </c>
      <c r="C5216">
        <v>263</v>
      </c>
      <c r="D5216">
        <v>6350.33</v>
      </c>
      <c r="E5216">
        <v>5000</v>
      </c>
      <c r="F5216">
        <v>0</v>
      </c>
      <c r="G5216">
        <v>40000</v>
      </c>
      <c r="H5216">
        <v>178</v>
      </c>
      <c r="I5216">
        <v>2128.23</v>
      </c>
      <c r="J5216">
        <v>0</v>
      </c>
      <c r="K5216">
        <v>0</v>
      </c>
      <c r="L5216">
        <v>20000</v>
      </c>
      <c r="M5216">
        <v>244</v>
      </c>
      <c r="N5216">
        <v>575.87</v>
      </c>
      <c r="O5216">
        <v>250</v>
      </c>
      <c r="P5216">
        <v>0</v>
      </c>
      <c r="Q5216">
        <v>25000</v>
      </c>
      <c r="R5216">
        <v>235</v>
      </c>
      <c r="S5216">
        <v>1081.49</v>
      </c>
      <c r="T5216">
        <v>500</v>
      </c>
      <c r="U5216">
        <v>0</v>
      </c>
      <c r="V5216">
        <v>15000</v>
      </c>
      <c r="W5216">
        <v>290</v>
      </c>
      <c r="X5216">
        <v>2208.67</v>
      </c>
      <c r="Y5216">
        <v>2000</v>
      </c>
      <c r="Z5216">
        <v>0</v>
      </c>
      <c r="AA5216">
        <v>11000</v>
      </c>
      <c r="AB5216">
        <v>221</v>
      </c>
      <c r="AC5216">
        <v>1830.24</v>
      </c>
      <c r="AD5216">
        <v>1000</v>
      </c>
      <c r="AE5216">
        <v>0</v>
      </c>
      <c r="AF5216">
        <v>12000</v>
      </c>
      <c r="AG5216">
        <v>197</v>
      </c>
      <c r="AH5216">
        <v>471.18</v>
      </c>
      <c r="AI5216">
        <v>150</v>
      </c>
      <c r="AJ5216">
        <v>0</v>
      </c>
      <c r="AK5216">
        <v>30000</v>
      </c>
      <c r="AL5216">
        <v>307</v>
      </c>
      <c r="AM5216">
        <v>562.11</v>
      </c>
      <c r="AN5216">
        <v>500</v>
      </c>
      <c r="AO5216">
        <v>0</v>
      </c>
      <c r="AP5216">
        <v>3500</v>
      </c>
      <c r="AQ5216">
        <v>172</v>
      </c>
      <c r="AR5216">
        <v>717.91</v>
      </c>
      <c r="AS5216">
        <v>0</v>
      </c>
      <c r="AT5216">
        <v>0</v>
      </c>
      <c r="AU5216">
        <v>10000</v>
      </c>
      <c r="AV5216">
        <v>156</v>
      </c>
      <c r="AW5216">
        <v>78.61</v>
      </c>
      <c r="AX5216">
        <v>0</v>
      </c>
      <c r="AY5216">
        <v>0</v>
      </c>
      <c r="AZ5216">
        <v>30000</v>
      </c>
      <c r="BA5216">
        <v>187</v>
      </c>
      <c r="BB5216">
        <v>1185.48</v>
      </c>
      <c r="BC5216">
        <v>0</v>
      </c>
      <c r="BD5216">
        <v>0</v>
      </c>
      <c r="BE5216">
        <v>100000</v>
      </c>
    </row>
    <row r="5217" spans="1:57" x14ac:dyDescent="0.35">
      <c r="A5217" t="s">
        <v>35</v>
      </c>
      <c r="B5217" t="s">
        <v>318</v>
      </c>
      <c r="C5217">
        <v>11</v>
      </c>
      <c r="D5217">
        <v>11189.92</v>
      </c>
      <c r="E5217">
        <v>10000</v>
      </c>
      <c r="F5217">
        <v>1000</v>
      </c>
      <c r="G5217">
        <v>20000</v>
      </c>
      <c r="H5217">
        <v>2</v>
      </c>
      <c r="I5217">
        <v>0</v>
      </c>
      <c r="J5217">
        <v>0</v>
      </c>
      <c r="K5217">
        <v>0</v>
      </c>
      <c r="L5217">
        <v>0</v>
      </c>
      <c r="M5217">
        <v>9</v>
      </c>
      <c r="N5217">
        <v>451.08</v>
      </c>
      <c r="O5217">
        <v>500</v>
      </c>
      <c r="P5217">
        <v>200</v>
      </c>
      <c r="Q5217">
        <v>1200</v>
      </c>
      <c r="R5217">
        <v>7</v>
      </c>
      <c r="S5217">
        <v>1937.32</v>
      </c>
      <c r="T5217">
        <v>2000</v>
      </c>
      <c r="U5217">
        <v>500</v>
      </c>
      <c r="V5217">
        <v>3000</v>
      </c>
      <c r="W5217">
        <v>12</v>
      </c>
      <c r="X5217">
        <v>2389.4699999999998</v>
      </c>
      <c r="Y5217">
        <v>3000</v>
      </c>
      <c r="Z5217">
        <v>0</v>
      </c>
      <c r="AA5217">
        <v>4500</v>
      </c>
      <c r="AB5217">
        <v>5</v>
      </c>
      <c r="AC5217">
        <v>2221.91</v>
      </c>
      <c r="AD5217">
        <v>3000</v>
      </c>
      <c r="AE5217">
        <v>0</v>
      </c>
      <c r="AF5217">
        <v>4000</v>
      </c>
      <c r="AG5217">
        <v>3</v>
      </c>
      <c r="AH5217">
        <v>2046.07</v>
      </c>
      <c r="AI5217">
        <v>2000</v>
      </c>
      <c r="AJ5217">
        <v>1000</v>
      </c>
      <c r="AK5217">
        <v>3000</v>
      </c>
      <c r="AL5217">
        <v>13</v>
      </c>
      <c r="AM5217">
        <v>840.98</v>
      </c>
      <c r="AN5217">
        <v>1000</v>
      </c>
      <c r="AO5217">
        <v>250</v>
      </c>
      <c r="AP5217">
        <v>1500</v>
      </c>
      <c r="AQ5217">
        <v>3</v>
      </c>
      <c r="AR5217">
        <v>1949.22</v>
      </c>
      <c r="AS5217">
        <v>3000</v>
      </c>
      <c r="AT5217">
        <v>0</v>
      </c>
      <c r="AU5217">
        <v>3000</v>
      </c>
      <c r="AV5217">
        <v>2</v>
      </c>
      <c r="AW5217">
        <v>0</v>
      </c>
      <c r="AX5217">
        <v>0</v>
      </c>
      <c r="AY5217">
        <v>0</v>
      </c>
      <c r="AZ5217">
        <v>0</v>
      </c>
    </row>
    <row r="5218" spans="1:57" x14ac:dyDescent="0.35">
      <c r="A5218" t="s">
        <v>36</v>
      </c>
      <c r="B5218" t="s">
        <v>827</v>
      </c>
      <c r="C5218">
        <v>511</v>
      </c>
      <c r="D5218">
        <v>6037.66</v>
      </c>
      <c r="E5218">
        <v>4500</v>
      </c>
      <c r="F5218">
        <v>0</v>
      </c>
      <c r="G5218">
        <v>50000</v>
      </c>
      <c r="H5218">
        <v>350</v>
      </c>
      <c r="I5218">
        <v>1215.32</v>
      </c>
      <c r="J5218">
        <v>0</v>
      </c>
      <c r="K5218">
        <v>0</v>
      </c>
      <c r="L5218">
        <v>24000</v>
      </c>
      <c r="M5218">
        <v>430</v>
      </c>
      <c r="N5218">
        <v>261.12</v>
      </c>
      <c r="O5218">
        <v>100</v>
      </c>
      <c r="P5218">
        <v>0</v>
      </c>
      <c r="Q5218">
        <v>3600</v>
      </c>
      <c r="R5218">
        <v>486</v>
      </c>
      <c r="S5218">
        <v>992.27</v>
      </c>
      <c r="T5218">
        <v>500</v>
      </c>
      <c r="U5218">
        <v>0</v>
      </c>
      <c r="V5218">
        <v>10000</v>
      </c>
      <c r="W5218">
        <v>624</v>
      </c>
      <c r="X5218">
        <v>2601.14</v>
      </c>
      <c r="Y5218">
        <v>2000</v>
      </c>
      <c r="Z5218">
        <v>0</v>
      </c>
      <c r="AA5218">
        <v>25000</v>
      </c>
      <c r="AB5218">
        <v>433</v>
      </c>
      <c r="AC5218">
        <v>1633.81</v>
      </c>
      <c r="AD5218">
        <v>600</v>
      </c>
      <c r="AE5218">
        <v>0</v>
      </c>
      <c r="AF5218">
        <v>20000</v>
      </c>
      <c r="AG5218">
        <v>440</v>
      </c>
      <c r="AH5218">
        <v>587.95000000000005</v>
      </c>
      <c r="AI5218">
        <v>200</v>
      </c>
      <c r="AJ5218">
        <v>0</v>
      </c>
      <c r="AK5218">
        <v>9000</v>
      </c>
      <c r="AL5218">
        <v>636</v>
      </c>
      <c r="AM5218">
        <v>524.35</v>
      </c>
      <c r="AN5218">
        <v>400</v>
      </c>
      <c r="AO5218">
        <v>0</v>
      </c>
      <c r="AP5218">
        <v>15000</v>
      </c>
      <c r="AQ5218">
        <v>348</v>
      </c>
      <c r="AR5218">
        <v>287.64</v>
      </c>
      <c r="AS5218">
        <v>0</v>
      </c>
      <c r="AT5218">
        <v>0</v>
      </c>
      <c r="AU5218">
        <v>15000</v>
      </c>
      <c r="AV5218">
        <v>338</v>
      </c>
      <c r="AW5218">
        <v>379.44</v>
      </c>
      <c r="AX5218">
        <v>0</v>
      </c>
      <c r="AY5218">
        <v>0</v>
      </c>
      <c r="AZ5218">
        <v>57000</v>
      </c>
      <c r="BA5218">
        <v>377</v>
      </c>
      <c r="BB5218">
        <v>840.3</v>
      </c>
      <c r="BC5218">
        <v>0</v>
      </c>
      <c r="BD5218">
        <v>0</v>
      </c>
      <c r="BE5218">
        <v>23000</v>
      </c>
    </row>
    <row r="5219" spans="1:57" x14ac:dyDescent="0.35">
      <c r="A5219" t="s">
        <v>36</v>
      </c>
      <c r="B5219" t="s">
        <v>828</v>
      </c>
      <c r="C5219">
        <v>699</v>
      </c>
      <c r="D5219">
        <v>8077.16</v>
      </c>
      <c r="E5219">
        <v>6000</v>
      </c>
      <c r="F5219">
        <v>0</v>
      </c>
      <c r="G5219">
        <v>45000</v>
      </c>
      <c r="H5219">
        <v>504</v>
      </c>
      <c r="I5219">
        <v>1655.53</v>
      </c>
      <c r="J5219">
        <v>0</v>
      </c>
      <c r="K5219">
        <v>0</v>
      </c>
      <c r="L5219">
        <v>25000</v>
      </c>
      <c r="M5219">
        <v>593</v>
      </c>
      <c r="N5219">
        <v>349.26</v>
      </c>
      <c r="O5219">
        <v>237</v>
      </c>
      <c r="P5219">
        <v>0</v>
      </c>
      <c r="Q5219">
        <v>7000</v>
      </c>
      <c r="R5219">
        <v>650</v>
      </c>
      <c r="S5219">
        <v>1290.08</v>
      </c>
      <c r="T5219">
        <v>1000</v>
      </c>
      <c r="U5219">
        <v>0</v>
      </c>
      <c r="V5219">
        <v>15000</v>
      </c>
      <c r="W5219">
        <v>805</v>
      </c>
      <c r="X5219">
        <v>2764.57</v>
      </c>
      <c r="Y5219">
        <v>2500</v>
      </c>
      <c r="Z5219">
        <v>0</v>
      </c>
      <c r="AA5219">
        <v>15000</v>
      </c>
      <c r="AB5219">
        <v>604</v>
      </c>
      <c r="AC5219">
        <v>2140.61</v>
      </c>
      <c r="AD5219">
        <v>1500</v>
      </c>
      <c r="AE5219">
        <v>0</v>
      </c>
      <c r="AF5219">
        <v>15000</v>
      </c>
      <c r="AG5219">
        <v>607</v>
      </c>
      <c r="AH5219">
        <v>592.80999999999995</v>
      </c>
      <c r="AI5219">
        <v>200</v>
      </c>
      <c r="AJ5219">
        <v>0</v>
      </c>
      <c r="AK5219">
        <v>15000</v>
      </c>
      <c r="AL5219">
        <v>865</v>
      </c>
      <c r="AM5219">
        <v>584.01</v>
      </c>
      <c r="AN5219">
        <v>500</v>
      </c>
      <c r="AO5219">
        <v>0</v>
      </c>
      <c r="AP5219">
        <v>6000</v>
      </c>
      <c r="AQ5219">
        <v>535</v>
      </c>
      <c r="AR5219">
        <v>928.3</v>
      </c>
      <c r="AS5219">
        <v>0</v>
      </c>
      <c r="AT5219">
        <v>0</v>
      </c>
      <c r="AU5219">
        <v>40000</v>
      </c>
      <c r="AV5219">
        <v>473</v>
      </c>
      <c r="AW5219">
        <v>736.84</v>
      </c>
      <c r="AX5219">
        <v>0</v>
      </c>
      <c r="AY5219">
        <v>0</v>
      </c>
      <c r="AZ5219">
        <v>72000</v>
      </c>
      <c r="BA5219">
        <v>534</v>
      </c>
      <c r="BB5219">
        <v>1189.48</v>
      </c>
      <c r="BC5219">
        <v>100</v>
      </c>
      <c r="BD5219">
        <v>0</v>
      </c>
      <c r="BE5219">
        <v>57000</v>
      </c>
    </row>
    <row r="5220" spans="1:57" x14ac:dyDescent="0.35">
      <c r="A5220" t="s">
        <v>36</v>
      </c>
      <c r="B5220" t="s">
        <v>318</v>
      </c>
      <c r="C5220">
        <v>53</v>
      </c>
      <c r="D5220">
        <v>7498.08</v>
      </c>
      <c r="E5220">
        <v>6000</v>
      </c>
      <c r="F5220">
        <v>0</v>
      </c>
      <c r="G5220">
        <v>25000</v>
      </c>
      <c r="H5220">
        <v>14</v>
      </c>
      <c r="I5220">
        <v>2853.9</v>
      </c>
      <c r="J5220">
        <v>0</v>
      </c>
      <c r="K5220">
        <v>0</v>
      </c>
      <c r="L5220">
        <v>11000</v>
      </c>
      <c r="M5220">
        <v>25</v>
      </c>
      <c r="N5220">
        <v>266.31</v>
      </c>
      <c r="O5220">
        <v>200</v>
      </c>
      <c r="P5220">
        <v>0</v>
      </c>
      <c r="Q5220">
        <v>800</v>
      </c>
      <c r="R5220">
        <v>49</v>
      </c>
      <c r="S5220">
        <v>1365.8</v>
      </c>
      <c r="T5220">
        <v>1000</v>
      </c>
      <c r="U5220">
        <v>0</v>
      </c>
      <c r="V5220">
        <v>7000</v>
      </c>
      <c r="W5220">
        <v>59</v>
      </c>
      <c r="X5220">
        <v>3378.18</v>
      </c>
      <c r="Y5220">
        <v>3000</v>
      </c>
      <c r="Z5220">
        <v>600</v>
      </c>
      <c r="AA5220">
        <v>12000</v>
      </c>
      <c r="AB5220">
        <v>30</v>
      </c>
      <c r="AC5220">
        <v>2492.33</v>
      </c>
      <c r="AD5220">
        <v>2500</v>
      </c>
      <c r="AE5220">
        <v>0</v>
      </c>
      <c r="AF5220">
        <v>8000</v>
      </c>
      <c r="AG5220">
        <v>22</v>
      </c>
      <c r="AH5220">
        <v>559.51</v>
      </c>
      <c r="AI5220">
        <v>200</v>
      </c>
      <c r="AJ5220">
        <v>0</v>
      </c>
      <c r="AK5220">
        <v>3000</v>
      </c>
      <c r="AL5220">
        <v>58</v>
      </c>
      <c r="AM5220">
        <v>555.55999999999995</v>
      </c>
      <c r="AN5220">
        <v>500</v>
      </c>
      <c r="AO5220">
        <v>95</v>
      </c>
      <c r="AP5220">
        <v>1500</v>
      </c>
      <c r="AQ5220">
        <v>15</v>
      </c>
      <c r="AR5220">
        <v>831.8</v>
      </c>
      <c r="AS5220">
        <v>400</v>
      </c>
      <c r="AT5220">
        <v>0</v>
      </c>
      <c r="AU5220">
        <v>3000</v>
      </c>
      <c r="AV5220">
        <v>11</v>
      </c>
      <c r="AW5220">
        <v>61.44</v>
      </c>
      <c r="AX5220">
        <v>0</v>
      </c>
      <c r="AY5220">
        <v>0</v>
      </c>
      <c r="AZ5220">
        <v>1000</v>
      </c>
      <c r="BA5220">
        <v>11</v>
      </c>
      <c r="BB5220">
        <v>4000.51</v>
      </c>
      <c r="BC5220">
        <v>2500</v>
      </c>
      <c r="BD5220">
        <v>0</v>
      </c>
      <c r="BE5220">
        <v>9000</v>
      </c>
    </row>
    <row r="5221" spans="1:57" x14ac:dyDescent="0.35">
      <c r="A5221" t="s">
        <v>37</v>
      </c>
      <c r="B5221" t="s">
        <v>827</v>
      </c>
      <c r="C5221">
        <v>263</v>
      </c>
      <c r="D5221">
        <v>4545.3900000000003</v>
      </c>
      <c r="E5221">
        <v>3000</v>
      </c>
      <c r="F5221">
        <v>0</v>
      </c>
      <c r="G5221">
        <v>20000</v>
      </c>
      <c r="H5221">
        <v>162</v>
      </c>
      <c r="I5221">
        <v>1091.43</v>
      </c>
      <c r="J5221">
        <v>0</v>
      </c>
      <c r="K5221">
        <v>0</v>
      </c>
      <c r="L5221">
        <v>20000</v>
      </c>
      <c r="M5221">
        <v>213</v>
      </c>
      <c r="N5221">
        <v>270.7</v>
      </c>
      <c r="O5221">
        <v>150</v>
      </c>
      <c r="P5221">
        <v>0</v>
      </c>
      <c r="Q5221">
        <v>3000</v>
      </c>
      <c r="R5221">
        <v>243</v>
      </c>
      <c r="S5221">
        <v>836.49</v>
      </c>
      <c r="T5221">
        <v>500</v>
      </c>
      <c r="U5221">
        <v>0</v>
      </c>
      <c r="V5221">
        <v>5000</v>
      </c>
      <c r="W5221">
        <v>311</v>
      </c>
      <c r="X5221">
        <v>2214.25</v>
      </c>
      <c r="Y5221">
        <v>2000</v>
      </c>
      <c r="Z5221">
        <v>0</v>
      </c>
      <c r="AA5221">
        <v>9000</v>
      </c>
      <c r="AB5221">
        <v>214</v>
      </c>
      <c r="AC5221">
        <v>1564.43</v>
      </c>
      <c r="AD5221">
        <v>1000</v>
      </c>
      <c r="AE5221">
        <v>0</v>
      </c>
      <c r="AF5221">
        <v>15000</v>
      </c>
      <c r="AG5221">
        <v>215</v>
      </c>
      <c r="AH5221">
        <v>556.46</v>
      </c>
      <c r="AI5221">
        <v>240</v>
      </c>
      <c r="AJ5221">
        <v>0</v>
      </c>
      <c r="AK5221">
        <v>12000</v>
      </c>
      <c r="AL5221">
        <v>328</v>
      </c>
      <c r="AM5221">
        <v>466.74</v>
      </c>
      <c r="AN5221">
        <v>400</v>
      </c>
      <c r="AO5221">
        <v>0</v>
      </c>
      <c r="AP5221">
        <v>4000</v>
      </c>
      <c r="AQ5221">
        <v>158</v>
      </c>
      <c r="AR5221">
        <v>811.71</v>
      </c>
      <c r="AS5221">
        <v>0</v>
      </c>
      <c r="AT5221">
        <v>0</v>
      </c>
      <c r="AU5221">
        <v>50000</v>
      </c>
      <c r="AV5221">
        <v>154</v>
      </c>
      <c r="AW5221">
        <v>305.35000000000002</v>
      </c>
      <c r="AX5221">
        <v>0</v>
      </c>
      <c r="AY5221">
        <v>0</v>
      </c>
      <c r="AZ5221">
        <v>18000</v>
      </c>
      <c r="BA5221">
        <v>184</v>
      </c>
      <c r="BB5221">
        <v>1008.11</v>
      </c>
      <c r="BC5221">
        <v>200</v>
      </c>
      <c r="BD5221">
        <v>0</v>
      </c>
      <c r="BE5221">
        <v>17000</v>
      </c>
    </row>
    <row r="5222" spans="1:57" x14ac:dyDescent="0.35">
      <c r="A5222" t="s">
        <v>37</v>
      </c>
      <c r="B5222" t="s">
        <v>828</v>
      </c>
      <c r="C5222">
        <v>348</v>
      </c>
      <c r="D5222">
        <v>6570.73</v>
      </c>
      <c r="E5222">
        <v>5000</v>
      </c>
      <c r="F5222">
        <v>200</v>
      </c>
      <c r="G5222">
        <v>40000</v>
      </c>
      <c r="H5222">
        <v>228</v>
      </c>
      <c r="I5222">
        <v>1492.73</v>
      </c>
      <c r="J5222">
        <v>0</v>
      </c>
      <c r="K5222">
        <v>0</v>
      </c>
      <c r="L5222">
        <v>15000</v>
      </c>
      <c r="M5222">
        <v>298</v>
      </c>
      <c r="N5222">
        <v>294.61</v>
      </c>
      <c r="O5222">
        <v>200</v>
      </c>
      <c r="P5222">
        <v>0</v>
      </c>
      <c r="Q5222">
        <v>15000</v>
      </c>
      <c r="R5222">
        <v>317</v>
      </c>
      <c r="S5222">
        <v>1134.99</v>
      </c>
      <c r="T5222">
        <v>700</v>
      </c>
      <c r="U5222">
        <v>0</v>
      </c>
      <c r="V5222">
        <v>10000</v>
      </c>
      <c r="W5222">
        <v>401</v>
      </c>
      <c r="X5222">
        <v>2461.6799999999998</v>
      </c>
      <c r="Y5222">
        <v>2100</v>
      </c>
      <c r="Z5222">
        <v>0</v>
      </c>
      <c r="AA5222">
        <v>65000</v>
      </c>
      <c r="AB5222">
        <v>277</v>
      </c>
      <c r="AC5222">
        <v>1863.8</v>
      </c>
      <c r="AD5222">
        <v>1000</v>
      </c>
      <c r="AE5222">
        <v>0</v>
      </c>
      <c r="AF5222">
        <v>25000</v>
      </c>
      <c r="AG5222">
        <v>273</v>
      </c>
      <c r="AH5222">
        <v>484.7</v>
      </c>
      <c r="AI5222">
        <v>150</v>
      </c>
      <c r="AJ5222">
        <v>0</v>
      </c>
      <c r="AK5222">
        <v>6000</v>
      </c>
      <c r="AL5222">
        <v>424</v>
      </c>
      <c r="AM5222">
        <v>647.85</v>
      </c>
      <c r="AN5222">
        <v>500</v>
      </c>
      <c r="AO5222">
        <v>0</v>
      </c>
      <c r="AP5222">
        <v>17000</v>
      </c>
      <c r="AQ5222">
        <v>234</v>
      </c>
      <c r="AR5222">
        <v>506.53</v>
      </c>
      <c r="AS5222">
        <v>0</v>
      </c>
      <c r="AT5222">
        <v>0</v>
      </c>
      <c r="AU5222">
        <v>10000</v>
      </c>
      <c r="AV5222">
        <v>207</v>
      </c>
      <c r="AW5222">
        <v>680.85</v>
      </c>
      <c r="AX5222">
        <v>0</v>
      </c>
      <c r="AY5222">
        <v>0</v>
      </c>
      <c r="AZ5222">
        <v>50000</v>
      </c>
      <c r="BA5222">
        <v>247</v>
      </c>
      <c r="BB5222">
        <v>1194.3800000000001</v>
      </c>
      <c r="BC5222">
        <v>0</v>
      </c>
      <c r="BD5222">
        <v>0</v>
      </c>
      <c r="BE5222">
        <v>25000</v>
      </c>
    </row>
    <row r="5223" spans="1:57" x14ac:dyDescent="0.35">
      <c r="A5223" t="s">
        <v>37</v>
      </c>
      <c r="B5223" t="s">
        <v>318</v>
      </c>
      <c r="C5223">
        <v>32</v>
      </c>
      <c r="D5223">
        <v>4467.04</v>
      </c>
      <c r="E5223">
        <v>4000</v>
      </c>
      <c r="F5223">
        <v>0</v>
      </c>
      <c r="G5223">
        <v>15000</v>
      </c>
      <c r="H5223">
        <v>12</v>
      </c>
      <c r="I5223">
        <v>1971.5</v>
      </c>
      <c r="J5223">
        <v>0</v>
      </c>
      <c r="K5223">
        <v>0</v>
      </c>
      <c r="L5223">
        <v>8500</v>
      </c>
      <c r="M5223">
        <v>17</v>
      </c>
      <c r="N5223">
        <v>333.22</v>
      </c>
      <c r="O5223">
        <v>200</v>
      </c>
      <c r="P5223">
        <v>0</v>
      </c>
      <c r="Q5223">
        <v>1000</v>
      </c>
      <c r="R5223">
        <v>25</v>
      </c>
      <c r="S5223">
        <v>729.63</v>
      </c>
      <c r="T5223">
        <v>600</v>
      </c>
      <c r="U5223">
        <v>0</v>
      </c>
      <c r="V5223">
        <v>5000</v>
      </c>
      <c r="W5223">
        <v>32</v>
      </c>
      <c r="X5223">
        <v>2405.98</v>
      </c>
      <c r="Y5223">
        <v>2200</v>
      </c>
      <c r="Z5223">
        <v>0</v>
      </c>
      <c r="AA5223">
        <v>6000</v>
      </c>
      <c r="AB5223">
        <v>14</v>
      </c>
      <c r="AC5223">
        <v>943.45</v>
      </c>
      <c r="AD5223">
        <v>0</v>
      </c>
      <c r="AE5223">
        <v>0</v>
      </c>
      <c r="AF5223">
        <v>5000</v>
      </c>
      <c r="AG5223">
        <v>13</v>
      </c>
      <c r="AH5223">
        <v>232.55</v>
      </c>
      <c r="AI5223">
        <v>200</v>
      </c>
      <c r="AJ5223">
        <v>0</v>
      </c>
      <c r="AK5223">
        <v>900</v>
      </c>
      <c r="AL5223">
        <v>38</v>
      </c>
      <c r="AM5223">
        <v>463.2</v>
      </c>
      <c r="AN5223">
        <v>400</v>
      </c>
      <c r="AO5223">
        <v>50</v>
      </c>
      <c r="AP5223">
        <v>1000</v>
      </c>
      <c r="AQ5223">
        <v>17</v>
      </c>
      <c r="AR5223">
        <v>650.32000000000005</v>
      </c>
      <c r="AS5223">
        <v>0</v>
      </c>
      <c r="AT5223">
        <v>0</v>
      </c>
      <c r="AU5223">
        <v>5000</v>
      </c>
      <c r="AV5223">
        <v>11</v>
      </c>
      <c r="AW5223">
        <v>0</v>
      </c>
      <c r="AX5223">
        <v>0</v>
      </c>
      <c r="AY5223">
        <v>0</v>
      </c>
      <c r="AZ5223">
        <v>0</v>
      </c>
      <c r="BA5223">
        <v>9</v>
      </c>
      <c r="BB5223">
        <v>560.69000000000005</v>
      </c>
      <c r="BC5223">
        <v>300</v>
      </c>
      <c r="BD5223">
        <v>0</v>
      </c>
      <c r="BE5223">
        <v>2000</v>
      </c>
    </row>
    <row r="5224" spans="1:57" x14ac:dyDescent="0.35">
      <c r="A5224" t="s">
        <v>38</v>
      </c>
      <c r="B5224" t="s">
        <v>827</v>
      </c>
      <c r="C5224">
        <v>280</v>
      </c>
      <c r="D5224">
        <v>6342.08</v>
      </c>
      <c r="E5224">
        <v>5000</v>
      </c>
      <c r="F5224">
        <v>0</v>
      </c>
      <c r="G5224">
        <v>80000</v>
      </c>
      <c r="H5224">
        <v>207</v>
      </c>
      <c r="I5224">
        <v>1516.96</v>
      </c>
      <c r="J5224">
        <v>0</v>
      </c>
      <c r="K5224">
        <v>0</v>
      </c>
      <c r="L5224">
        <v>15000</v>
      </c>
      <c r="M5224">
        <v>250</v>
      </c>
      <c r="N5224">
        <v>351.36</v>
      </c>
      <c r="O5224">
        <v>260</v>
      </c>
      <c r="P5224">
        <v>0</v>
      </c>
      <c r="Q5224">
        <v>12000</v>
      </c>
      <c r="R5224">
        <v>239</v>
      </c>
      <c r="S5224">
        <v>898.84</v>
      </c>
      <c r="T5224">
        <v>500</v>
      </c>
      <c r="U5224">
        <v>0</v>
      </c>
      <c r="V5224">
        <v>5000</v>
      </c>
      <c r="W5224">
        <v>303</v>
      </c>
      <c r="X5224">
        <v>2821.17</v>
      </c>
      <c r="Y5224">
        <v>2000</v>
      </c>
      <c r="Z5224">
        <v>0</v>
      </c>
      <c r="AA5224">
        <v>45000</v>
      </c>
      <c r="AB5224">
        <v>215</v>
      </c>
      <c r="AC5224">
        <v>1565.64</v>
      </c>
      <c r="AD5224">
        <v>250</v>
      </c>
      <c r="AE5224">
        <v>0</v>
      </c>
      <c r="AF5224">
        <v>18000</v>
      </c>
      <c r="AG5224">
        <v>223</v>
      </c>
      <c r="AH5224">
        <v>563.95000000000005</v>
      </c>
      <c r="AI5224">
        <v>200</v>
      </c>
      <c r="AJ5224">
        <v>0</v>
      </c>
      <c r="AK5224">
        <v>10000</v>
      </c>
      <c r="AL5224">
        <v>336</v>
      </c>
      <c r="AM5224">
        <v>618.53</v>
      </c>
      <c r="AN5224">
        <v>450</v>
      </c>
      <c r="AO5224">
        <v>0</v>
      </c>
      <c r="AP5224">
        <v>15000</v>
      </c>
      <c r="AQ5224">
        <v>179</v>
      </c>
      <c r="AR5224">
        <v>280.06</v>
      </c>
      <c r="AS5224">
        <v>0</v>
      </c>
      <c r="AT5224">
        <v>0</v>
      </c>
      <c r="AU5224">
        <v>4000</v>
      </c>
      <c r="AV5224">
        <v>173</v>
      </c>
      <c r="AW5224">
        <v>42.76</v>
      </c>
      <c r="AX5224">
        <v>0</v>
      </c>
      <c r="AY5224">
        <v>0</v>
      </c>
      <c r="AZ5224">
        <v>7000</v>
      </c>
      <c r="BA5224">
        <v>206</v>
      </c>
      <c r="BB5224">
        <v>1360.23</v>
      </c>
      <c r="BC5224">
        <v>500</v>
      </c>
      <c r="BD5224">
        <v>0</v>
      </c>
      <c r="BE5224">
        <v>21300</v>
      </c>
    </row>
    <row r="5225" spans="1:57" x14ac:dyDescent="0.35">
      <c r="A5225" t="s">
        <v>38</v>
      </c>
      <c r="B5225" t="s">
        <v>828</v>
      </c>
      <c r="C5225">
        <v>322</v>
      </c>
      <c r="D5225">
        <v>7139.89</v>
      </c>
      <c r="E5225">
        <v>6000</v>
      </c>
      <c r="F5225">
        <v>0</v>
      </c>
      <c r="G5225">
        <v>35000</v>
      </c>
      <c r="H5225">
        <v>249</v>
      </c>
      <c r="I5225">
        <v>2014.92</v>
      </c>
      <c r="J5225">
        <v>0</v>
      </c>
      <c r="K5225">
        <v>0</v>
      </c>
      <c r="L5225">
        <v>12000</v>
      </c>
      <c r="M5225">
        <v>295</v>
      </c>
      <c r="N5225">
        <v>517.03</v>
      </c>
      <c r="O5225">
        <v>300</v>
      </c>
      <c r="P5225">
        <v>0</v>
      </c>
      <c r="Q5225">
        <v>15000</v>
      </c>
      <c r="R5225">
        <v>294</v>
      </c>
      <c r="S5225">
        <v>1067.69</v>
      </c>
      <c r="T5225">
        <v>700</v>
      </c>
      <c r="U5225">
        <v>0</v>
      </c>
      <c r="V5225">
        <v>6000</v>
      </c>
      <c r="W5225">
        <v>364</v>
      </c>
      <c r="X5225">
        <v>2461.36</v>
      </c>
      <c r="Y5225">
        <v>2000</v>
      </c>
      <c r="Z5225">
        <v>0</v>
      </c>
      <c r="AA5225">
        <v>25000</v>
      </c>
      <c r="AB5225">
        <v>278</v>
      </c>
      <c r="AC5225">
        <v>1823.42</v>
      </c>
      <c r="AD5225">
        <v>600</v>
      </c>
      <c r="AE5225">
        <v>0</v>
      </c>
      <c r="AF5225">
        <v>39000</v>
      </c>
      <c r="AG5225">
        <v>267</v>
      </c>
      <c r="AH5225">
        <v>469.66</v>
      </c>
      <c r="AI5225">
        <v>200</v>
      </c>
      <c r="AJ5225">
        <v>0</v>
      </c>
      <c r="AK5225">
        <v>10000</v>
      </c>
      <c r="AL5225">
        <v>402</v>
      </c>
      <c r="AM5225">
        <v>538.13</v>
      </c>
      <c r="AN5225">
        <v>500</v>
      </c>
      <c r="AO5225">
        <v>0</v>
      </c>
      <c r="AP5225">
        <v>11000</v>
      </c>
      <c r="AQ5225">
        <v>234</v>
      </c>
      <c r="AR5225">
        <v>690.28</v>
      </c>
      <c r="AS5225">
        <v>0</v>
      </c>
      <c r="AT5225">
        <v>0</v>
      </c>
      <c r="AU5225">
        <v>15000</v>
      </c>
      <c r="AV5225">
        <v>213</v>
      </c>
      <c r="AW5225">
        <v>1501.16</v>
      </c>
      <c r="AX5225">
        <v>0</v>
      </c>
      <c r="AY5225">
        <v>0</v>
      </c>
      <c r="AZ5225">
        <v>100000</v>
      </c>
      <c r="BA5225">
        <v>256</v>
      </c>
      <c r="BB5225">
        <v>1003.62</v>
      </c>
      <c r="BC5225">
        <v>150</v>
      </c>
      <c r="BD5225">
        <v>0</v>
      </c>
      <c r="BE5225">
        <v>12000</v>
      </c>
    </row>
    <row r="5226" spans="1:57" x14ac:dyDescent="0.35">
      <c r="A5226" t="s">
        <v>38</v>
      </c>
      <c r="B5226" t="s">
        <v>318</v>
      </c>
      <c r="C5226">
        <v>36</v>
      </c>
      <c r="D5226">
        <v>7354.03</v>
      </c>
      <c r="E5226">
        <v>7000</v>
      </c>
      <c r="F5226">
        <v>0</v>
      </c>
      <c r="G5226">
        <v>20000</v>
      </c>
      <c r="H5226">
        <v>13</v>
      </c>
      <c r="I5226">
        <v>3314.91</v>
      </c>
      <c r="J5226">
        <v>3000</v>
      </c>
      <c r="K5226">
        <v>0</v>
      </c>
      <c r="L5226">
        <v>10000</v>
      </c>
      <c r="M5226">
        <v>23</v>
      </c>
      <c r="N5226">
        <v>364.11</v>
      </c>
      <c r="O5226">
        <v>450</v>
      </c>
      <c r="P5226">
        <v>0</v>
      </c>
      <c r="Q5226">
        <v>700</v>
      </c>
      <c r="R5226">
        <v>34</v>
      </c>
      <c r="S5226">
        <v>1131.51</v>
      </c>
      <c r="T5226">
        <v>1000</v>
      </c>
      <c r="U5226">
        <v>0</v>
      </c>
      <c r="V5226">
        <v>4000</v>
      </c>
      <c r="W5226">
        <v>32</v>
      </c>
      <c r="X5226">
        <v>2239.8000000000002</v>
      </c>
      <c r="Y5226">
        <v>2100</v>
      </c>
      <c r="Z5226">
        <v>0</v>
      </c>
      <c r="AA5226">
        <v>5000</v>
      </c>
      <c r="AB5226">
        <v>11</v>
      </c>
      <c r="AC5226">
        <v>1354.11</v>
      </c>
      <c r="AD5226">
        <v>1000</v>
      </c>
      <c r="AE5226">
        <v>0</v>
      </c>
      <c r="AF5226">
        <v>3600</v>
      </c>
      <c r="AG5226">
        <v>18</v>
      </c>
      <c r="AH5226">
        <v>551.59</v>
      </c>
      <c r="AI5226">
        <v>480</v>
      </c>
      <c r="AJ5226">
        <v>0</v>
      </c>
      <c r="AK5226">
        <v>4000</v>
      </c>
      <c r="AL5226">
        <v>39</v>
      </c>
      <c r="AM5226">
        <v>535.03</v>
      </c>
      <c r="AN5226">
        <v>450</v>
      </c>
      <c r="AO5226">
        <v>0</v>
      </c>
      <c r="AP5226">
        <v>1500</v>
      </c>
      <c r="AQ5226">
        <v>8</v>
      </c>
      <c r="AR5226">
        <v>939.95</v>
      </c>
      <c r="AS5226">
        <v>500</v>
      </c>
      <c r="AT5226">
        <v>0</v>
      </c>
      <c r="AU5226">
        <v>3000</v>
      </c>
      <c r="AV5226">
        <v>4</v>
      </c>
      <c r="AW5226">
        <v>0</v>
      </c>
      <c r="AX5226">
        <v>0</v>
      </c>
      <c r="AY5226">
        <v>0</v>
      </c>
      <c r="AZ5226">
        <v>0</v>
      </c>
      <c r="BA5226">
        <v>5</v>
      </c>
      <c r="BB5226">
        <v>355.9</v>
      </c>
      <c r="BC5226">
        <v>300</v>
      </c>
      <c r="BD5226">
        <v>0</v>
      </c>
      <c r="BE5226">
        <v>1000</v>
      </c>
    </row>
    <row r="5227" spans="1:57" x14ac:dyDescent="0.35">
      <c r="A5227" t="s">
        <v>39</v>
      </c>
      <c r="B5227" t="s">
        <v>827</v>
      </c>
      <c r="C5227">
        <v>320</v>
      </c>
      <c r="D5227">
        <v>6420.28</v>
      </c>
      <c r="E5227">
        <v>4000</v>
      </c>
      <c r="F5227">
        <v>0</v>
      </c>
      <c r="G5227">
        <v>60000</v>
      </c>
      <c r="H5227">
        <v>223</v>
      </c>
      <c r="I5227">
        <v>1877.91</v>
      </c>
      <c r="J5227">
        <v>0</v>
      </c>
      <c r="K5227">
        <v>0</v>
      </c>
      <c r="L5227">
        <v>30000</v>
      </c>
      <c r="M5227">
        <v>272</v>
      </c>
      <c r="N5227">
        <v>330.6</v>
      </c>
      <c r="O5227">
        <v>200</v>
      </c>
      <c r="P5227">
        <v>0</v>
      </c>
      <c r="Q5227">
        <v>3000</v>
      </c>
      <c r="R5227">
        <v>291</v>
      </c>
      <c r="S5227">
        <v>857.87</v>
      </c>
      <c r="T5227">
        <v>500</v>
      </c>
      <c r="U5227">
        <v>0</v>
      </c>
      <c r="V5227">
        <v>7500</v>
      </c>
      <c r="W5227">
        <v>385</v>
      </c>
      <c r="X5227">
        <v>2417.98</v>
      </c>
      <c r="Y5227">
        <v>2000</v>
      </c>
      <c r="Z5227">
        <v>0</v>
      </c>
      <c r="AA5227">
        <v>15000</v>
      </c>
      <c r="AB5227">
        <v>271</v>
      </c>
      <c r="AC5227">
        <v>1560.21</v>
      </c>
      <c r="AD5227">
        <v>400</v>
      </c>
      <c r="AE5227">
        <v>0</v>
      </c>
      <c r="AF5227">
        <v>15000</v>
      </c>
      <c r="AG5227">
        <v>285</v>
      </c>
      <c r="AH5227">
        <v>595.87</v>
      </c>
      <c r="AI5227">
        <v>200</v>
      </c>
      <c r="AJ5227">
        <v>0</v>
      </c>
      <c r="AK5227">
        <v>9000</v>
      </c>
      <c r="AL5227">
        <v>402</v>
      </c>
      <c r="AM5227">
        <v>472.82</v>
      </c>
      <c r="AN5227">
        <v>400</v>
      </c>
      <c r="AO5227">
        <v>0</v>
      </c>
      <c r="AP5227">
        <v>3500</v>
      </c>
      <c r="AQ5227">
        <v>216</v>
      </c>
      <c r="AR5227">
        <v>979.71</v>
      </c>
      <c r="AS5227">
        <v>0</v>
      </c>
      <c r="AT5227">
        <v>0</v>
      </c>
      <c r="AU5227">
        <v>100000</v>
      </c>
      <c r="AV5227">
        <v>213</v>
      </c>
      <c r="AW5227">
        <v>535.41</v>
      </c>
      <c r="AX5227">
        <v>0</v>
      </c>
      <c r="AY5227">
        <v>0</v>
      </c>
      <c r="AZ5227">
        <v>65000</v>
      </c>
      <c r="BA5227">
        <v>254</v>
      </c>
      <c r="BB5227">
        <v>993.9</v>
      </c>
      <c r="BC5227">
        <v>0</v>
      </c>
      <c r="BD5227">
        <v>0</v>
      </c>
      <c r="BE5227">
        <v>19000</v>
      </c>
    </row>
    <row r="5228" spans="1:57" x14ac:dyDescent="0.35">
      <c r="A5228" t="s">
        <v>39</v>
      </c>
      <c r="B5228" t="s">
        <v>828</v>
      </c>
      <c r="C5228">
        <v>446</v>
      </c>
      <c r="D5228">
        <v>8857.19</v>
      </c>
      <c r="E5228">
        <v>6000</v>
      </c>
      <c r="F5228">
        <v>0</v>
      </c>
      <c r="G5228">
        <v>80000</v>
      </c>
      <c r="H5228">
        <v>311</v>
      </c>
      <c r="I5228">
        <v>2978.95</v>
      </c>
      <c r="J5228">
        <v>0</v>
      </c>
      <c r="K5228">
        <v>0</v>
      </c>
      <c r="L5228">
        <v>40000</v>
      </c>
      <c r="M5228">
        <v>375</v>
      </c>
      <c r="N5228">
        <v>461.63</v>
      </c>
      <c r="O5228">
        <v>300</v>
      </c>
      <c r="P5228">
        <v>0</v>
      </c>
      <c r="Q5228">
        <v>6000</v>
      </c>
      <c r="R5228">
        <v>414</v>
      </c>
      <c r="S5228">
        <v>1207.07</v>
      </c>
      <c r="T5228">
        <v>880</v>
      </c>
      <c r="U5228">
        <v>0</v>
      </c>
      <c r="V5228">
        <v>7000</v>
      </c>
      <c r="W5228">
        <v>481</v>
      </c>
      <c r="X5228">
        <v>2744.21</v>
      </c>
      <c r="Y5228">
        <v>2500</v>
      </c>
      <c r="Z5228">
        <v>0</v>
      </c>
      <c r="AA5228">
        <v>15000</v>
      </c>
      <c r="AB5228">
        <v>363</v>
      </c>
      <c r="AC5228">
        <v>2036.63</v>
      </c>
      <c r="AD5228">
        <v>1000</v>
      </c>
      <c r="AE5228">
        <v>0</v>
      </c>
      <c r="AF5228">
        <v>15000</v>
      </c>
      <c r="AG5228">
        <v>376</v>
      </c>
      <c r="AH5228">
        <v>710.7</v>
      </c>
      <c r="AI5228">
        <v>250</v>
      </c>
      <c r="AJ5228">
        <v>0</v>
      </c>
      <c r="AK5228">
        <v>12000</v>
      </c>
      <c r="AL5228">
        <v>528</v>
      </c>
      <c r="AM5228">
        <v>611.49</v>
      </c>
      <c r="AN5228">
        <v>500</v>
      </c>
      <c r="AO5228">
        <v>0</v>
      </c>
      <c r="AP5228">
        <v>8000</v>
      </c>
      <c r="AQ5228">
        <v>319</v>
      </c>
      <c r="AR5228">
        <v>1784.05</v>
      </c>
      <c r="AS5228">
        <v>0</v>
      </c>
      <c r="AT5228">
        <v>0</v>
      </c>
      <c r="AU5228">
        <v>50000</v>
      </c>
      <c r="AV5228">
        <v>265</v>
      </c>
      <c r="AW5228">
        <v>1846</v>
      </c>
      <c r="AX5228">
        <v>0</v>
      </c>
      <c r="AY5228">
        <v>0</v>
      </c>
      <c r="AZ5228">
        <v>100000</v>
      </c>
      <c r="BA5228">
        <v>324</v>
      </c>
      <c r="BB5228">
        <v>1471.75</v>
      </c>
      <c r="BC5228">
        <v>0</v>
      </c>
      <c r="BD5228">
        <v>0</v>
      </c>
      <c r="BE5228">
        <v>30000</v>
      </c>
    </row>
    <row r="5229" spans="1:57" x14ac:dyDescent="0.35">
      <c r="A5229" t="s">
        <v>39</v>
      </c>
      <c r="B5229" t="s">
        <v>318</v>
      </c>
      <c r="C5229">
        <v>32</v>
      </c>
      <c r="D5229">
        <v>8524.6299999999992</v>
      </c>
      <c r="E5229">
        <v>8000</v>
      </c>
      <c r="F5229">
        <v>0</v>
      </c>
      <c r="G5229">
        <v>20000</v>
      </c>
      <c r="H5229">
        <v>21</v>
      </c>
      <c r="I5229">
        <v>3456.67</v>
      </c>
      <c r="J5229">
        <v>1000</v>
      </c>
      <c r="K5229">
        <v>0</v>
      </c>
      <c r="L5229">
        <v>30000</v>
      </c>
      <c r="M5229">
        <v>29</v>
      </c>
      <c r="N5229">
        <v>454.85</v>
      </c>
      <c r="O5229">
        <v>400</v>
      </c>
      <c r="P5229">
        <v>0</v>
      </c>
      <c r="Q5229">
        <v>1000</v>
      </c>
      <c r="R5229">
        <v>33</v>
      </c>
      <c r="S5229">
        <v>795.07</v>
      </c>
      <c r="T5229">
        <v>500</v>
      </c>
      <c r="U5229">
        <v>0</v>
      </c>
      <c r="V5229">
        <v>5000</v>
      </c>
      <c r="W5229">
        <v>35</v>
      </c>
      <c r="X5229">
        <v>2533.67</v>
      </c>
      <c r="Y5229">
        <v>2500</v>
      </c>
      <c r="Z5229">
        <v>300</v>
      </c>
      <c r="AA5229">
        <v>6000</v>
      </c>
      <c r="AB5229">
        <v>22</v>
      </c>
      <c r="AC5229">
        <v>1345.55</v>
      </c>
      <c r="AD5229">
        <v>700</v>
      </c>
      <c r="AE5229">
        <v>0</v>
      </c>
      <c r="AF5229">
        <v>4500</v>
      </c>
      <c r="AG5229">
        <v>21</v>
      </c>
      <c r="AH5229">
        <v>499.76</v>
      </c>
      <c r="AI5229">
        <v>500</v>
      </c>
      <c r="AJ5229">
        <v>0</v>
      </c>
      <c r="AK5229">
        <v>1600</v>
      </c>
      <c r="AL5229">
        <v>39</v>
      </c>
      <c r="AM5229">
        <v>560.97</v>
      </c>
      <c r="AN5229">
        <v>520</v>
      </c>
      <c r="AO5229">
        <v>75</v>
      </c>
      <c r="AP5229">
        <v>1200</v>
      </c>
      <c r="AQ5229">
        <v>17</v>
      </c>
      <c r="AR5229">
        <v>1861.73</v>
      </c>
      <c r="AS5229">
        <v>200</v>
      </c>
      <c r="AT5229">
        <v>0</v>
      </c>
      <c r="AU5229">
        <v>15000</v>
      </c>
      <c r="AV5229">
        <v>13</v>
      </c>
      <c r="AW5229">
        <v>40.17</v>
      </c>
      <c r="AX5229">
        <v>0</v>
      </c>
      <c r="AY5229">
        <v>0</v>
      </c>
      <c r="AZ5229">
        <v>1000</v>
      </c>
      <c r="BA5229">
        <v>15</v>
      </c>
      <c r="BB5229">
        <v>719.95</v>
      </c>
      <c r="BC5229">
        <v>300</v>
      </c>
      <c r="BD5229">
        <v>0</v>
      </c>
      <c r="BE5229">
        <v>3000</v>
      </c>
    </row>
    <row r="5230" spans="1:57" x14ac:dyDescent="0.35">
      <c r="A5230" t="s">
        <v>40</v>
      </c>
      <c r="B5230" t="s">
        <v>827</v>
      </c>
      <c r="C5230">
        <v>1605</v>
      </c>
      <c r="D5230">
        <v>5826.21</v>
      </c>
      <c r="E5230">
        <v>4000</v>
      </c>
      <c r="F5230">
        <v>0</v>
      </c>
      <c r="G5230">
        <v>80000</v>
      </c>
      <c r="H5230">
        <v>1101</v>
      </c>
      <c r="I5230">
        <v>1417.02</v>
      </c>
      <c r="J5230">
        <v>0</v>
      </c>
      <c r="K5230">
        <v>0</v>
      </c>
      <c r="L5230">
        <v>30000</v>
      </c>
      <c r="M5230">
        <v>1383</v>
      </c>
      <c r="N5230">
        <v>307.22000000000003</v>
      </c>
      <c r="O5230">
        <v>200</v>
      </c>
      <c r="P5230">
        <v>0</v>
      </c>
      <c r="Q5230">
        <v>12000</v>
      </c>
      <c r="R5230">
        <v>1452</v>
      </c>
      <c r="S5230">
        <v>912.25</v>
      </c>
      <c r="T5230">
        <v>500</v>
      </c>
      <c r="U5230">
        <v>0</v>
      </c>
      <c r="V5230">
        <v>10000</v>
      </c>
      <c r="W5230">
        <v>1873</v>
      </c>
      <c r="X5230">
        <v>2480.2800000000002</v>
      </c>
      <c r="Y5230">
        <v>2000</v>
      </c>
      <c r="Z5230">
        <v>0</v>
      </c>
      <c r="AA5230">
        <v>45000</v>
      </c>
      <c r="AB5230">
        <v>1316</v>
      </c>
      <c r="AC5230">
        <v>1581.63</v>
      </c>
      <c r="AD5230">
        <v>500</v>
      </c>
      <c r="AE5230">
        <v>0</v>
      </c>
      <c r="AF5230">
        <v>25000</v>
      </c>
      <c r="AG5230">
        <v>1354</v>
      </c>
      <c r="AH5230">
        <v>584.02</v>
      </c>
      <c r="AI5230">
        <v>200</v>
      </c>
      <c r="AJ5230">
        <v>0</v>
      </c>
      <c r="AK5230">
        <v>12000</v>
      </c>
      <c r="AL5230">
        <v>1973</v>
      </c>
      <c r="AM5230">
        <v>515.72</v>
      </c>
      <c r="AN5230">
        <v>400</v>
      </c>
      <c r="AO5230">
        <v>0</v>
      </c>
      <c r="AP5230">
        <v>15000</v>
      </c>
      <c r="AQ5230">
        <v>1053</v>
      </c>
      <c r="AR5230">
        <v>516.45000000000005</v>
      </c>
      <c r="AS5230">
        <v>0</v>
      </c>
      <c r="AT5230">
        <v>0</v>
      </c>
      <c r="AU5230">
        <v>100000</v>
      </c>
      <c r="AV5230">
        <v>1029</v>
      </c>
      <c r="AW5230">
        <v>341.93</v>
      </c>
      <c r="AX5230">
        <v>0</v>
      </c>
      <c r="AY5230">
        <v>0</v>
      </c>
      <c r="AZ5230">
        <v>65000</v>
      </c>
      <c r="BA5230">
        <v>1203</v>
      </c>
      <c r="BB5230">
        <v>1143.83</v>
      </c>
      <c r="BC5230">
        <v>0</v>
      </c>
      <c r="BD5230">
        <v>0</v>
      </c>
      <c r="BE5230">
        <v>100000</v>
      </c>
    </row>
    <row r="5231" spans="1:57" x14ac:dyDescent="0.35">
      <c r="A5231" t="s">
        <v>40</v>
      </c>
      <c r="B5231" t="s">
        <v>828</v>
      </c>
      <c r="C5231">
        <v>2078</v>
      </c>
      <c r="D5231">
        <v>7702.84</v>
      </c>
      <c r="E5231">
        <v>6000</v>
      </c>
      <c r="F5231">
        <v>0</v>
      </c>
      <c r="G5231">
        <v>80000</v>
      </c>
      <c r="H5231">
        <v>1470</v>
      </c>
      <c r="I5231">
        <v>2074.79</v>
      </c>
      <c r="J5231">
        <v>0</v>
      </c>
      <c r="K5231">
        <v>0</v>
      </c>
      <c r="L5231">
        <v>40000</v>
      </c>
      <c r="M5231">
        <v>1805</v>
      </c>
      <c r="N5231">
        <v>423.3</v>
      </c>
      <c r="O5231">
        <v>270</v>
      </c>
      <c r="P5231">
        <v>0</v>
      </c>
      <c r="Q5231">
        <v>25000</v>
      </c>
      <c r="R5231">
        <v>1910</v>
      </c>
      <c r="S5231">
        <v>1185.67</v>
      </c>
      <c r="T5231">
        <v>800</v>
      </c>
      <c r="U5231">
        <v>0</v>
      </c>
      <c r="V5231">
        <v>15000</v>
      </c>
      <c r="W5231">
        <v>2341</v>
      </c>
      <c r="X5231">
        <v>2604.92</v>
      </c>
      <c r="Y5231">
        <v>2300</v>
      </c>
      <c r="Z5231">
        <v>0</v>
      </c>
      <c r="AA5231">
        <v>65000</v>
      </c>
      <c r="AB5231">
        <v>1743</v>
      </c>
      <c r="AC5231">
        <v>1987.68</v>
      </c>
      <c r="AD5231">
        <v>1000</v>
      </c>
      <c r="AE5231">
        <v>0</v>
      </c>
      <c r="AF5231">
        <v>39000</v>
      </c>
      <c r="AG5231">
        <v>1720</v>
      </c>
      <c r="AH5231">
        <v>573.61</v>
      </c>
      <c r="AI5231">
        <v>200</v>
      </c>
      <c r="AJ5231">
        <v>0</v>
      </c>
      <c r="AK5231">
        <v>30000</v>
      </c>
      <c r="AL5231">
        <v>2526</v>
      </c>
      <c r="AM5231">
        <v>590.20000000000005</v>
      </c>
      <c r="AN5231">
        <v>500</v>
      </c>
      <c r="AO5231">
        <v>0</v>
      </c>
      <c r="AP5231">
        <v>17000</v>
      </c>
      <c r="AQ5231">
        <v>1494</v>
      </c>
      <c r="AR5231">
        <v>1026.8699999999999</v>
      </c>
      <c r="AS5231">
        <v>0</v>
      </c>
      <c r="AT5231">
        <v>0</v>
      </c>
      <c r="AU5231">
        <v>50000</v>
      </c>
      <c r="AV5231">
        <v>1314</v>
      </c>
      <c r="AW5231">
        <v>1070.3</v>
      </c>
      <c r="AX5231">
        <v>0</v>
      </c>
      <c r="AY5231">
        <v>0</v>
      </c>
      <c r="AZ5231">
        <v>100000</v>
      </c>
      <c r="BA5231">
        <v>1548</v>
      </c>
      <c r="BB5231">
        <v>1227.1099999999999</v>
      </c>
      <c r="BC5231">
        <v>0</v>
      </c>
      <c r="BD5231">
        <v>0</v>
      </c>
      <c r="BE5231">
        <v>100000</v>
      </c>
    </row>
    <row r="5232" spans="1:57" x14ac:dyDescent="0.35">
      <c r="A5232" t="s">
        <v>40</v>
      </c>
      <c r="B5232" t="s">
        <v>318</v>
      </c>
      <c r="C5232">
        <v>164</v>
      </c>
      <c r="D5232">
        <v>7453.71</v>
      </c>
      <c r="E5232">
        <v>6000</v>
      </c>
      <c r="F5232">
        <v>0</v>
      </c>
      <c r="G5232">
        <v>25000</v>
      </c>
      <c r="H5232">
        <v>62</v>
      </c>
      <c r="I5232">
        <v>2665.37</v>
      </c>
      <c r="J5232">
        <v>0</v>
      </c>
      <c r="K5232">
        <v>0</v>
      </c>
      <c r="L5232">
        <v>30000</v>
      </c>
      <c r="M5232">
        <v>103</v>
      </c>
      <c r="N5232">
        <v>380.2</v>
      </c>
      <c r="O5232">
        <v>400</v>
      </c>
      <c r="P5232">
        <v>0</v>
      </c>
      <c r="Q5232">
        <v>1200</v>
      </c>
      <c r="R5232">
        <v>148</v>
      </c>
      <c r="S5232">
        <v>1137.3599999999999</v>
      </c>
      <c r="T5232">
        <v>1000</v>
      </c>
      <c r="U5232">
        <v>0</v>
      </c>
      <c r="V5232">
        <v>7000</v>
      </c>
      <c r="W5232">
        <v>170</v>
      </c>
      <c r="X5232">
        <v>2729.31</v>
      </c>
      <c r="Y5232">
        <v>2500</v>
      </c>
      <c r="Z5232">
        <v>0</v>
      </c>
      <c r="AA5232">
        <v>12000</v>
      </c>
      <c r="AB5232">
        <v>82</v>
      </c>
      <c r="AC5232">
        <v>1787.18</v>
      </c>
      <c r="AD5232">
        <v>1300</v>
      </c>
      <c r="AE5232">
        <v>0</v>
      </c>
      <c r="AF5232">
        <v>8000</v>
      </c>
      <c r="AG5232">
        <v>77</v>
      </c>
      <c r="AH5232">
        <v>645.75</v>
      </c>
      <c r="AI5232">
        <v>480</v>
      </c>
      <c r="AJ5232">
        <v>0</v>
      </c>
      <c r="AK5232">
        <v>4000</v>
      </c>
      <c r="AL5232">
        <v>187</v>
      </c>
      <c r="AM5232">
        <v>559.82000000000005</v>
      </c>
      <c r="AN5232">
        <v>500</v>
      </c>
      <c r="AO5232">
        <v>0</v>
      </c>
      <c r="AP5232">
        <v>1500</v>
      </c>
      <c r="AQ5232">
        <v>60</v>
      </c>
      <c r="AR5232">
        <v>1229.71</v>
      </c>
      <c r="AS5232">
        <v>0</v>
      </c>
      <c r="AT5232">
        <v>0</v>
      </c>
      <c r="AU5232">
        <v>15000</v>
      </c>
      <c r="AV5232">
        <v>41</v>
      </c>
      <c r="AW5232">
        <v>23.22</v>
      </c>
      <c r="AX5232">
        <v>0</v>
      </c>
      <c r="AY5232">
        <v>0</v>
      </c>
      <c r="AZ5232">
        <v>1000</v>
      </c>
      <c r="BA5232">
        <v>40</v>
      </c>
      <c r="BB5232">
        <v>1348.29</v>
      </c>
      <c r="BC5232">
        <v>500</v>
      </c>
      <c r="BD5232">
        <v>0</v>
      </c>
      <c r="BE5232">
        <v>9000</v>
      </c>
    </row>
    <row r="5234" spans="1:57" x14ac:dyDescent="0.35">
      <c r="A5234" t="s">
        <v>1842</v>
      </c>
    </row>
    <row r="5235" spans="1:57" x14ac:dyDescent="0.35">
      <c r="A5235" t="s">
        <v>29</v>
      </c>
      <c r="B5235" t="s">
        <v>864</v>
      </c>
      <c r="C5235" t="s">
        <v>1786</v>
      </c>
      <c r="D5235" t="s">
        <v>1787</v>
      </c>
      <c r="E5235" t="s">
        <v>1788</v>
      </c>
      <c r="F5235" t="s">
        <v>1789</v>
      </c>
      <c r="G5235" t="s">
        <v>1790</v>
      </c>
      <c r="H5235" t="s">
        <v>1791</v>
      </c>
      <c r="I5235" t="s">
        <v>1792</v>
      </c>
      <c r="J5235" t="s">
        <v>1793</v>
      </c>
      <c r="K5235" t="s">
        <v>1794</v>
      </c>
      <c r="L5235" t="s">
        <v>1795</v>
      </c>
      <c r="M5235" t="s">
        <v>1796</v>
      </c>
      <c r="N5235" t="s">
        <v>1797</v>
      </c>
      <c r="O5235" t="s">
        <v>1798</v>
      </c>
      <c r="P5235" t="s">
        <v>1799</v>
      </c>
      <c r="Q5235" t="s">
        <v>1800</v>
      </c>
      <c r="R5235" t="s">
        <v>1801</v>
      </c>
      <c r="S5235" t="s">
        <v>1802</v>
      </c>
      <c r="T5235" t="s">
        <v>1803</v>
      </c>
      <c r="U5235" t="s">
        <v>1804</v>
      </c>
      <c r="V5235" t="s">
        <v>1805</v>
      </c>
      <c r="W5235" t="s">
        <v>1806</v>
      </c>
      <c r="X5235" t="s">
        <v>1807</v>
      </c>
      <c r="Y5235" t="s">
        <v>1808</v>
      </c>
      <c r="Z5235" t="s">
        <v>1809</v>
      </c>
      <c r="AA5235" t="s">
        <v>1810</v>
      </c>
      <c r="AB5235" t="s">
        <v>1811</v>
      </c>
      <c r="AC5235" t="s">
        <v>1812</v>
      </c>
      <c r="AD5235" t="s">
        <v>1813</v>
      </c>
      <c r="AE5235" t="s">
        <v>1814</v>
      </c>
      <c r="AF5235" t="s">
        <v>1815</v>
      </c>
      <c r="AG5235" t="s">
        <v>1816</v>
      </c>
      <c r="AH5235" t="s">
        <v>1817</v>
      </c>
      <c r="AI5235" t="s">
        <v>1818</v>
      </c>
      <c r="AJ5235" t="s">
        <v>1819</v>
      </c>
      <c r="AK5235" t="s">
        <v>1820</v>
      </c>
      <c r="AL5235" t="s">
        <v>1821</v>
      </c>
      <c r="AM5235" t="s">
        <v>1822</v>
      </c>
      <c r="AN5235" t="s">
        <v>1823</v>
      </c>
      <c r="AO5235" t="s">
        <v>1824</v>
      </c>
      <c r="AP5235" t="s">
        <v>1825</v>
      </c>
      <c r="AQ5235" t="s">
        <v>1826</v>
      </c>
      <c r="AR5235" t="s">
        <v>1827</v>
      </c>
      <c r="AS5235" t="s">
        <v>1828</v>
      </c>
      <c r="AT5235" t="s">
        <v>1829</v>
      </c>
      <c r="AU5235" t="s">
        <v>1830</v>
      </c>
      <c r="AV5235" t="s">
        <v>1831</v>
      </c>
      <c r="AW5235" t="s">
        <v>1832</v>
      </c>
      <c r="AX5235" t="s">
        <v>1833</v>
      </c>
      <c r="AY5235" t="s">
        <v>1834</v>
      </c>
      <c r="AZ5235" t="s">
        <v>1835</v>
      </c>
      <c r="BA5235" t="s">
        <v>1836</v>
      </c>
      <c r="BB5235" t="s">
        <v>1837</v>
      </c>
      <c r="BC5235" t="s">
        <v>1838</v>
      </c>
      <c r="BD5235" t="s">
        <v>1839</v>
      </c>
      <c r="BE5235" t="s">
        <v>1840</v>
      </c>
    </row>
    <row r="5236" spans="1:57" x14ac:dyDescent="0.35">
      <c r="A5236" t="s">
        <v>35</v>
      </c>
      <c r="B5236" t="s">
        <v>831</v>
      </c>
      <c r="C5236">
        <v>96</v>
      </c>
      <c r="D5236">
        <v>6696.25</v>
      </c>
      <c r="E5236">
        <v>6000</v>
      </c>
      <c r="F5236">
        <v>200</v>
      </c>
      <c r="G5236">
        <v>25000</v>
      </c>
      <c r="H5236">
        <v>82</v>
      </c>
      <c r="I5236">
        <v>4466.5</v>
      </c>
      <c r="J5236">
        <v>5000</v>
      </c>
      <c r="K5236">
        <v>0</v>
      </c>
      <c r="L5236">
        <v>20000</v>
      </c>
      <c r="M5236">
        <v>84</v>
      </c>
      <c r="N5236">
        <v>557.17999999999995</v>
      </c>
      <c r="O5236">
        <v>300</v>
      </c>
      <c r="P5236">
        <v>0</v>
      </c>
      <c r="Q5236">
        <v>8000</v>
      </c>
      <c r="R5236">
        <v>83</v>
      </c>
      <c r="S5236">
        <v>1194.95</v>
      </c>
      <c r="T5236">
        <v>1000</v>
      </c>
      <c r="U5236">
        <v>0</v>
      </c>
      <c r="V5236">
        <v>5000</v>
      </c>
      <c r="W5236">
        <v>96</v>
      </c>
      <c r="X5236">
        <v>1951.46</v>
      </c>
      <c r="Y5236">
        <v>2000</v>
      </c>
      <c r="Z5236">
        <v>0</v>
      </c>
      <c r="AA5236">
        <v>7000</v>
      </c>
      <c r="AB5236">
        <v>75</v>
      </c>
      <c r="AC5236">
        <v>1321.02</v>
      </c>
      <c r="AD5236">
        <v>0</v>
      </c>
      <c r="AE5236">
        <v>0</v>
      </c>
      <c r="AF5236">
        <v>15700</v>
      </c>
      <c r="AG5236">
        <v>76</v>
      </c>
      <c r="AH5236">
        <v>443.58</v>
      </c>
      <c r="AI5236">
        <v>150</v>
      </c>
      <c r="AJ5236">
        <v>0</v>
      </c>
      <c r="AK5236">
        <v>2500</v>
      </c>
      <c r="AL5236">
        <v>114</v>
      </c>
      <c r="AM5236">
        <v>560.79</v>
      </c>
      <c r="AN5236">
        <v>500</v>
      </c>
      <c r="AO5236">
        <v>0</v>
      </c>
      <c r="AP5236">
        <v>3000</v>
      </c>
      <c r="AQ5236">
        <v>69</v>
      </c>
      <c r="AR5236">
        <v>577.34</v>
      </c>
      <c r="AS5236">
        <v>0</v>
      </c>
      <c r="AT5236">
        <v>0</v>
      </c>
      <c r="AU5236">
        <v>5000</v>
      </c>
      <c r="AV5236">
        <v>57</v>
      </c>
      <c r="AW5236">
        <v>40.82</v>
      </c>
      <c r="AX5236">
        <v>0</v>
      </c>
      <c r="AY5236">
        <v>0</v>
      </c>
      <c r="AZ5236">
        <v>1800</v>
      </c>
      <c r="BA5236">
        <v>75</v>
      </c>
      <c r="BB5236">
        <v>1257.31</v>
      </c>
      <c r="BC5236">
        <v>0</v>
      </c>
      <c r="BD5236">
        <v>0</v>
      </c>
      <c r="BE5236">
        <v>100000</v>
      </c>
    </row>
    <row r="5237" spans="1:57" x14ac:dyDescent="0.35">
      <c r="A5237" t="s">
        <v>35</v>
      </c>
      <c r="B5237" t="s">
        <v>832</v>
      </c>
      <c r="C5237">
        <v>278</v>
      </c>
      <c r="D5237">
        <v>4934.6000000000004</v>
      </c>
      <c r="E5237">
        <v>3500</v>
      </c>
      <c r="F5237">
        <v>0</v>
      </c>
      <c r="G5237">
        <v>40000</v>
      </c>
      <c r="H5237">
        <v>173</v>
      </c>
      <c r="I5237">
        <v>611.05999999999995</v>
      </c>
      <c r="J5237">
        <v>0</v>
      </c>
      <c r="K5237">
        <v>0</v>
      </c>
      <c r="L5237">
        <v>10000</v>
      </c>
      <c r="M5237">
        <v>264</v>
      </c>
      <c r="N5237">
        <v>472.96</v>
      </c>
      <c r="O5237">
        <v>200</v>
      </c>
      <c r="P5237">
        <v>0</v>
      </c>
      <c r="Q5237">
        <v>25000</v>
      </c>
      <c r="R5237">
        <v>241</v>
      </c>
      <c r="S5237">
        <v>870.49</v>
      </c>
      <c r="T5237">
        <v>500</v>
      </c>
      <c r="U5237">
        <v>0</v>
      </c>
      <c r="V5237">
        <v>15000</v>
      </c>
      <c r="W5237">
        <v>314</v>
      </c>
      <c r="X5237">
        <v>2154.2199999999998</v>
      </c>
      <c r="Y5237">
        <v>2000</v>
      </c>
      <c r="Z5237">
        <v>0</v>
      </c>
      <c r="AA5237">
        <v>10000</v>
      </c>
      <c r="AB5237">
        <v>231</v>
      </c>
      <c r="AC5237">
        <v>1574.48</v>
      </c>
      <c r="AD5237">
        <v>750</v>
      </c>
      <c r="AE5237">
        <v>0</v>
      </c>
      <c r="AF5237">
        <v>25000</v>
      </c>
      <c r="AG5237">
        <v>214</v>
      </c>
      <c r="AH5237">
        <v>588.59</v>
      </c>
      <c r="AI5237">
        <v>150</v>
      </c>
      <c r="AJ5237">
        <v>0</v>
      </c>
      <c r="AK5237">
        <v>10950</v>
      </c>
      <c r="AL5237">
        <v>328</v>
      </c>
      <c r="AM5237">
        <v>499.53</v>
      </c>
      <c r="AN5237">
        <v>425</v>
      </c>
      <c r="AO5237">
        <v>0</v>
      </c>
      <c r="AP5237">
        <v>3500</v>
      </c>
      <c r="AQ5237">
        <v>173</v>
      </c>
      <c r="AR5237">
        <v>289.16000000000003</v>
      </c>
      <c r="AS5237">
        <v>0</v>
      </c>
      <c r="AT5237">
        <v>0</v>
      </c>
      <c r="AU5237">
        <v>6000</v>
      </c>
      <c r="AV5237">
        <v>172</v>
      </c>
      <c r="AW5237">
        <v>288.64</v>
      </c>
      <c r="AX5237">
        <v>0</v>
      </c>
      <c r="AY5237">
        <v>0</v>
      </c>
      <c r="AZ5237">
        <v>35000</v>
      </c>
      <c r="BA5237">
        <v>203</v>
      </c>
      <c r="BB5237">
        <v>2004.68</v>
      </c>
      <c r="BC5237">
        <v>0</v>
      </c>
      <c r="BD5237">
        <v>0</v>
      </c>
      <c r="BE5237">
        <v>100000</v>
      </c>
    </row>
    <row r="5238" spans="1:57" x14ac:dyDescent="0.35">
      <c r="A5238" t="s">
        <v>35</v>
      </c>
      <c r="B5238" t="s">
        <v>833</v>
      </c>
      <c r="C5238">
        <v>131</v>
      </c>
      <c r="D5238">
        <v>7875.51</v>
      </c>
      <c r="E5238">
        <v>7000</v>
      </c>
      <c r="F5238">
        <v>300</v>
      </c>
      <c r="G5238">
        <v>23000</v>
      </c>
      <c r="H5238">
        <v>84</v>
      </c>
      <c r="I5238">
        <v>541.37</v>
      </c>
      <c r="J5238">
        <v>0</v>
      </c>
      <c r="K5238">
        <v>0</v>
      </c>
      <c r="L5238">
        <v>7000</v>
      </c>
      <c r="M5238">
        <v>123</v>
      </c>
      <c r="N5238">
        <v>434.43</v>
      </c>
      <c r="O5238">
        <v>300</v>
      </c>
      <c r="P5238">
        <v>0</v>
      </c>
      <c r="Q5238">
        <v>4000</v>
      </c>
      <c r="R5238">
        <v>111</v>
      </c>
      <c r="S5238">
        <v>1366.42</v>
      </c>
      <c r="T5238">
        <v>1000</v>
      </c>
      <c r="U5238">
        <v>0</v>
      </c>
      <c r="V5238">
        <v>5000</v>
      </c>
      <c r="W5238">
        <v>142</v>
      </c>
      <c r="X5238">
        <v>2391.13</v>
      </c>
      <c r="Y5238">
        <v>2000</v>
      </c>
      <c r="Z5238">
        <v>0</v>
      </c>
      <c r="AA5238">
        <v>11000</v>
      </c>
      <c r="AB5238">
        <v>103</v>
      </c>
      <c r="AC5238">
        <v>2514.79</v>
      </c>
      <c r="AD5238">
        <v>3000</v>
      </c>
      <c r="AE5238">
        <v>0</v>
      </c>
      <c r="AF5238">
        <v>12000</v>
      </c>
      <c r="AG5238">
        <v>101</v>
      </c>
      <c r="AH5238">
        <v>740.35</v>
      </c>
      <c r="AI5238">
        <v>140</v>
      </c>
      <c r="AJ5238">
        <v>0</v>
      </c>
      <c r="AK5238">
        <v>30000</v>
      </c>
      <c r="AL5238">
        <v>149</v>
      </c>
      <c r="AM5238">
        <v>597.75</v>
      </c>
      <c r="AN5238">
        <v>600</v>
      </c>
      <c r="AO5238">
        <v>0</v>
      </c>
      <c r="AP5238">
        <v>1500</v>
      </c>
      <c r="AQ5238">
        <v>85</v>
      </c>
      <c r="AR5238">
        <v>1335.17</v>
      </c>
      <c r="AS5238">
        <v>0</v>
      </c>
      <c r="AT5238">
        <v>0</v>
      </c>
      <c r="AU5238">
        <v>10000</v>
      </c>
      <c r="AV5238">
        <v>80</v>
      </c>
      <c r="AW5238">
        <v>90.89</v>
      </c>
      <c r="AX5238">
        <v>0</v>
      </c>
      <c r="AY5238">
        <v>0</v>
      </c>
      <c r="AZ5238">
        <v>30000</v>
      </c>
      <c r="BA5238">
        <v>91</v>
      </c>
      <c r="BB5238">
        <v>1052.5899999999999</v>
      </c>
      <c r="BC5238">
        <v>0</v>
      </c>
      <c r="BD5238">
        <v>0</v>
      </c>
      <c r="BE5238">
        <v>20000</v>
      </c>
    </row>
    <row r="5239" spans="1:57" x14ac:dyDescent="0.35">
      <c r="A5239" t="s">
        <v>36</v>
      </c>
      <c r="B5239" t="s">
        <v>831</v>
      </c>
      <c r="C5239">
        <v>112</v>
      </c>
      <c r="D5239">
        <v>7037.14</v>
      </c>
      <c r="E5239">
        <v>5000</v>
      </c>
      <c r="F5239">
        <v>0</v>
      </c>
      <c r="G5239">
        <v>30000</v>
      </c>
      <c r="H5239">
        <v>109</v>
      </c>
      <c r="I5239">
        <v>5295.49</v>
      </c>
      <c r="J5239">
        <v>5000</v>
      </c>
      <c r="K5239">
        <v>0</v>
      </c>
      <c r="L5239">
        <v>25000</v>
      </c>
      <c r="M5239">
        <v>92</v>
      </c>
      <c r="N5239">
        <v>441.39</v>
      </c>
      <c r="O5239">
        <v>300</v>
      </c>
      <c r="P5239">
        <v>0</v>
      </c>
      <c r="Q5239">
        <v>3600</v>
      </c>
      <c r="R5239">
        <v>110</v>
      </c>
      <c r="S5239">
        <v>818.5</v>
      </c>
      <c r="T5239">
        <v>500</v>
      </c>
      <c r="U5239">
        <v>0</v>
      </c>
      <c r="V5239">
        <v>4000</v>
      </c>
      <c r="W5239">
        <v>118</v>
      </c>
      <c r="X5239">
        <v>2192.75</v>
      </c>
      <c r="Y5239">
        <v>2000</v>
      </c>
      <c r="Z5239">
        <v>0</v>
      </c>
      <c r="AA5239">
        <v>15000</v>
      </c>
      <c r="AB5239">
        <v>85</v>
      </c>
      <c r="AC5239">
        <v>1060.6199999999999</v>
      </c>
      <c r="AD5239">
        <v>0</v>
      </c>
      <c r="AE5239">
        <v>0</v>
      </c>
      <c r="AF5239">
        <v>15000</v>
      </c>
      <c r="AG5239">
        <v>99</v>
      </c>
      <c r="AH5239">
        <v>765.43</v>
      </c>
      <c r="AI5239">
        <v>300</v>
      </c>
      <c r="AJ5239">
        <v>0</v>
      </c>
      <c r="AK5239">
        <v>15000</v>
      </c>
      <c r="AL5239">
        <v>141</v>
      </c>
      <c r="AM5239">
        <v>576.78</v>
      </c>
      <c r="AN5239">
        <v>500</v>
      </c>
      <c r="AO5239">
        <v>0</v>
      </c>
      <c r="AP5239">
        <v>4000</v>
      </c>
      <c r="AQ5239">
        <v>86</v>
      </c>
      <c r="AR5239">
        <v>496.52</v>
      </c>
      <c r="AS5239">
        <v>0</v>
      </c>
      <c r="AT5239">
        <v>0</v>
      </c>
      <c r="AU5239">
        <v>10000</v>
      </c>
      <c r="AV5239">
        <v>80</v>
      </c>
      <c r="AW5239">
        <v>116.82</v>
      </c>
      <c r="AX5239">
        <v>0</v>
      </c>
      <c r="AY5239">
        <v>0</v>
      </c>
      <c r="AZ5239">
        <v>5000</v>
      </c>
      <c r="BA5239">
        <v>86</v>
      </c>
      <c r="BB5239">
        <v>790.68</v>
      </c>
      <c r="BC5239">
        <v>0</v>
      </c>
      <c r="BD5239">
        <v>0</v>
      </c>
      <c r="BE5239">
        <v>8000</v>
      </c>
    </row>
    <row r="5240" spans="1:57" x14ac:dyDescent="0.35">
      <c r="A5240" t="s">
        <v>36</v>
      </c>
      <c r="B5240" t="s">
        <v>832</v>
      </c>
      <c r="C5240">
        <v>1011</v>
      </c>
      <c r="D5240">
        <v>6842.55</v>
      </c>
      <c r="E5240">
        <v>5000</v>
      </c>
      <c r="F5240">
        <v>0</v>
      </c>
      <c r="G5240">
        <v>50000</v>
      </c>
      <c r="H5240">
        <v>657</v>
      </c>
      <c r="I5240">
        <v>790.41</v>
      </c>
      <c r="J5240">
        <v>0</v>
      </c>
      <c r="K5240">
        <v>0</v>
      </c>
      <c r="L5240">
        <v>24000</v>
      </c>
      <c r="M5240">
        <v>832</v>
      </c>
      <c r="N5240">
        <v>272.64999999999998</v>
      </c>
      <c r="O5240">
        <v>150</v>
      </c>
      <c r="P5240">
        <v>0</v>
      </c>
      <c r="Q5240">
        <v>7000</v>
      </c>
      <c r="R5240">
        <v>938</v>
      </c>
      <c r="S5240">
        <v>1194.97</v>
      </c>
      <c r="T5240">
        <v>700</v>
      </c>
      <c r="U5240">
        <v>0</v>
      </c>
      <c r="V5240">
        <v>15000</v>
      </c>
      <c r="W5240">
        <v>1201</v>
      </c>
      <c r="X5240">
        <v>2744.76</v>
      </c>
      <c r="Y5240">
        <v>2200</v>
      </c>
      <c r="Z5240">
        <v>0</v>
      </c>
      <c r="AA5240">
        <v>25000</v>
      </c>
      <c r="AB5240">
        <v>859</v>
      </c>
      <c r="AC5240">
        <v>1990.36</v>
      </c>
      <c r="AD5240">
        <v>1200</v>
      </c>
      <c r="AE5240">
        <v>0</v>
      </c>
      <c r="AF5240">
        <v>20000</v>
      </c>
      <c r="AG5240">
        <v>856</v>
      </c>
      <c r="AH5240">
        <v>572.11</v>
      </c>
      <c r="AI5240">
        <v>200</v>
      </c>
      <c r="AJ5240">
        <v>0</v>
      </c>
      <c r="AK5240">
        <v>7000</v>
      </c>
      <c r="AL5240">
        <v>1242</v>
      </c>
      <c r="AM5240">
        <v>537.05999999999995</v>
      </c>
      <c r="AN5240">
        <v>500</v>
      </c>
      <c r="AO5240">
        <v>0</v>
      </c>
      <c r="AP5240">
        <v>8000</v>
      </c>
      <c r="AQ5240">
        <v>701</v>
      </c>
      <c r="AR5240">
        <v>657.96</v>
      </c>
      <c r="AS5240">
        <v>0</v>
      </c>
      <c r="AT5240">
        <v>0</v>
      </c>
      <c r="AU5240">
        <v>40000</v>
      </c>
      <c r="AV5240">
        <v>646</v>
      </c>
      <c r="AW5240">
        <v>447.39</v>
      </c>
      <c r="AX5240">
        <v>0</v>
      </c>
      <c r="AY5240">
        <v>0</v>
      </c>
      <c r="AZ5240">
        <v>72000</v>
      </c>
      <c r="BA5240">
        <v>727</v>
      </c>
      <c r="BB5240">
        <v>1019.78</v>
      </c>
      <c r="BC5240">
        <v>0</v>
      </c>
      <c r="BD5240">
        <v>0</v>
      </c>
      <c r="BE5240">
        <v>57000</v>
      </c>
    </row>
    <row r="5241" spans="1:57" x14ac:dyDescent="0.35">
      <c r="A5241" t="s">
        <v>36</v>
      </c>
      <c r="B5241" t="s">
        <v>833</v>
      </c>
      <c r="C5241">
        <v>140</v>
      </c>
      <c r="D5241">
        <v>10036.35</v>
      </c>
      <c r="E5241">
        <v>8000</v>
      </c>
      <c r="F5241">
        <v>500</v>
      </c>
      <c r="G5241">
        <v>25000</v>
      </c>
      <c r="H5241">
        <v>102</v>
      </c>
      <c r="I5241">
        <v>1375.5</v>
      </c>
      <c r="J5241">
        <v>0</v>
      </c>
      <c r="K5241">
        <v>0</v>
      </c>
      <c r="L5241">
        <v>19000</v>
      </c>
      <c r="M5241">
        <v>124</v>
      </c>
      <c r="N5241">
        <v>442.65</v>
      </c>
      <c r="O5241">
        <v>300</v>
      </c>
      <c r="P5241">
        <v>0</v>
      </c>
      <c r="Q5241">
        <v>2400</v>
      </c>
      <c r="R5241">
        <v>137</v>
      </c>
      <c r="S5241">
        <v>1310.08</v>
      </c>
      <c r="T5241">
        <v>1000</v>
      </c>
      <c r="U5241">
        <v>0</v>
      </c>
      <c r="V5241">
        <v>10000</v>
      </c>
      <c r="W5241">
        <v>169</v>
      </c>
      <c r="X5241">
        <v>2914.79</v>
      </c>
      <c r="Y5241">
        <v>2500</v>
      </c>
      <c r="Z5241">
        <v>0</v>
      </c>
      <c r="AA5241">
        <v>16000</v>
      </c>
      <c r="AB5241">
        <v>123</v>
      </c>
      <c r="AC5241">
        <v>2317.73</v>
      </c>
      <c r="AD5241">
        <v>2000</v>
      </c>
      <c r="AE5241">
        <v>0</v>
      </c>
      <c r="AF5241">
        <v>12000</v>
      </c>
      <c r="AG5241">
        <v>114</v>
      </c>
      <c r="AH5241">
        <v>561.99</v>
      </c>
      <c r="AI5241">
        <v>200</v>
      </c>
      <c r="AJ5241">
        <v>0</v>
      </c>
      <c r="AK5241">
        <v>6000</v>
      </c>
      <c r="AL5241">
        <v>176</v>
      </c>
      <c r="AM5241">
        <v>683.94</v>
      </c>
      <c r="AN5241">
        <v>500</v>
      </c>
      <c r="AO5241">
        <v>0</v>
      </c>
      <c r="AP5241">
        <v>15000</v>
      </c>
      <c r="AQ5241">
        <v>111</v>
      </c>
      <c r="AR5241">
        <v>900.6</v>
      </c>
      <c r="AS5241">
        <v>0</v>
      </c>
      <c r="AT5241">
        <v>0</v>
      </c>
      <c r="AU5241">
        <v>15000</v>
      </c>
      <c r="AV5241">
        <v>96</v>
      </c>
      <c r="AW5241">
        <v>1799.9</v>
      </c>
      <c r="AX5241">
        <v>0</v>
      </c>
      <c r="AY5241">
        <v>0</v>
      </c>
      <c r="AZ5241">
        <v>57000</v>
      </c>
      <c r="BA5241">
        <v>109</v>
      </c>
      <c r="BB5241">
        <v>1669.62</v>
      </c>
      <c r="BC5241">
        <v>0</v>
      </c>
      <c r="BD5241">
        <v>0</v>
      </c>
      <c r="BE5241">
        <v>56000</v>
      </c>
    </row>
    <row r="5242" spans="1:57" x14ac:dyDescent="0.35">
      <c r="A5242" t="s">
        <v>37</v>
      </c>
      <c r="B5242" t="s">
        <v>831</v>
      </c>
      <c r="C5242">
        <v>83</v>
      </c>
      <c r="D5242">
        <v>6731.07</v>
      </c>
      <c r="E5242">
        <v>5500</v>
      </c>
      <c r="F5242">
        <v>0</v>
      </c>
      <c r="G5242">
        <v>20000</v>
      </c>
      <c r="H5242">
        <v>77</v>
      </c>
      <c r="I5242">
        <v>4253.6899999999996</v>
      </c>
      <c r="J5242">
        <v>2500</v>
      </c>
      <c r="K5242">
        <v>0</v>
      </c>
      <c r="L5242">
        <v>15000</v>
      </c>
      <c r="M5242">
        <v>72</v>
      </c>
      <c r="N5242">
        <v>345.83</v>
      </c>
      <c r="O5242">
        <v>300</v>
      </c>
      <c r="P5242">
        <v>0</v>
      </c>
      <c r="Q5242">
        <v>3000</v>
      </c>
      <c r="R5242">
        <v>81</v>
      </c>
      <c r="S5242">
        <v>1227.25</v>
      </c>
      <c r="T5242">
        <v>750</v>
      </c>
      <c r="U5242">
        <v>0</v>
      </c>
      <c r="V5242">
        <v>7000</v>
      </c>
      <c r="W5242">
        <v>90</v>
      </c>
      <c r="X5242">
        <v>2311.98</v>
      </c>
      <c r="Y5242">
        <v>2000</v>
      </c>
      <c r="Z5242">
        <v>0</v>
      </c>
      <c r="AA5242">
        <v>7000</v>
      </c>
      <c r="AB5242">
        <v>62</v>
      </c>
      <c r="AC5242">
        <v>1712.95</v>
      </c>
      <c r="AD5242">
        <v>1000</v>
      </c>
      <c r="AE5242">
        <v>0</v>
      </c>
      <c r="AF5242">
        <v>9000</v>
      </c>
      <c r="AG5242">
        <v>74</v>
      </c>
      <c r="AH5242">
        <v>454.56</v>
      </c>
      <c r="AI5242">
        <v>200</v>
      </c>
      <c r="AJ5242">
        <v>0</v>
      </c>
      <c r="AK5242">
        <v>3000</v>
      </c>
      <c r="AL5242">
        <v>103</v>
      </c>
      <c r="AM5242">
        <v>636</v>
      </c>
      <c r="AN5242">
        <v>500</v>
      </c>
      <c r="AO5242">
        <v>0</v>
      </c>
      <c r="AP5242">
        <v>3600</v>
      </c>
      <c r="AQ5242">
        <v>57</v>
      </c>
      <c r="AR5242">
        <v>451.47</v>
      </c>
      <c r="AS5242">
        <v>0</v>
      </c>
      <c r="AT5242">
        <v>0</v>
      </c>
      <c r="AU5242">
        <v>5000</v>
      </c>
      <c r="AV5242">
        <v>49</v>
      </c>
      <c r="AW5242">
        <v>172.42</v>
      </c>
      <c r="AX5242">
        <v>0</v>
      </c>
      <c r="AY5242">
        <v>0</v>
      </c>
      <c r="AZ5242">
        <v>5000</v>
      </c>
      <c r="BA5242">
        <v>57</v>
      </c>
      <c r="BB5242">
        <v>901.24</v>
      </c>
      <c r="BC5242">
        <v>100</v>
      </c>
      <c r="BD5242">
        <v>0</v>
      </c>
      <c r="BE5242">
        <v>6000</v>
      </c>
    </row>
    <row r="5243" spans="1:57" x14ac:dyDescent="0.35">
      <c r="A5243" t="s">
        <v>37</v>
      </c>
      <c r="B5243" t="s">
        <v>832</v>
      </c>
      <c r="C5243">
        <v>505</v>
      </c>
      <c r="D5243">
        <v>5266.79</v>
      </c>
      <c r="E5243">
        <v>4000</v>
      </c>
      <c r="F5243">
        <v>0</v>
      </c>
      <c r="G5243">
        <v>40000</v>
      </c>
      <c r="H5243">
        <v>298</v>
      </c>
      <c r="I5243">
        <v>542.79999999999995</v>
      </c>
      <c r="J5243">
        <v>0</v>
      </c>
      <c r="K5243">
        <v>0</v>
      </c>
      <c r="L5243">
        <v>20000</v>
      </c>
      <c r="M5243">
        <v>415</v>
      </c>
      <c r="N5243">
        <v>267.88</v>
      </c>
      <c r="O5243">
        <v>150</v>
      </c>
      <c r="P5243">
        <v>0</v>
      </c>
      <c r="Q5243">
        <v>15000</v>
      </c>
      <c r="R5243">
        <v>464</v>
      </c>
      <c r="S5243">
        <v>964.49</v>
      </c>
      <c r="T5243">
        <v>500</v>
      </c>
      <c r="U5243">
        <v>0</v>
      </c>
      <c r="V5243">
        <v>10000</v>
      </c>
      <c r="W5243">
        <v>593</v>
      </c>
      <c r="X5243">
        <v>2302.15</v>
      </c>
      <c r="Y5243">
        <v>2000</v>
      </c>
      <c r="Z5243">
        <v>0</v>
      </c>
      <c r="AA5243">
        <v>13000</v>
      </c>
      <c r="AB5243">
        <v>405</v>
      </c>
      <c r="AC5243">
        <v>1743.4</v>
      </c>
      <c r="AD5243">
        <v>1000</v>
      </c>
      <c r="AE5243">
        <v>0</v>
      </c>
      <c r="AF5243">
        <v>25000</v>
      </c>
      <c r="AG5243">
        <v>388</v>
      </c>
      <c r="AH5243">
        <v>516.17999999999995</v>
      </c>
      <c r="AI5243">
        <v>200</v>
      </c>
      <c r="AJ5243">
        <v>0</v>
      </c>
      <c r="AK5243">
        <v>12000</v>
      </c>
      <c r="AL5243">
        <v>623</v>
      </c>
      <c r="AM5243">
        <v>490.94</v>
      </c>
      <c r="AN5243">
        <v>400</v>
      </c>
      <c r="AO5243">
        <v>0</v>
      </c>
      <c r="AP5243">
        <v>13000</v>
      </c>
      <c r="AQ5243">
        <v>316</v>
      </c>
      <c r="AR5243">
        <v>629.51</v>
      </c>
      <c r="AS5243">
        <v>0</v>
      </c>
      <c r="AT5243">
        <v>0</v>
      </c>
      <c r="AU5243">
        <v>50000</v>
      </c>
      <c r="AV5243">
        <v>296</v>
      </c>
      <c r="AW5243">
        <v>536.9</v>
      </c>
      <c r="AX5243">
        <v>0</v>
      </c>
      <c r="AY5243">
        <v>0</v>
      </c>
      <c r="AZ5243">
        <v>50000</v>
      </c>
      <c r="BA5243">
        <v>350</v>
      </c>
      <c r="BB5243">
        <v>1186.3399999999999</v>
      </c>
      <c r="BC5243">
        <v>150</v>
      </c>
      <c r="BD5243">
        <v>0</v>
      </c>
      <c r="BE5243">
        <v>25000</v>
      </c>
    </row>
    <row r="5244" spans="1:57" x14ac:dyDescent="0.35">
      <c r="A5244" t="s">
        <v>37</v>
      </c>
      <c r="B5244" t="s">
        <v>833</v>
      </c>
      <c r="C5244">
        <v>55</v>
      </c>
      <c r="D5244">
        <v>7229.1</v>
      </c>
      <c r="E5244">
        <v>6000</v>
      </c>
      <c r="F5244">
        <v>400</v>
      </c>
      <c r="G5244">
        <v>20000</v>
      </c>
      <c r="H5244">
        <v>27</v>
      </c>
      <c r="I5244">
        <v>1506.84</v>
      </c>
      <c r="J5244">
        <v>0</v>
      </c>
      <c r="K5244">
        <v>0</v>
      </c>
      <c r="L5244">
        <v>8000</v>
      </c>
      <c r="M5244">
        <v>41</v>
      </c>
      <c r="N5244">
        <v>367</v>
      </c>
      <c r="O5244">
        <v>300</v>
      </c>
      <c r="P5244">
        <v>0</v>
      </c>
      <c r="Q5244">
        <v>1000</v>
      </c>
      <c r="R5244">
        <v>40</v>
      </c>
      <c r="S5244">
        <v>839.94</v>
      </c>
      <c r="T5244">
        <v>700</v>
      </c>
      <c r="U5244">
        <v>0</v>
      </c>
      <c r="V5244">
        <v>5000</v>
      </c>
      <c r="W5244">
        <v>61</v>
      </c>
      <c r="X5244">
        <v>2964.95</v>
      </c>
      <c r="Y5244">
        <v>2500</v>
      </c>
      <c r="Z5244">
        <v>0</v>
      </c>
      <c r="AA5244">
        <v>65000</v>
      </c>
      <c r="AB5244">
        <v>38</v>
      </c>
      <c r="AC5244">
        <v>1467.19</v>
      </c>
      <c r="AD5244">
        <v>1200</v>
      </c>
      <c r="AE5244">
        <v>0</v>
      </c>
      <c r="AF5244">
        <v>5000</v>
      </c>
      <c r="AG5244">
        <v>39</v>
      </c>
      <c r="AH5244">
        <v>520.27</v>
      </c>
      <c r="AI5244">
        <v>300</v>
      </c>
      <c r="AJ5244">
        <v>0</v>
      </c>
      <c r="AK5244">
        <v>4000</v>
      </c>
      <c r="AL5244">
        <v>64</v>
      </c>
      <c r="AM5244">
        <v>1185.54</v>
      </c>
      <c r="AN5244">
        <v>500</v>
      </c>
      <c r="AO5244">
        <v>50</v>
      </c>
      <c r="AP5244">
        <v>17000</v>
      </c>
      <c r="AQ5244">
        <v>36</v>
      </c>
      <c r="AR5244">
        <v>939.61</v>
      </c>
      <c r="AS5244">
        <v>0</v>
      </c>
      <c r="AT5244">
        <v>0</v>
      </c>
      <c r="AU5244">
        <v>6000</v>
      </c>
      <c r="AV5244">
        <v>27</v>
      </c>
      <c r="AW5244">
        <v>961.78</v>
      </c>
      <c r="AX5244">
        <v>0</v>
      </c>
      <c r="AY5244">
        <v>0</v>
      </c>
      <c r="AZ5244">
        <v>10000</v>
      </c>
      <c r="BA5244">
        <v>33</v>
      </c>
      <c r="BB5244">
        <v>638.47</v>
      </c>
      <c r="BC5244">
        <v>0</v>
      </c>
      <c r="BD5244">
        <v>0</v>
      </c>
      <c r="BE5244">
        <v>5000</v>
      </c>
    </row>
    <row r="5245" spans="1:57" x14ac:dyDescent="0.35">
      <c r="A5245" t="s">
        <v>38</v>
      </c>
      <c r="B5245" t="s">
        <v>831</v>
      </c>
      <c r="C5245">
        <v>148</v>
      </c>
      <c r="D5245">
        <v>7660.69</v>
      </c>
      <c r="E5245">
        <v>6000</v>
      </c>
      <c r="F5245">
        <v>0</v>
      </c>
      <c r="G5245">
        <v>80000</v>
      </c>
      <c r="H5245">
        <v>142</v>
      </c>
      <c r="I5245">
        <v>3846.78</v>
      </c>
      <c r="J5245">
        <v>3000</v>
      </c>
      <c r="K5245">
        <v>0</v>
      </c>
      <c r="L5245">
        <v>13000</v>
      </c>
      <c r="M5245">
        <v>129</v>
      </c>
      <c r="N5245">
        <v>389.1</v>
      </c>
      <c r="O5245">
        <v>300</v>
      </c>
      <c r="P5245">
        <v>0</v>
      </c>
      <c r="Q5245">
        <v>3000</v>
      </c>
      <c r="R5245">
        <v>135</v>
      </c>
      <c r="S5245">
        <v>826.19</v>
      </c>
      <c r="T5245">
        <v>500</v>
      </c>
      <c r="U5245">
        <v>0</v>
      </c>
      <c r="V5245">
        <v>5000</v>
      </c>
      <c r="W5245">
        <v>150</v>
      </c>
      <c r="X5245">
        <v>2323.3000000000002</v>
      </c>
      <c r="Y5245">
        <v>2000</v>
      </c>
      <c r="Z5245">
        <v>0</v>
      </c>
      <c r="AA5245">
        <v>8000</v>
      </c>
      <c r="AB5245">
        <v>102</v>
      </c>
      <c r="AC5245">
        <v>1090.8</v>
      </c>
      <c r="AD5245">
        <v>0</v>
      </c>
      <c r="AE5245">
        <v>0</v>
      </c>
      <c r="AF5245">
        <v>12000</v>
      </c>
      <c r="AG5245">
        <v>129</v>
      </c>
      <c r="AH5245">
        <v>542.71</v>
      </c>
      <c r="AI5245">
        <v>300</v>
      </c>
      <c r="AJ5245">
        <v>0</v>
      </c>
      <c r="AK5245">
        <v>10000</v>
      </c>
      <c r="AL5245">
        <v>186</v>
      </c>
      <c r="AM5245">
        <v>534.52</v>
      </c>
      <c r="AN5245">
        <v>500</v>
      </c>
      <c r="AO5245">
        <v>0</v>
      </c>
      <c r="AP5245">
        <v>7500</v>
      </c>
      <c r="AQ5245">
        <v>94</v>
      </c>
      <c r="AR5245">
        <v>558.82000000000005</v>
      </c>
      <c r="AS5245">
        <v>0</v>
      </c>
      <c r="AT5245">
        <v>0</v>
      </c>
      <c r="AU5245">
        <v>10000</v>
      </c>
      <c r="AV5245">
        <v>86</v>
      </c>
      <c r="AW5245">
        <v>280.05</v>
      </c>
      <c r="AX5245">
        <v>0</v>
      </c>
      <c r="AY5245">
        <v>0</v>
      </c>
      <c r="AZ5245">
        <v>30000</v>
      </c>
      <c r="BA5245">
        <v>111</v>
      </c>
      <c r="BB5245">
        <v>887.6</v>
      </c>
      <c r="BC5245">
        <v>400</v>
      </c>
      <c r="BD5245">
        <v>0</v>
      </c>
      <c r="BE5245">
        <v>6000</v>
      </c>
    </row>
    <row r="5246" spans="1:57" x14ac:dyDescent="0.35">
      <c r="A5246" t="s">
        <v>38</v>
      </c>
      <c r="B5246" t="s">
        <v>832</v>
      </c>
      <c r="C5246">
        <v>315</v>
      </c>
      <c r="D5246">
        <v>6272.03</v>
      </c>
      <c r="E5246">
        <v>5000</v>
      </c>
      <c r="F5246">
        <v>0</v>
      </c>
      <c r="G5246">
        <v>35000</v>
      </c>
      <c r="H5246">
        <v>213</v>
      </c>
      <c r="I5246">
        <v>747.9</v>
      </c>
      <c r="J5246">
        <v>0</v>
      </c>
      <c r="K5246">
        <v>0</v>
      </c>
      <c r="L5246">
        <v>11000</v>
      </c>
      <c r="M5246">
        <v>294</v>
      </c>
      <c r="N5246">
        <v>495.33</v>
      </c>
      <c r="O5246">
        <v>300</v>
      </c>
      <c r="P5246">
        <v>0</v>
      </c>
      <c r="Q5246">
        <v>15000</v>
      </c>
      <c r="R5246">
        <v>287</v>
      </c>
      <c r="S5246">
        <v>962.9</v>
      </c>
      <c r="T5246">
        <v>500</v>
      </c>
      <c r="U5246">
        <v>0</v>
      </c>
      <c r="V5246">
        <v>6000</v>
      </c>
      <c r="W5246">
        <v>365</v>
      </c>
      <c r="X5246">
        <v>2564.29</v>
      </c>
      <c r="Y5246">
        <v>2000</v>
      </c>
      <c r="Z5246">
        <v>0</v>
      </c>
      <c r="AA5246">
        <v>45000</v>
      </c>
      <c r="AB5246">
        <v>269</v>
      </c>
      <c r="AC5246">
        <v>1642.89</v>
      </c>
      <c r="AD5246">
        <v>500</v>
      </c>
      <c r="AE5246">
        <v>0</v>
      </c>
      <c r="AF5246">
        <v>39000</v>
      </c>
      <c r="AG5246">
        <v>253</v>
      </c>
      <c r="AH5246">
        <v>488.63</v>
      </c>
      <c r="AI5246">
        <v>200</v>
      </c>
      <c r="AJ5246">
        <v>0</v>
      </c>
      <c r="AK5246">
        <v>10000</v>
      </c>
      <c r="AL5246">
        <v>388</v>
      </c>
      <c r="AM5246">
        <v>480.68</v>
      </c>
      <c r="AN5246">
        <v>400</v>
      </c>
      <c r="AO5246">
        <v>0</v>
      </c>
      <c r="AP5246">
        <v>3000</v>
      </c>
      <c r="AQ5246">
        <v>214</v>
      </c>
      <c r="AR5246">
        <v>339</v>
      </c>
      <c r="AS5246">
        <v>0</v>
      </c>
      <c r="AT5246">
        <v>0</v>
      </c>
      <c r="AU5246">
        <v>4000</v>
      </c>
      <c r="AV5246">
        <v>208</v>
      </c>
      <c r="AW5246">
        <v>59.07</v>
      </c>
      <c r="AX5246">
        <v>0</v>
      </c>
      <c r="AY5246">
        <v>0</v>
      </c>
      <c r="AZ5246">
        <v>7000</v>
      </c>
      <c r="BA5246">
        <v>228</v>
      </c>
      <c r="BB5246">
        <v>887.67</v>
      </c>
      <c r="BC5246">
        <v>120</v>
      </c>
      <c r="BD5246">
        <v>0</v>
      </c>
      <c r="BE5246">
        <v>8000</v>
      </c>
    </row>
    <row r="5247" spans="1:57" x14ac:dyDescent="0.35">
      <c r="A5247" t="s">
        <v>38</v>
      </c>
      <c r="B5247" t="s">
        <v>833</v>
      </c>
      <c r="C5247">
        <v>175</v>
      </c>
      <c r="D5247">
        <v>7106.08</v>
      </c>
      <c r="E5247">
        <v>6000</v>
      </c>
      <c r="F5247">
        <v>0</v>
      </c>
      <c r="G5247">
        <v>30000</v>
      </c>
      <c r="H5247">
        <v>114</v>
      </c>
      <c r="I5247">
        <v>1032.0899999999999</v>
      </c>
      <c r="J5247">
        <v>0</v>
      </c>
      <c r="K5247">
        <v>0</v>
      </c>
      <c r="L5247">
        <v>15000</v>
      </c>
      <c r="M5247">
        <v>145</v>
      </c>
      <c r="N5247">
        <v>390.49</v>
      </c>
      <c r="O5247">
        <v>300</v>
      </c>
      <c r="P5247">
        <v>0</v>
      </c>
      <c r="Q5247">
        <v>2500</v>
      </c>
      <c r="R5247">
        <v>145</v>
      </c>
      <c r="S5247">
        <v>1320.39</v>
      </c>
      <c r="T5247">
        <v>1000</v>
      </c>
      <c r="U5247">
        <v>0</v>
      </c>
      <c r="V5247">
        <v>5000</v>
      </c>
      <c r="W5247">
        <v>184</v>
      </c>
      <c r="X5247">
        <v>2928.43</v>
      </c>
      <c r="Y5247">
        <v>2500</v>
      </c>
      <c r="Z5247">
        <v>0</v>
      </c>
      <c r="AA5247">
        <v>25000</v>
      </c>
      <c r="AB5247">
        <v>133</v>
      </c>
      <c r="AC5247">
        <v>2438.7199999999998</v>
      </c>
      <c r="AD5247">
        <v>1500</v>
      </c>
      <c r="AE5247">
        <v>0</v>
      </c>
      <c r="AF5247">
        <v>12000</v>
      </c>
      <c r="AG5247">
        <v>126</v>
      </c>
      <c r="AH5247">
        <v>524.4</v>
      </c>
      <c r="AI5247">
        <v>200</v>
      </c>
      <c r="AJ5247">
        <v>0</v>
      </c>
      <c r="AK5247">
        <v>5000</v>
      </c>
      <c r="AL5247">
        <v>203</v>
      </c>
      <c r="AM5247">
        <v>806.65</v>
      </c>
      <c r="AN5247">
        <v>500</v>
      </c>
      <c r="AO5247">
        <v>0</v>
      </c>
      <c r="AP5247">
        <v>15000</v>
      </c>
      <c r="AQ5247">
        <v>113</v>
      </c>
      <c r="AR5247">
        <v>881.33</v>
      </c>
      <c r="AS5247">
        <v>0</v>
      </c>
      <c r="AT5247">
        <v>0</v>
      </c>
      <c r="AU5247">
        <v>15000</v>
      </c>
      <c r="AV5247">
        <v>96</v>
      </c>
      <c r="AW5247">
        <v>3438.94</v>
      </c>
      <c r="AX5247">
        <v>0</v>
      </c>
      <c r="AY5247">
        <v>0</v>
      </c>
      <c r="AZ5247">
        <v>100000</v>
      </c>
      <c r="BA5247">
        <v>128</v>
      </c>
      <c r="BB5247">
        <v>1886.01</v>
      </c>
      <c r="BC5247">
        <v>500</v>
      </c>
      <c r="BD5247">
        <v>0</v>
      </c>
      <c r="BE5247">
        <v>21300</v>
      </c>
    </row>
    <row r="5248" spans="1:57" x14ac:dyDescent="0.35">
      <c r="A5248" t="s">
        <v>39</v>
      </c>
      <c r="B5248" t="s">
        <v>831</v>
      </c>
      <c r="C5248">
        <v>105</v>
      </c>
      <c r="D5248">
        <v>7855.48</v>
      </c>
      <c r="E5248">
        <v>7500</v>
      </c>
      <c r="F5248">
        <v>0</v>
      </c>
      <c r="G5248">
        <v>22000</v>
      </c>
      <c r="H5248">
        <v>97</v>
      </c>
      <c r="I5248">
        <v>5353.35</v>
      </c>
      <c r="J5248">
        <v>5500</v>
      </c>
      <c r="K5248">
        <v>0</v>
      </c>
      <c r="L5248">
        <v>30400</v>
      </c>
      <c r="M5248">
        <v>80</v>
      </c>
      <c r="N5248">
        <v>451.72</v>
      </c>
      <c r="O5248">
        <v>300</v>
      </c>
      <c r="P5248">
        <v>0</v>
      </c>
      <c r="Q5248">
        <v>3000</v>
      </c>
      <c r="R5248">
        <v>100</v>
      </c>
      <c r="S5248">
        <v>1180.54</v>
      </c>
      <c r="T5248">
        <v>550</v>
      </c>
      <c r="U5248">
        <v>0</v>
      </c>
      <c r="V5248">
        <v>7500</v>
      </c>
      <c r="W5248">
        <v>101</v>
      </c>
      <c r="X5248">
        <v>2372.4299999999998</v>
      </c>
      <c r="Y5248">
        <v>2000</v>
      </c>
      <c r="Z5248">
        <v>0</v>
      </c>
      <c r="AA5248">
        <v>15000</v>
      </c>
      <c r="AB5248">
        <v>80</v>
      </c>
      <c r="AC5248">
        <v>1632.21</v>
      </c>
      <c r="AD5248">
        <v>0</v>
      </c>
      <c r="AE5248">
        <v>0</v>
      </c>
      <c r="AF5248">
        <v>14000</v>
      </c>
      <c r="AG5248">
        <v>90</v>
      </c>
      <c r="AH5248">
        <v>741.44</v>
      </c>
      <c r="AI5248">
        <v>350</v>
      </c>
      <c r="AJ5248">
        <v>0</v>
      </c>
      <c r="AK5248">
        <v>5000</v>
      </c>
      <c r="AL5248">
        <v>119</v>
      </c>
      <c r="AM5248">
        <v>543.66</v>
      </c>
      <c r="AN5248">
        <v>500</v>
      </c>
      <c r="AO5248">
        <v>0</v>
      </c>
      <c r="AP5248">
        <v>1950</v>
      </c>
      <c r="AQ5248">
        <v>72</v>
      </c>
      <c r="AR5248">
        <v>1058.76</v>
      </c>
      <c r="AS5248">
        <v>0</v>
      </c>
      <c r="AT5248">
        <v>0</v>
      </c>
      <c r="AU5248">
        <v>22000</v>
      </c>
      <c r="AV5248">
        <v>70</v>
      </c>
      <c r="AW5248">
        <v>169.53</v>
      </c>
      <c r="AX5248">
        <v>0</v>
      </c>
      <c r="AY5248">
        <v>0</v>
      </c>
      <c r="AZ5248">
        <v>3500</v>
      </c>
      <c r="BA5248">
        <v>79</v>
      </c>
      <c r="BB5248">
        <v>1439.94</v>
      </c>
      <c r="BC5248">
        <v>0</v>
      </c>
      <c r="BD5248">
        <v>0</v>
      </c>
      <c r="BE5248">
        <v>20000</v>
      </c>
    </row>
    <row r="5249" spans="1:57" x14ac:dyDescent="0.35">
      <c r="A5249" t="s">
        <v>39</v>
      </c>
      <c r="B5249" t="s">
        <v>832</v>
      </c>
      <c r="C5249">
        <v>454</v>
      </c>
      <c r="D5249">
        <v>5945.22</v>
      </c>
      <c r="E5249">
        <v>4000</v>
      </c>
      <c r="F5249">
        <v>0</v>
      </c>
      <c r="G5249">
        <v>40000</v>
      </c>
      <c r="H5249">
        <v>288</v>
      </c>
      <c r="I5249">
        <v>1250.17</v>
      </c>
      <c r="J5249">
        <v>0</v>
      </c>
      <c r="K5249">
        <v>0</v>
      </c>
      <c r="L5249">
        <v>30000</v>
      </c>
      <c r="M5249">
        <v>386</v>
      </c>
      <c r="N5249">
        <v>341.53</v>
      </c>
      <c r="O5249">
        <v>200</v>
      </c>
      <c r="P5249">
        <v>0</v>
      </c>
      <c r="Q5249">
        <v>6000</v>
      </c>
      <c r="R5249">
        <v>417</v>
      </c>
      <c r="S5249">
        <v>839.27</v>
      </c>
      <c r="T5249">
        <v>500</v>
      </c>
      <c r="U5249">
        <v>0</v>
      </c>
      <c r="V5249">
        <v>5002</v>
      </c>
      <c r="W5249">
        <v>538</v>
      </c>
      <c r="X5249">
        <v>2375.6</v>
      </c>
      <c r="Y5249">
        <v>2084</v>
      </c>
      <c r="Z5249">
        <v>0</v>
      </c>
      <c r="AA5249">
        <v>10000</v>
      </c>
      <c r="AB5249">
        <v>381</v>
      </c>
      <c r="AC5249">
        <v>1486.2</v>
      </c>
      <c r="AD5249">
        <v>500</v>
      </c>
      <c r="AE5249">
        <v>0</v>
      </c>
      <c r="AF5249">
        <v>12000</v>
      </c>
      <c r="AG5249">
        <v>388</v>
      </c>
      <c r="AH5249">
        <v>506.98</v>
      </c>
      <c r="AI5249">
        <v>150</v>
      </c>
      <c r="AJ5249">
        <v>0</v>
      </c>
      <c r="AK5249">
        <v>12000</v>
      </c>
      <c r="AL5249">
        <v>566</v>
      </c>
      <c r="AM5249">
        <v>490.43</v>
      </c>
      <c r="AN5249">
        <v>400</v>
      </c>
      <c r="AO5249">
        <v>0</v>
      </c>
      <c r="AP5249">
        <v>8000</v>
      </c>
      <c r="AQ5249">
        <v>296</v>
      </c>
      <c r="AR5249">
        <v>559.44000000000005</v>
      </c>
      <c r="AS5249">
        <v>0</v>
      </c>
      <c r="AT5249">
        <v>0</v>
      </c>
      <c r="AU5249">
        <v>30000</v>
      </c>
      <c r="AV5249">
        <v>272</v>
      </c>
      <c r="AW5249">
        <v>389.17</v>
      </c>
      <c r="AX5249">
        <v>0</v>
      </c>
      <c r="AY5249">
        <v>0</v>
      </c>
      <c r="AZ5249">
        <v>50000</v>
      </c>
      <c r="BA5249">
        <v>338</v>
      </c>
      <c r="BB5249">
        <v>1045.9000000000001</v>
      </c>
      <c r="BC5249">
        <v>0</v>
      </c>
      <c r="BD5249">
        <v>0</v>
      </c>
      <c r="BE5249">
        <v>30000</v>
      </c>
    </row>
    <row r="5250" spans="1:57" x14ac:dyDescent="0.35">
      <c r="A5250" t="s">
        <v>39</v>
      </c>
      <c r="B5250" t="s">
        <v>833</v>
      </c>
      <c r="C5250">
        <v>239</v>
      </c>
      <c r="D5250">
        <v>11041.25</v>
      </c>
      <c r="E5250">
        <v>9500</v>
      </c>
      <c r="F5250">
        <v>0</v>
      </c>
      <c r="G5250">
        <v>80000</v>
      </c>
      <c r="H5250">
        <v>170</v>
      </c>
      <c r="I5250">
        <v>2630.97</v>
      </c>
      <c r="J5250">
        <v>0</v>
      </c>
      <c r="K5250">
        <v>0</v>
      </c>
      <c r="L5250">
        <v>40000</v>
      </c>
      <c r="M5250">
        <v>210</v>
      </c>
      <c r="N5250">
        <v>505.48</v>
      </c>
      <c r="O5250">
        <v>400</v>
      </c>
      <c r="P5250">
        <v>0</v>
      </c>
      <c r="Q5250">
        <v>5000</v>
      </c>
      <c r="R5250">
        <v>221</v>
      </c>
      <c r="S5250">
        <v>1353.63</v>
      </c>
      <c r="T5250">
        <v>1000</v>
      </c>
      <c r="U5250">
        <v>0</v>
      </c>
      <c r="V5250">
        <v>7000</v>
      </c>
      <c r="W5250">
        <v>262</v>
      </c>
      <c r="X5250">
        <v>3083.33</v>
      </c>
      <c r="Y5250">
        <v>2800</v>
      </c>
      <c r="Z5250">
        <v>0</v>
      </c>
      <c r="AA5250">
        <v>15000</v>
      </c>
      <c r="AB5250">
        <v>195</v>
      </c>
      <c r="AC5250">
        <v>2422.08</v>
      </c>
      <c r="AD5250">
        <v>1500</v>
      </c>
      <c r="AE5250">
        <v>0</v>
      </c>
      <c r="AF5250">
        <v>15000</v>
      </c>
      <c r="AG5250">
        <v>204</v>
      </c>
      <c r="AH5250">
        <v>856.69</v>
      </c>
      <c r="AI5250">
        <v>300</v>
      </c>
      <c r="AJ5250">
        <v>0</v>
      </c>
      <c r="AK5250">
        <v>12000</v>
      </c>
      <c r="AL5250">
        <v>284</v>
      </c>
      <c r="AM5250">
        <v>667.3</v>
      </c>
      <c r="AN5250">
        <v>600</v>
      </c>
      <c r="AO5250">
        <v>0</v>
      </c>
      <c r="AP5250">
        <v>6000</v>
      </c>
      <c r="AQ5250">
        <v>184</v>
      </c>
      <c r="AR5250">
        <v>2951.08</v>
      </c>
      <c r="AS5250">
        <v>0</v>
      </c>
      <c r="AT5250">
        <v>0</v>
      </c>
      <c r="AU5250">
        <v>100000</v>
      </c>
      <c r="AV5250">
        <v>149</v>
      </c>
      <c r="AW5250">
        <v>3238.21</v>
      </c>
      <c r="AX5250">
        <v>0</v>
      </c>
      <c r="AY5250">
        <v>0</v>
      </c>
      <c r="AZ5250">
        <v>100000</v>
      </c>
      <c r="BA5250">
        <v>176</v>
      </c>
      <c r="BB5250">
        <v>1528.45</v>
      </c>
      <c r="BC5250">
        <v>300</v>
      </c>
      <c r="BD5250">
        <v>0</v>
      </c>
      <c r="BE5250">
        <v>16000</v>
      </c>
    </row>
    <row r="5251" spans="1:57" x14ac:dyDescent="0.35">
      <c r="A5251" t="s">
        <v>40</v>
      </c>
      <c r="B5251" t="s">
        <v>831</v>
      </c>
      <c r="C5251">
        <v>544</v>
      </c>
      <c r="D5251">
        <v>7324.43</v>
      </c>
      <c r="E5251">
        <v>6000</v>
      </c>
      <c r="F5251">
        <v>0</v>
      </c>
      <c r="G5251">
        <v>80000</v>
      </c>
      <c r="H5251">
        <v>507</v>
      </c>
      <c r="I5251">
        <v>4635.72</v>
      </c>
      <c r="J5251">
        <v>4000</v>
      </c>
      <c r="K5251">
        <v>0</v>
      </c>
      <c r="L5251">
        <v>30400</v>
      </c>
      <c r="M5251">
        <v>457</v>
      </c>
      <c r="N5251">
        <v>432.26</v>
      </c>
      <c r="O5251">
        <v>300</v>
      </c>
      <c r="P5251">
        <v>0</v>
      </c>
      <c r="Q5251">
        <v>8000</v>
      </c>
      <c r="R5251">
        <v>509</v>
      </c>
      <c r="S5251">
        <v>1011.7</v>
      </c>
      <c r="T5251">
        <v>500</v>
      </c>
      <c r="U5251">
        <v>0</v>
      </c>
      <c r="V5251">
        <v>7500</v>
      </c>
      <c r="W5251">
        <v>555</v>
      </c>
      <c r="X5251">
        <v>2253.85</v>
      </c>
      <c r="Y5251">
        <v>2000</v>
      </c>
      <c r="Z5251">
        <v>0</v>
      </c>
      <c r="AA5251">
        <v>15000</v>
      </c>
      <c r="AB5251">
        <v>404</v>
      </c>
      <c r="AC5251">
        <v>1336.77</v>
      </c>
      <c r="AD5251">
        <v>0</v>
      </c>
      <c r="AE5251">
        <v>0</v>
      </c>
      <c r="AF5251">
        <v>15700</v>
      </c>
      <c r="AG5251">
        <v>468</v>
      </c>
      <c r="AH5251">
        <v>609.15</v>
      </c>
      <c r="AI5251">
        <v>300</v>
      </c>
      <c r="AJ5251">
        <v>0</v>
      </c>
      <c r="AK5251">
        <v>15000</v>
      </c>
      <c r="AL5251">
        <v>663</v>
      </c>
      <c r="AM5251">
        <v>563.05999999999995</v>
      </c>
      <c r="AN5251">
        <v>500</v>
      </c>
      <c r="AO5251">
        <v>0</v>
      </c>
      <c r="AP5251">
        <v>7500</v>
      </c>
      <c r="AQ5251">
        <v>378</v>
      </c>
      <c r="AR5251">
        <v>656.35</v>
      </c>
      <c r="AS5251">
        <v>0</v>
      </c>
      <c r="AT5251">
        <v>0</v>
      </c>
      <c r="AU5251">
        <v>22000</v>
      </c>
      <c r="AV5251">
        <v>342</v>
      </c>
      <c r="AW5251">
        <v>167.3</v>
      </c>
      <c r="AX5251">
        <v>0</v>
      </c>
      <c r="AY5251">
        <v>0</v>
      </c>
      <c r="AZ5251">
        <v>30000</v>
      </c>
      <c r="BA5251">
        <v>408</v>
      </c>
      <c r="BB5251">
        <v>1057.0999999999999</v>
      </c>
      <c r="BC5251">
        <v>0</v>
      </c>
      <c r="BD5251">
        <v>0</v>
      </c>
      <c r="BE5251">
        <v>100000</v>
      </c>
    </row>
    <row r="5252" spans="1:57" x14ac:dyDescent="0.35">
      <c r="A5252" t="s">
        <v>40</v>
      </c>
      <c r="B5252" t="s">
        <v>832</v>
      </c>
      <c r="C5252">
        <v>2563</v>
      </c>
      <c r="D5252">
        <v>6125.82</v>
      </c>
      <c r="E5252">
        <v>5000</v>
      </c>
      <c r="F5252">
        <v>0</v>
      </c>
      <c r="G5252">
        <v>50000</v>
      </c>
      <c r="H5252">
        <v>1629</v>
      </c>
      <c r="I5252">
        <v>808.09</v>
      </c>
      <c r="J5252">
        <v>0</v>
      </c>
      <c r="K5252">
        <v>0</v>
      </c>
      <c r="L5252">
        <v>30000</v>
      </c>
      <c r="M5252">
        <v>2191</v>
      </c>
      <c r="N5252">
        <v>339.53</v>
      </c>
      <c r="O5252">
        <v>200</v>
      </c>
      <c r="P5252">
        <v>0</v>
      </c>
      <c r="Q5252">
        <v>25000</v>
      </c>
      <c r="R5252">
        <v>2347</v>
      </c>
      <c r="S5252">
        <v>1024.6300000000001</v>
      </c>
      <c r="T5252">
        <v>500</v>
      </c>
      <c r="U5252">
        <v>0</v>
      </c>
      <c r="V5252">
        <v>15000</v>
      </c>
      <c r="W5252">
        <v>3011</v>
      </c>
      <c r="X5252">
        <v>2515.42</v>
      </c>
      <c r="Y5252">
        <v>2038</v>
      </c>
      <c r="Z5252">
        <v>0</v>
      </c>
      <c r="AA5252">
        <v>45000</v>
      </c>
      <c r="AB5252">
        <v>2145</v>
      </c>
      <c r="AC5252">
        <v>1765.9</v>
      </c>
      <c r="AD5252">
        <v>1000</v>
      </c>
      <c r="AE5252">
        <v>0</v>
      </c>
      <c r="AF5252">
        <v>39000</v>
      </c>
      <c r="AG5252">
        <v>2099</v>
      </c>
      <c r="AH5252">
        <v>539.83000000000004</v>
      </c>
      <c r="AI5252">
        <v>200</v>
      </c>
      <c r="AJ5252">
        <v>0</v>
      </c>
      <c r="AK5252">
        <v>12000</v>
      </c>
      <c r="AL5252">
        <v>3147</v>
      </c>
      <c r="AM5252">
        <v>508.36</v>
      </c>
      <c r="AN5252">
        <v>440</v>
      </c>
      <c r="AO5252">
        <v>0</v>
      </c>
      <c r="AP5252">
        <v>13000</v>
      </c>
      <c r="AQ5252">
        <v>1700</v>
      </c>
      <c r="AR5252">
        <v>557.09</v>
      </c>
      <c r="AS5252">
        <v>0</v>
      </c>
      <c r="AT5252">
        <v>0</v>
      </c>
      <c r="AU5252">
        <v>50000</v>
      </c>
      <c r="AV5252">
        <v>1594</v>
      </c>
      <c r="AW5252">
        <v>384.14</v>
      </c>
      <c r="AX5252">
        <v>0</v>
      </c>
      <c r="AY5252">
        <v>0</v>
      </c>
      <c r="AZ5252">
        <v>72000</v>
      </c>
      <c r="BA5252">
        <v>1846</v>
      </c>
      <c r="BB5252">
        <v>1125.19</v>
      </c>
      <c r="BC5252">
        <v>0</v>
      </c>
      <c r="BD5252">
        <v>0</v>
      </c>
      <c r="BE5252">
        <v>100000</v>
      </c>
    </row>
    <row r="5253" spans="1:57" x14ac:dyDescent="0.35">
      <c r="A5253" t="s">
        <v>40</v>
      </c>
      <c r="B5253" t="s">
        <v>833</v>
      </c>
      <c r="C5253">
        <v>740</v>
      </c>
      <c r="D5253">
        <v>9343.2099999999991</v>
      </c>
      <c r="E5253">
        <v>7500</v>
      </c>
      <c r="F5253">
        <v>0</v>
      </c>
      <c r="G5253">
        <v>80000</v>
      </c>
      <c r="H5253">
        <v>497</v>
      </c>
      <c r="I5253">
        <v>1746.41</v>
      </c>
      <c r="J5253">
        <v>0</v>
      </c>
      <c r="K5253">
        <v>0</v>
      </c>
      <c r="L5253">
        <v>40000</v>
      </c>
      <c r="M5253">
        <v>643</v>
      </c>
      <c r="N5253">
        <v>450.92</v>
      </c>
      <c r="O5253">
        <v>300</v>
      </c>
      <c r="P5253">
        <v>0</v>
      </c>
      <c r="Q5253">
        <v>5000</v>
      </c>
      <c r="R5253">
        <v>654</v>
      </c>
      <c r="S5253">
        <v>1313.33</v>
      </c>
      <c r="T5253">
        <v>1000</v>
      </c>
      <c r="U5253">
        <v>0</v>
      </c>
      <c r="V5253">
        <v>10000</v>
      </c>
      <c r="W5253">
        <v>818</v>
      </c>
      <c r="X5253">
        <v>2931.11</v>
      </c>
      <c r="Y5253">
        <v>2500</v>
      </c>
      <c r="Z5253">
        <v>0</v>
      </c>
      <c r="AA5253">
        <v>65000</v>
      </c>
      <c r="AB5253">
        <v>592</v>
      </c>
      <c r="AC5253">
        <v>2358.77</v>
      </c>
      <c r="AD5253">
        <v>1500</v>
      </c>
      <c r="AE5253">
        <v>0</v>
      </c>
      <c r="AF5253">
        <v>15000</v>
      </c>
      <c r="AG5253">
        <v>584</v>
      </c>
      <c r="AH5253">
        <v>695.57</v>
      </c>
      <c r="AI5253">
        <v>200</v>
      </c>
      <c r="AJ5253">
        <v>0</v>
      </c>
      <c r="AK5253">
        <v>30000</v>
      </c>
      <c r="AL5253">
        <v>876</v>
      </c>
      <c r="AM5253">
        <v>728.53</v>
      </c>
      <c r="AN5253">
        <v>500</v>
      </c>
      <c r="AO5253">
        <v>0</v>
      </c>
      <c r="AP5253">
        <v>17000</v>
      </c>
      <c r="AQ5253">
        <v>529</v>
      </c>
      <c r="AR5253">
        <v>1801.24</v>
      </c>
      <c r="AS5253">
        <v>0</v>
      </c>
      <c r="AT5253">
        <v>0</v>
      </c>
      <c r="AU5253">
        <v>100000</v>
      </c>
      <c r="AV5253">
        <v>448</v>
      </c>
      <c r="AW5253">
        <v>2514.88</v>
      </c>
      <c r="AX5253">
        <v>0</v>
      </c>
      <c r="AY5253">
        <v>0</v>
      </c>
      <c r="AZ5253">
        <v>100000</v>
      </c>
      <c r="BA5253">
        <v>537</v>
      </c>
      <c r="BB5253">
        <v>1547.18</v>
      </c>
      <c r="BC5253">
        <v>200</v>
      </c>
      <c r="BD5253">
        <v>0</v>
      </c>
      <c r="BE5253">
        <v>56000</v>
      </c>
    </row>
    <row r="5255" spans="1:57" x14ac:dyDescent="0.35">
      <c r="A5255" t="s">
        <v>1843</v>
      </c>
    </row>
    <row r="5256" spans="1:57" x14ac:dyDescent="0.35">
      <c r="A5256" t="s">
        <v>29</v>
      </c>
      <c r="B5256" t="s">
        <v>872</v>
      </c>
      <c r="C5256" t="s">
        <v>1786</v>
      </c>
      <c r="D5256" t="s">
        <v>1787</v>
      </c>
      <c r="E5256" t="s">
        <v>1788</v>
      </c>
      <c r="F5256" t="s">
        <v>1789</v>
      </c>
      <c r="G5256" t="s">
        <v>1790</v>
      </c>
      <c r="H5256" t="s">
        <v>1791</v>
      </c>
      <c r="I5256" t="s">
        <v>1792</v>
      </c>
      <c r="J5256" t="s">
        <v>1793</v>
      </c>
      <c r="K5256" t="s">
        <v>1794</v>
      </c>
      <c r="L5256" t="s">
        <v>1795</v>
      </c>
      <c r="M5256" t="s">
        <v>1796</v>
      </c>
      <c r="N5256" t="s">
        <v>1797</v>
      </c>
      <c r="O5256" t="s">
        <v>1798</v>
      </c>
      <c r="P5256" t="s">
        <v>1799</v>
      </c>
      <c r="Q5256" t="s">
        <v>1800</v>
      </c>
      <c r="R5256" t="s">
        <v>1801</v>
      </c>
      <c r="S5256" t="s">
        <v>1802</v>
      </c>
      <c r="T5256" t="s">
        <v>1803</v>
      </c>
      <c r="U5256" t="s">
        <v>1804</v>
      </c>
      <c r="V5256" t="s">
        <v>1805</v>
      </c>
      <c r="W5256" t="s">
        <v>1806</v>
      </c>
      <c r="X5256" t="s">
        <v>1807</v>
      </c>
      <c r="Y5256" t="s">
        <v>1808</v>
      </c>
      <c r="Z5256" t="s">
        <v>1809</v>
      </c>
      <c r="AA5256" t="s">
        <v>1810</v>
      </c>
      <c r="AB5256" t="s">
        <v>1811</v>
      </c>
      <c r="AC5256" t="s">
        <v>1812</v>
      </c>
      <c r="AD5256" t="s">
        <v>1813</v>
      </c>
      <c r="AE5256" t="s">
        <v>1814</v>
      </c>
      <c r="AF5256" t="s">
        <v>1815</v>
      </c>
      <c r="AG5256" t="s">
        <v>1816</v>
      </c>
      <c r="AH5256" t="s">
        <v>1817</v>
      </c>
      <c r="AI5256" t="s">
        <v>1818</v>
      </c>
      <c r="AJ5256" t="s">
        <v>1819</v>
      </c>
      <c r="AK5256" t="s">
        <v>1820</v>
      </c>
      <c r="AL5256" t="s">
        <v>1821</v>
      </c>
      <c r="AM5256" t="s">
        <v>1822</v>
      </c>
      <c r="AN5256" t="s">
        <v>1823</v>
      </c>
      <c r="AO5256" t="s">
        <v>1824</v>
      </c>
      <c r="AP5256" t="s">
        <v>1825</v>
      </c>
      <c r="AQ5256" t="s">
        <v>1826</v>
      </c>
      <c r="AR5256" t="s">
        <v>1827</v>
      </c>
      <c r="AS5256" t="s">
        <v>1828</v>
      </c>
      <c r="AT5256" t="s">
        <v>1829</v>
      </c>
      <c r="AU5256" t="s">
        <v>1830</v>
      </c>
      <c r="AV5256" t="s">
        <v>1831</v>
      </c>
      <c r="AW5256" t="s">
        <v>1832</v>
      </c>
      <c r="AX5256" t="s">
        <v>1833</v>
      </c>
      <c r="AY5256" t="s">
        <v>1834</v>
      </c>
      <c r="AZ5256" t="s">
        <v>1835</v>
      </c>
      <c r="BA5256" t="s">
        <v>1836</v>
      </c>
      <c r="BB5256" t="s">
        <v>1837</v>
      </c>
      <c r="BC5256" t="s">
        <v>1838</v>
      </c>
      <c r="BD5256" t="s">
        <v>1839</v>
      </c>
      <c r="BE5256" t="s">
        <v>1840</v>
      </c>
    </row>
    <row r="5257" spans="1:57" x14ac:dyDescent="0.35">
      <c r="A5257" t="s">
        <v>35</v>
      </c>
      <c r="B5257" t="s">
        <v>873</v>
      </c>
      <c r="C5257">
        <v>338</v>
      </c>
      <c r="D5257">
        <v>4998.13</v>
      </c>
      <c r="E5257">
        <v>4000</v>
      </c>
      <c r="F5257">
        <v>0</v>
      </c>
      <c r="G5257">
        <v>20000</v>
      </c>
      <c r="H5257">
        <v>226</v>
      </c>
      <c r="I5257">
        <v>1745.33</v>
      </c>
      <c r="J5257">
        <v>0</v>
      </c>
      <c r="K5257">
        <v>0</v>
      </c>
      <c r="L5257">
        <v>20000</v>
      </c>
      <c r="M5257">
        <v>320</v>
      </c>
      <c r="N5257">
        <v>327.58</v>
      </c>
      <c r="O5257">
        <v>250</v>
      </c>
      <c r="P5257">
        <v>0</v>
      </c>
      <c r="Q5257">
        <v>8000</v>
      </c>
      <c r="R5257">
        <v>294</v>
      </c>
      <c r="S5257">
        <v>859.46</v>
      </c>
      <c r="T5257">
        <v>500</v>
      </c>
      <c r="U5257">
        <v>0</v>
      </c>
      <c r="V5257">
        <v>7000</v>
      </c>
      <c r="W5257">
        <v>374</v>
      </c>
      <c r="X5257">
        <v>1962.63</v>
      </c>
      <c r="Y5257">
        <v>2000</v>
      </c>
      <c r="Z5257">
        <v>0</v>
      </c>
      <c r="AA5257">
        <v>11000</v>
      </c>
      <c r="AB5257">
        <v>262</v>
      </c>
      <c r="AC5257">
        <v>1327.78</v>
      </c>
      <c r="AD5257">
        <v>300</v>
      </c>
      <c r="AE5257">
        <v>0</v>
      </c>
      <c r="AF5257">
        <v>25000</v>
      </c>
      <c r="AG5257">
        <v>264</v>
      </c>
      <c r="AH5257">
        <v>570.44000000000005</v>
      </c>
      <c r="AI5257">
        <v>160</v>
      </c>
      <c r="AJ5257">
        <v>0</v>
      </c>
      <c r="AK5257">
        <v>30000</v>
      </c>
      <c r="AL5257">
        <v>392</v>
      </c>
      <c r="AM5257">
        <v>512.96</v>
      </c>
      <c r="AN5257">
        <v>475</v>
      </c>
      <c r="AO5257">
        <v>0</v>
      </c>
      <c r="AP5257">
        <v>3500</v>
      </c>
      <c r="AQ5257">
        <v>219</v>
      </c>
      <c r="AR5257">
        <v>548.16</v>
      </c>
      <c r="AS5257">
        <v>0</v>
      </c>
      <c r="AT5257">
        <v>0</v>
      </c>
      <c r="AU5257">
        <v>10000</v>
      </c>
      <c r="AV5257">
        <v>202</v>
      </c>
      <c r="AW5257">
        <v>225.77</v>
      </c>
      <c r="AX5257">
        <v>0</v>
      </c>
      <c r="AY5257">
        <v>0</v>
      </c>
      <c r="AZ5257">
        <v>35000</v>
      </c>
      <c r="BA5257">
        <v>234</v>
      </c>
      <c r="BB5257">
        <v>913.23</v>
      </c>
      <c r="BC5257">
        <v>0</v>
      </c>
      <c r="BD5257">
        <v>0</v>
      </c>
      <c r="BE5257">
        <v>100000</v>
      </c>
    </row>
    <row r="5258" spans="1:57" x14ac:dyDescent="0.35">
      <c r="A5258" t="s">
        <v>35</v>
      </c>
      <c r="B5258" t="s">
        <v>874</v>
      </c>
      <c r="C5258">
        <v>140</v>
      </c>
      <c r="D5258">
        <v>7909.56</v>
      </c>
      <c r="E5258">
        <v>6000</v>
      </c>
      <c r="F5258">
        <v>0</v>
      </c>
      <c r="G5258">
        <v>40000</v>
      </c>
      <c r="H5258">
        <v>96</v>
      </c>
      <c r="I5258">
        <v>1704.75</v>
      </c>
      <c r="J5258">
        <v>0</v>
      </c>
      <c r="K5258">
        <v>0</v>
      </c>
      <c r="L5258">
        <v>10000</v>
      </c>
      <c r="M5258">
        <v>124</v>
      </c>
      <c r="N5258">
        <v>844.53</v>
      </c>
      <c r="O5258">
        <v>300</v>
      </c>
      <c r="P5258">
        <v>0</v>
      </c>
      <c r="Q5258">
        <v>25000</v>
      </c>
      <c r="R5258">
        <v>116</v>
      </c>
      <c r="S5258">
        <v>1341.71</v>
      </c>
      <c r="T5258">
        <v>600</v>
      </c>
      <c r="U5258">
        <v>0</v>
      </c>
      <c r="V5258">
        <v>15000</v>
      </c>
      <c r="W5258">
        <v>147</v>
      </c>
      <c r="X5258">
        <v>2633.61</v>
      </c>
      <c r="Y5258">
        <v>2500</v>
      </c>
      <c r="Z5258">
        <v>0</v>
      </c>
      <c r="AA5258">
        <v>10000</v>
      </c>
      <c r="AB5258">
        <v>127</v>
      </c>
      <c r="AC5258">
        <v>2408.7600000000002</v>
      </c>
      <c r="AD5258">
        <v>1700</v>
      </c>
      <c r="AE5258">
        <v>0</v>
      </c>
      <c r="AF5258">
        <v>12000</v>
      </c>
      <c r="AG5258">
        <v>106</v>
      </c>
      <c r="AH5258">
        <v>657.88</v>
      </c>
      <c r="AI5258">
        <v>200</v>
      </c>
      <c r="AJ5258">
        <v>0</v>
      </c>
      <c r="AK5258">
        <v>5700</v>
      </c>
      <c r="AL5258">
        <v>165</v>
      </c>
      <c r="AM5258">
        <v>565.55999999999995</v>
      </c>
      <c r="AN5258">
        <v>500</v>
      </c>
      <c r="AO5258">
        <v>0</v>
      </c>
      <c r="AP5258">
        <v>1500</v>
      </c>
      <c r="AQ5258">
        <v>91</v>
      </c>
      <c r="AR5258">
        <v>686.66</v>
      </c>
      <c r="AS5258">
        <v>0</v>
      </c>
      <c r="AT5258">
        <v>0</v>
      </c>
      <c r="AU5258">
        <v>6000</v>
      </c>
      <c r="AV5258">
        <v>90</v>
      </c>
      <c r="AW5258">
        <v>173.91</v>
      </c>
      <c r="AX5258">
        <v>0</v>
      </c>
      <c r="AY5258">
        <v>0</v>
      </c>
      <c r="AZ5258">
        <v>30000</v>
      </c>
      <c r="BA5258">
        <v>115</v>
      </c>
      <c r="BB5258">
        <v>3240.06</v>
      </c>
      <c r="BC5258">
        <v>240</v>
      </c>
      <c r="BD5258">
        <v>0</v>
      </c>
      <c r="BE5258">
        <v>100000</v>
      </c>
    </row>
    <row r="5259" spans="1:57" x14ac:dyDescent="0.35">
      <c r="A5259" t="s">
        <v>35</v>
      </c>
      <c r="B5259" t="s">
        <v>318</v>
      </c>
      <c r="C5259">
        <v>27</v>
      </c>
      <c r="D5259">
        <v>7633.06</v>
      </c>
      <c r="E5259">
        <v>7000</v>
      </c>
      <c r="F5259">
        <v>0</v>
      </c>
      <c r="G5259">
        <v>23000</v>
      </c>
      <c r="H5259">
        <v>17</v>
      </c>
      <c r="I5259">
        <v>1292.8699999999999</v>
      </c>
      <c r="J5259">
        <v>0</v>
      </c>
      <c r="K5259">
        <v>0</v>
      </c>
      <c r="L5259">
        <v>8000</v>
      </c>
      <c r="M5259">
        <v>27</v>
      </c>
      <c r="N5259">
        <v>586.53</v>
      </c>
      <c r="O5259">
        <v>400</v>
      </c>
      <c r="P5259">
        <v>0</v>
      </c>
      <c r="Q5259">
        <v>4000</v>
      </c>
      <c r="R5259">
        <v>25</v>
      </c>
      <c r="S5259">
        <v>1877.83</v>
      </c>
      <c r="T5259">
        <v>2000</v>
      </c>
      <c r="U5259">
        <v>0</v>
      </c>
      <c r="V5259">
        <v>5000</v>
      </c>
      <c r="W5259">
        <v>31</v>
      </c>
      <c r="X5259">
        <v>2328.27</v>
      </c>
      <c r="Y5259">
        <v>2000</v>
      </c>
      <c r="Z5259">
        <v>0</v>
      </c>
      <c r="AA5259">
        <v>5000</v>
      </c>
      <c r="AB5259">
        <v>20</v>
      </c>
      <c r="AC5259">
        <v>2262.25</v>
      </c>
      <c r="AD5259">
        <v>1300</v>
      </c>
      <c r="AE5259">
        <v>0</v>
      </c>
      <c r="AF5259">
        <v>12000</v>
      </c>
      <c r="AG5259">
        <v>21</v>
      </c>
      <c r="AH5259">
        <v>384.93</v>
      </c>
      <c r="AI5259">
        <v>100</v>
      </c>
      <c r="AJ5259">
        <v>0</v>
      </c>
      <c r="AK5259">
        <v>2000</v>
      </c>
      <c r="AL5259">
        <v>34</v>
      </c>
      <c r="AM5259">
        <v>603.84</v>
      </c>
      <c r="AN5259">
        <v>600</v>
      </c>
      <c r="AO5259">
        <v>0</v>
      </c>
      <c r="AP5259">
        <v>1500</v>
      </c>
      <c r="AQ5259">
        <v>17</v>
      </c>
      <c r="AR5259">
        <v>379.26</v>
      </c>
      <c r="AS5259">
        <v>0</v>
      </c>
      <c r="AT5259">
        <v>0</v>
      </c>
      <c r="AU5259">
        <v>2500</v>
      </c>
      <c r="AV5259">
        <v>17</v>
      </c>
      <c r="AW5259">
        <v>36.83</v>
      </c>
      <c r="AX5259">
        <v>0</v>
      </c>
      <c r="AY5259">
        <v>0</v>
      </c>
      <c r="AZ5259">
        <v>500</v>
      </c>
      <c r="BA5259">
        <v>20</v>
      </c>
      <c r="BB5259">
        <v>637.48</v>
      </c>
      <c r="BC5259">
        <v>400</v>
      </c>
      <c r="BD5259">
        <v>0</v>
      </c>
      <c r="BE5259">
        <v>3200</v>
      </c>
    </row>
    <row r="5260" spans="1:57" x14ac:dyDescent="0.35">
      <c r="A5260" t="s">
        <v>36</v>
      </c>
      <c r="B5260" t="s">
        <v>873</v>
      </c>
      <c r="C5260">
        <v>752</v>
      </c>
      <c r="D5260">
        <v>6479.18</v>
      </c>
      <c r="E5260">
        <v>5000</v>
      </c>
      <c r="F5260">
        <v>0</v>
      </c>
      <c r="G5260">
        <v>35000</v>
      </c>
      <c r="H5260">
        <v>517</v>
      </c>
      <c r="I5260">
        <v>1563.16</v>
      </c>
      <c r="J5260">
        <v>0</v>
      </c>
      <c r="K5260">
        <v>0</v>
      </c>
      <c r="L5260">
        <v>25000</v>
      </c>
      <c r="M5260">
        <v>633</v>
      </c>
      <c r="N5260">
        <v>309.98</v>
      </c>
      <c r="O5260">
        <v>170</v>
      </c>
      <c r="P5260">
        <v>0</v>
      </c>
      <c r="Q5260">
        <v>7000</v>
      </c>
      <c r="R5260">
        <v>733</v>
      </c>
      <c r="S5260">
        <v>1098.22</v>
      </c>
      <c r="T5260">
        <v>600</v>
      </c>
      <c r="U5260">
        <v>0</v>
      </c>
      <c r="V5260">
        <v>10000</v>
      </c>
      <c r="W5260">
        <v>881</v>
      </c>
      <c r="X5260">
        <v>2664.77</v>
      </c>
      <c r="Y5260">
        <v>2100</v>
      </c>
      <c r="Z5260">
        <v>0</v>
      </c>
      <c r="AA5260">
        <v>25000</v>
      </c>
      <c r="AB5260">
        <v>605</v>
      </c>
      <c r="AC5260">
        <v>1599.98</v>
      </c>
      <c r="AD5260">
        <v>500</v>
      </c>
      <c r="AE5260">
        <v>0</v>
      </c>
      <c r="AF5260">
        <v>15000</v>
      </c>
      <c r="AG5260">
        <v>643</v>
      </c>
      <c r="AH5260">
        <v>543.95000000000005</v>
      </c>
      <c r="AI5260">
        <v>200</v>
      </c>
      <c r="AJ5260">
        <v>0</v>
      </c>
      <c r="AK5260">
        <v>7000</v>
      </c>
      <c r="AL5260">
        <v>917</v>
      </c>
      <c r="AM5260">
        <v>544.15</v>
      </c>
      <c r="AN5260">
        <v>500</v>
      </c>
      <c r="AO5260">
        <v>0</v>
      </c>
      <c r="AP5260">
        <v>15000</v>
      </c>
      <c r="AQ5260">
        <v>527</v>
      </c>
      <c r="AR5260">
        <v>647.77</v>
      </c>
      <c r="AS5260">
        <v>0</v>
      </c>
      <c r="AT5260">
        <v>0</v>
      </c>
      <c r="AU5260">
        <v>40000</v>
      </c>
      <c r="AV5260">
        <v>483</v>
      </c>
      <c r="AW5260">
        <v>425.9</v>
      </c>
      <c r="AX5260">
        <v>0</v>
      </c>
      <c r="AY5260">
        <v>0</v>
      </c>
      <c r="AZ5260">
        <v>72000</v>
      </c>
      <c r="BA5260">
        <v>551</v>
      </c>
      <c r="BB5260">
        <v>832.16</v>
      </c>
      <c r="BC5260">
        <v>0</v>
      </c>
      <c r="BD5260">
        <v>0</v>
      </c>
      <c r="BE5260">
        <v>56000</v>
      </c>
    </row>
    <row r="5261" spans="1:57" x14ac:dyDescent="0.35">
      <c r="A5261" t="s">
        <v>36</v>
      </c>
      <c r="B5261" t="s">
        <v>874</v>
      </c>
      <c r="C5261">
        <v>421</v>
      </c>
      <c r="D5261">
        <v>8325.14</v>
      </c>
      <c r="E5261">
        <v>7000</v>
      </c>
      <c r="F5261">
        <v>0</v>
      </c>
      <c r="G5261">
        <v>50000</v>
      </c>
      <c r="H5261">
        <v>292</v>
      </c>
      <c r="I5261">
        <v>1586.47</v>
      </c>
      <c r="J5261">
        <v>0</v>
      </c>
      <c r="K5261">
        <v>0</v>
      </c>
      <c r="L5261">
        <v>24000</v>
      </c>
      <c r="M5261">
        <v>348</v>
      </c>
      <c r="N5261">
        <v>318.77</v>
      </c>
      <c r="O5261">
        <v>200</v>
      </c>
      <c r="P5261">
        <v>0</v>
      </c>
      <c r="Q5261">
        <v>4000</v>
      </c>
      <c r="R5261">
        <v>364</v>
      </c>
      <c r="S5261">
        <v>1296.28</v>
      </c>
      <c r="T5261">
        <v>1000</v>
      </c>
      <c r="U5261">
        <v>0</v>
      </c>
      <c r="V5261">
        <v>15000</v>
      </c>
      <c r="W5261">
        <v>498</v>
      </c>
      <c r="X5261">
        <v>2682.27</v>
      </c>
      <c r="Y5261">
        <v>2000</v>
      </c>
      <c r="Z5261">
        <v>0</v>
      </c>
      <c r="AA5261">
        <v>20000</v>
      </c>
      <c r="AB5261">
        <v>397</v>
      </c>
      <c r="AC5261">
        <v>2387.9499999999998</v>
      </c>
      <c r="AD5261">
        <v>2000</v>
      </c>
      <c r="AE5261">
        <v>0</v>
      </c>
      <c r="AF5261">
        <v>20000</v>
      </c>
      <c r="AG5261">
        <v>343</v>
      </c>
      <c r="AH5261">
        <v>660.8</v>
      </c>
      <c r="AI5261">
        <v>200</v>
      </c>
      <c r="AJ5261">
        <v>0</v>
      </c>
      <c r="AK5261">
        <v>9000</v>
      </c>
      <c r="AL5261">
        <v>525</v>
      </c>
      <c r="AM5261">
        <v>569.4</v>
      </c>
      <c r="AN5261">
        <v>500</v>
      </c>
      <c r="AO5261">
        <v>0</v>
      </c>
      <c r="AP5261">
        <v>2700</v>
      </c>
      <c r="AQ5261">
        <v>309</v>
      </c>
      <c r="AR5261">
        <v>769.67</v>
      </c>
      <c r="AS5261">
        <v>0</v>
      </c>
      <c r="AT5261">
        <v>0</v>
      </c>
      <c r="AU5261">
        <v>10000</v>
      </c>
      <c r="AV5261">
        <v>279</v>
      </c>
      <c r="AW5261">
        <v>794.66</v>
      </c>
      <c r="AX5261">
        <v>0</v>
      </c>
      <c r="AY5261">
        <v>0</v>
      </c>
      <c r="AZ5261">
        <v>70000</v>
      </c>
      <c r="BA5261">
        <v>308</v>
      </c>
      <c r="BB5261">
        <v>1296.33</v>
      </c>
      <c r="BC5261">
        <v>300</v>
      </c>
      <c r="BD5261">
        <v>0</v>
      </c>
      <c r="BE5261">
        <v>23000</v>
      </c>
    </row>
    <row r="5262" spans="1:57" x14ac:dyDescent="0.35">
      <c r="A5262" t="s">
        <v>36</v>
      </c>
      <c r="B5262" t="s">
        <v>318</v>
      </c>
      <c r="C5262">
        <v>90</v>
      </c>
      <c r="D5262">
        <v>8183.71</v>
      </c>
      <c r="E5262">
        <v>6000</v>
      </c>
      <c r="F5262">
        <v>500</v>
      </c>
      <c r="G5262">
        <v>30000</v>
      </c>
      <c r="H5262">
        <v>59</v>
      </c>
      <c r="I5262">
        <v>516.41999999999996</v>
      </c>
      <c r="J5262">
        <v>0</v>
      </c>
      <c r="K5262">
        <v>0</v>
      </c>
      <c r="L5262">
        <v>7000</v>
      </c>
      <c r="M5262">
        <v>67</v>
      </c>
      <c r="N5262">
        <v>295.13</v>
      </c>
      <c r="O5262">
        <v>200</v>
      </c>
      <c r="P5262">
        <v>0</v>
      </c>
      <c r="Q5262">
        <v>1200</v>
      </c>
      <c r="R5262">
        <v>88</v>
      </c>
      <c r="S5262">
        <v>1255.8699999999999</v>
      </c>
      <c r="T5262">
        <v>1000</v>
      </c>
      <c r="U5262">
        <v>0</v>
      </c>
      <c r="V5262">
        <v>5000</v>
      </c>
      <c r="W5262">
        <v>109</v>
      </c>
      <c r="X5262">
        <v>3247.82</v>
      </c>
      <c r="Y5262">
        <v>3000</v>
      </c>
      <c r="Z5262">
        <v>150</v>
      </c>
      <c r="AA5262">
        <v>11000</v>
      </c>
      <c r="AB5262">
        <v>65</v>
      </c>
      <c r="AC5262">
        <v>2258.7800000000002</v>
      </c>
      <c r="AD5262">
        <v>1500</v>
      </c>
      <c r="AE5262">
        <v>0</v>
      </c>
      <c r="AF5262">
        <v>15000</v>
      </c>
      <c r="AG5262">
        <v>83</v>
      </c>
      <c r="AH5262">
        <v>636.6</v>
      </c>
      <c r="AI5262">
        <v>200</v>
      </c>
      <c r="AJ5262">
        <v>0</v>
      </c>
      <c r="AK5262">
        <v>15000</v>
      </c>
      <c r="AL5262">
        <v>117</v>
      </c>
      <c r="AM5262">
        <v>613.29999999999995</v>
      </c>
      <c r="AN5262">
        <v>500</v>
      </c>
      <c r="AO5262">
        <v>0</v>
      </c>
      <c r="AP5262">
        <v>2100</v>
      </c>
      <c r="AQ5262">
        <v>62</v>
      </c>
      <c r="AR5262">
        <v>428.99</v>
      </c>
      <c r="AS5262">
        <v>0</v>
      </c>
      <c r="AT5262">
        <v>0</v>
      </c>
      <c r="AU5262">
        <v>10000</v>
      </c>
      <c r="AV5262">
        <v>60</v>
      </c>
      <c r="AW5262">
        <v>717.52</v>
      </c>
      <c r="AX5262">
        <v>0</v>
      </c>
      <c r="AY5262">
        <v>0</v>
      </c>
      <c r="AZ5262">
        <v>12000</v>
      </c>
      <c r="BA5262">
        <v>63</v>
      </c>
      <c r="BB5262">
        <v>1843.39</v>
      </c>
      <c r="BC5262">
        <v>0</v>
      </c>
      <c r="BD5262">
        <v>0</v>
      </c>
      <c r="BE5262">
        <v>57000</v>
      </c>
    </row>
    <row r="5263" spans="1:57" x14ac:dyDescent="0.35">
      <c r="A5263" t="s">
        <v>37</v>
      </c>
      <c r="B5263" t="s">
        <v>873</v>
      </c>
      <c r="C5263">
        <v>411</v>
      </c>
      <c r="D5263">
        <v>4917.47</v>
      </c>
      <c r="E5263">
        <v>4000</v>
      </c>
      <c r="F5263">
        <v>0</v>
      </c>
      <c r="G5263">
        <v>40000</v>
      </c>
      <c r="H5263">
        <v>255</v>
      </c>
      <c r="I5263">
        <v>1456</v>
      </c>
      <c r="J5263">
        <v>0</v>
      </c>
      <c r="K5263">
        <v>0</v>
      </c>
      <c r="L5263">
        <v>15000</v>
      </c>
      <c r="M5263">
        <v>341</v>
      </c>
      <c r="N5263">
        <v>293.5</v>
      </c>
      <c r="O5263">
        <v>160</v>
      </c>
      <c r="P5263">
        <v>0</v>
      </c>
      <c r="Q5263">
        <v>15000</v>
      </c>
      <c r="R5263">
        <v>379</v>
      </c>
      <c r="S5263">
        <v>941.21</v>
      </c>
      <c r="T5263">
        <v>500</v>
      </c>
      <c r="U5263">
        <v>0</v>
      </c>
      <c r="V5263">
        <v>7000</v>
      </c>
      <c r="W5263">
        <v>477</v>
      </c>
      <c r="X5263">
        <v>2280.71</v>
      </c>
      <c r="Y5263">
        <v>2000</v>
      </c>
      <c r="Z5263">
        <v>0</v>
      </c>
      <c r="AA5263">
        <v>65000</v>
      </c>
      <c r="AB5263">
        <v>298</v>
      </c>
      <c r="AC5263">
        <v>1434.83</v>
      </c>
      <c r="AD5263">
        <v>600</v>
      </c>
      <c r="AE5263">
        <v>0</v>
      </c>
      <c r="AF5263">
        <v>15000</v>
      </c>
      <c r="AG5263">
        <v>328</v>
      </c>
      <c r="AH5263">
        <v>407.24</v>
      </c>
      <c r="AI5263">
        <v>200</v>
      </c>
      <c r="AJ5263">
        <v>0</v>
      </c>
      <c r="AK5263">
        <v>5000</v>
      </c>
      <c r="AL5263">
        <v>492</v>
      </c>
      <c r="AM5263">
        <v>500.06</v>
      </c>
      <c r="AN5263">
        <v>400</v>
      </c>
      <c r="AO5263">
        <v>0</v>
      </c>
      <c r="AP5263">
        <v>6000</v>
      </c>
      <c r="AQ5263">
        <v>257</v>
      </c>
      <c r="AR5263">
        <v>336.39</v>
      </c>
      <c r="AS5263">
        <v>0</v>
      </c>
      <c r="AT5263">
        <v>0</v>
      </c>
      <c r="AU5263">
        <v>7000</v>
      </c>
      <c r="AV5263">
        <v>228</v>
      </c>
      <c r="AW5263">
        <v>84.78</v>
      </c>
      <c r="AX5263">
        <v>0</v>
      </c>
      <c r="AY5263">
        <v>0</v>
      </c>
      <c r="AZ5263">
        <v>5200</v>
      </c>
      <c r="BA5263">
        <v>270</v>
      </c>
      <c r="BB5263">
        <v>794.47</v>
      </c>
      <c r="BC5263">
        <v>0</v>
      </c>
      <c r="BD5263">
        <v>0</v>
      </c>
      <c r="BE5263">
        <v>17000</v>
      </c>
    </row>
    <row r="5264" spans="1:57" x14ac:dyDescent="0.35">
      <c r="A5264" t="s">
        <v>37</v>
      </c>
      <c r="B5264" t="s">
        <v>874</v>
      </c>
      <c r="C5264">
        <v>192</v>
      </c>
      <c r="D5264">
        <v>6733.53</v>
      </c>
      <c r="E5264">
        <v>5500</v>
      </c>
      <c r="F5264">
        <v>500</v>
      </c>
      <c r="G5264">
        <v>30000</v>
      </c>
      <c r="H5264">
        <v>126</v>
      </c>
      <c r="I5264">
        <v>1171.8599999999999</v>
      </c>
      <c r="J5264">
        <v>0</v>
      </c>
      <c r="K5264">
        <v>0</v>
      </c>
      <c r="L5264">
        <v>20000</v>
      </c>
      <c r="M5264">
        <v>156</v>
      </c>
      <c r="N5264">
        <v>263.37</v>
      </c>
      <c r="O5264">
        <v>175</v>
      </c>
      <c r="P5264">
        <v>0</v>
      </c>
      <c r="Q5264">
        <v>3000</v>
      </c>
      <c r="R5264">
        <v>165</v>
      </c>
      <c r="S5264">
        <v>947.32</v>
      </c>
      <c r="T5264">
        <v>500</v>
      </c>
      <c r="U5264">
        <v>0</v>
      </c>
      <c r="V5264">
        <v>6000</v>
      </c>
      <c r="W5264">
        <v>223</v>
      </c>
      <c r="X5264">
        <v>2419.92</v>
      </c>
      <c r="Y5264">
        <v>2100</v>
      </c>
      <c r="Z5264">
        <v>0</v>
      </c>
      <c r="AA5264">
        <v>12000</v>
      </c>
      <c r="AB5264">
        <v>176</v>
      </c>
      <c r="AC5264">
        <v>2210.9499999999998</v>
      </c>
      <c r="AD5264">
        <v>1200</v>
      </c>
      <c r="AE5264">
        <v>0</v>
      </c>
      <c r="AF5264">
        <v>25000</v>
      </c>
      <c r="AG5264">
        <v>147</v>
      </c>
      <c r="AH5264">
        <v>660.96</v>
      </c>
      <c r="AI5264">
        <v>180</v>
      </c>
      <c r="AJ5264">
        <v>0</v>
      </c>
      <c r="AK5264">
        <v>12000</v>
      </c>
      <c r="AL5264">
        <v>248</v>
      </c>
      <c r="AM5264">
        <v>690.58</v>
      </c>
      <c r="AN5264">
        <v>500</v>
      </c>
      <c r="AO5264">
        <v>0</v>
      </c>
      <c r="AP5264">
        <v>17000</v>
      </c>
      <c r="AQ5264">
        <v>127</v>
      </c>
      <c r="AR5264">
        <v>826.65</v>
      </c>
      <c r="AS5264">
        <v>0</v>
      </c>
      <c r="AT5264">
        <v>0</v>
      </c>
      <c r="AU5264">
        <v>50000</v>
      </c>
      <c r="AV5264">
        <v>126</v>
      </c>
      <c r="AW5264">
        <v>1395.06</v>
      </c>
      <c r="AX5264">
        <v>0</v>
      </c>
      <c r="AY5264">
        <v>0</v>
      </c>
      <c r="AZ5264">
        <v>50000</v>
      </c>
      <c r="BA5264">
        <v>141</v>
      </c>
      <c r="BB5264">
        <v>1275.7</v>
      </c>
      <c r="BC5264">
        <v>331</v>
      </c>
      <c r="BD5264">
        <v>0</v>
      </c>
      <c r="BE5264">
        <v>25000</v>
      </c>
    </row>
    <row r="5265" spans="1:57" x14ac:dyDescent="0.35">
      <c r="A5265" t="s">
        <v>37</v>
      </c>
      <c r="B5265" t="s">
        <v>318</v>
      </c>
      <c r="C5265">
        <v>40</v>
      </c>
      <c r="D5265">
        <v>8074.03</v>
      </c>
      <c r="E5265">
        <v>6000</v>
      </c>
      <c r="F5265">
        <v>500</v>
      </c>
      <c r="G5265">
        <v>40000</v>
      </c>
      <c r="H5265">
        <v>21</v>
      </c>
      <c r="I5265">
        <v>1280.6199999999999</v>
      </c>
      <c r="J5265">
        <v>0</v>
      </c>
      <c r="K5265">
        <v>0</v>
      </c>
      <c r="L5265">
        <v>9000</v>
      </c>
      <c r="M5265">
        <v>31</v>
      </c>
      <c r="N5265">
        <v>320.11</v>
      </c>
      <c r="O5265">
        <v>200</v>
      </c>
      <c r="P5265">
        <v>0</v>
      </c>
      <c r="Q5265">
        <v>2000</v>
      </c>
      <c r="R5265">
        <v>41</v>
      </c>
      <c r="S5265">
        <v>1682.94</v>
      </c>
      <c r="T5265">
        <v>1000</v>
      </c>
      <c r="U5265">
        <v>0</v>
      </c>
      <c r="V5265">
        <v>10000</v>
      </c>
      <c r="W5265">
        <v>44</v>
      </c>
      <c r="X5265">
        <v>2884.56</v>
      </c>
      <c r="Y5265">
        <v>2500</v>
      </c>
      <c r="Z5265">
        <v>0</v>
      </c>
      <c r="AA5265">
        <v>10000</v>
      </c>
      <c r="AB5265">
        <v>31</v>
      </c>
      <c r="AC5265">
        <v>1808.14</v>
      </c>
      <c r="AD5265">
        <v>1000</v>
      </c>
      <c r="AE5265">
        <v>0</v>
      </c>
      <c r="AF5265">
        <v>9000</v>
      </c>
      <c r="AG5265">
        <v>26</v>
      </c>
      <c r="AH5265">
        <v>968.55</v>
      </c>
      <c r="AI5265">
        <v>500</v>
      </c>
      <c r="AJ5265">
        <v>0</v>
      </c>
      <c r="AK5265">
        <v>4000</v>
      </c>
      <c r="AL5265">
        <v>50</v>
      </c>
      <c r="AM5265">
        <v>604.87</v>
      </c>
      <c r="AN5265">
        <v>500</v>
      </c>
      <c r="AO5265">
        <v>0</v>
      </c>
      <c r="AP5265">
        <v>3600</v>
      </c>
      <c r="AQ5265">
        <v>25</v>
      </c>
      <c r="AR5265">
        <v>2436.81</v>
      </c>
      <c r="AS5265">
        <v>0</v>
      </c>
      <c r="AT5265">
        <v>0</v>
      </c>
      <c r="AU5265">
        <v>17000</v>
      </c>
      <c r="AV5265">
        <v>18</v>
      </c>
      <c r="AW5265">
        <v>0</v>
      </c>
      <c r="AX5265">
        <v>0</v>
      </c>
      <c r="AY5265">
        <v>0</v>
      </c>
      <c r="AZ5265">
        <v>0</v>
      </c>
      <c r="BA5265">
        <v>29</v>
      </c>
      <c r="BB5265">
        <v>3123.34</v>
      </c>
      <c r="BC5265">
        <v>500</v>
      </c>
      <c r="BD5265">
        <v>0</v>
      </c>
      <c r="BE5265">
        <v>25000</v>
      </c>
    </row>
    <row r="5266" spans="1:57" x14ac:dyDescent="0.35">
      <c r="A5266" t="s">
        <v>38</v>
      </c>
      <c r="B5266" t="s">
        <v>873</v>
      </c>
      <c r="C5266">
        <v>412</v>
      </c>
      <c r="D5266">
        <v>6021.16</v>
      </c>
      <c r="E5266">
        <v>5000</v>
      </c>
      <c r="F5266">
        <v>0</v>
      </c>
      <c r="G5266">
        <v>80000</v>
      </c>
      <c r="H5266">
        <v>302</v>
      </c>
      <c r="I5266">
        <v>1897.11</v>
      </c>
      <c r="J5266">
        <v>0</v>
      </c>
      <c r="K5266">
        <v>0</v>
      </c>
      <c r="L5266">
        <v>15000</v>
      </c>
      <c r="M5266">
        <v>366</v>
      </c>
      <c r="N5266">
        <v>445.65</v>
      </c>
      <c r="O5266">
        <v>260</v>
      </c>
      <c r="P5266">
        <v>0</v>
      </c>
      <c r="Q5266">
        <v>15000</v>
      </c>
      <c r="R5266">
        <v>367</v>
      </c>
      <c r="S5266">
        <v>819.48</v>
      </c>
      <c r="T5266">
        <v>500</v>
      </c>
      <c r="U5266">
        <v>0</v>
      </c>
      <c r="V5266">
        <v>6000</v>
      </c>
      <c r="W5266">
        <v>446</v>
      </c>
      <c r="X5266">
        <v>2331.4</v>
      </c>
      <c r="Y5266">
        <v>2000</v>
      </c>
      <c r="Z5266">
        <v>0</v>
      </c>
      <c r="AA5266">
        <v>45000</v>
      </c>
      <c r="AB5266">
        <v>305</v>
      </c>
      <c r="AC5266">
        <v>1356.77</v>
      </c>
      <c r="AD5266">
        <v>0</v>
      </c>
      <c r="AE5266">
        <v>0</v>
      </c>
      <c r="AF5266">
        <v>39000</v>
      </c>
      <c r="AG5266">
        <v>329</v>
      </c>
      <c r="AH5266">
        <v>465.07</v>
      </c>
      <c r="AI5266">
        <v>200</v>
      </c>
      <c r="AJ5266">
        <v>0</v>
      </c>
      <c r="AK5266">
        <v>10000</v>
      </c>
      <c r="AL5266">
        <v>492</v>
      </c>
      <c r="AM5266">
        <v>489.49</v>
      </c>
      <c r="AN5266">
        <v>400</v>
      </c>
      <c r="AO5266">
        <v>0</v>
      </c>
      <c r="AP5266">
        <v>12000</v>
      </c>
      <c r="AQ5266">
        <v>265</v>
      </c>
      <c r="AR5266">
        <v>332.04</v>
      </c>
      <c r="AS5266">
        <v>0</v>
      </c>
      <c r="AT5266">
        <v>0</v>
      </c>
      <c r="AU5266">
        <v>15000</v>
      </c>
      <c r="AV5266">
        <v>248</v>
      </c>
      <c r="AW5266">
        <v>83.12</v>
      </c>
      <c r="AX5266">
        <v>0</v>
      </c>
      <c r="AY5266">
        <v>0</v>
      </c>
      <c r="AZ5266">
        <v>7000</v>
      </c>
      <c r="BA5266">
        <v>289</v>
      </c>
      <c r="BB5266">
        <v>803.6</v>
      </c>
      <c r="BC5266">
        <v>100</v>
      </c>
      <c r="BD5266">
        <v>0</v>
      </c>
      <c r="BE5266">
        <v>12000</v>
      </c>
    </row>
    <row r="5267" spans="1:57" x14ac:dyDescent="0.35">
      <c r="A5267" t="s">
        <v>38</v>
      </c>
      <c r="B5267" t="s">
        <v>874</v>
      </c>
      <c r="C5267">
        <v>173</v>
      </c>
      <c r="D5267">
        <v>8326.2000000000007</v>
      </c>
      <c r="E5267">
        <v>7000</v>
      </c>
      <c r="F5267">
        <v>0</v>
      </c>
      <c r="G5267">
        <v>35000</v>
      </c>
      <c r="H5267">
        <v>131</v>
      </c>
      <c r="I5267">
        <v>1780.79</v>
      </c>
      <c r="J5267">
        <v>0</v>
      </c>
      <c r="K5267">
        <v>0</v>
      </c>
      <c r="L5267">
        <v>13000</v>
      </c>
      <c r="M5267">
        <v>156</v>
      </c>
      <c r="N5267">
        <v>475.91</v>
      </c>
      <c r="O5267">
        <v>300</v>
      </c>
      <c r="P5267">
        <v>0</v>
      </c>
      <c r="Q5267">
        <v>3000</v>
      </c>
      <c r="R5267">
        <v>151</v>
      </c>
      <c r="S5267">
        <v>1295.9000000000001</v>
      </c>
      <c r="T5267">
        <v>1000</v>
      </c>
      <c r="U5267">
        <v>0</v>
      </c>
      <c r="V5267">
        <v>5000</v>
      </c>
      <c r="W5267">
        <v>193</v>
      </c>
      <c r="X5267">
        <v>3107.63</v>
      </c>
      <c r="Y5267">
        <v>2500</v>
      </c>
      <c r="Z5267">
        <v>0</v>
      </c>
      <c r="AA5267">
        <v>25000</v>
      </c>
      <c r="AB5267">
        <v>156</v>
      </c>
      <c r="AC5267">
        <v>2322.6999999999998</v>
      </c>
      <c r="AD5267">
        <v>1000</v>
      </c>
      <c r="AE5267">
        <v>0</v>
      </c>
      <c r="AF5267">
        <v>18000</v>
      </c>
      <c r="AG5267">
        <v>142</v>
      </c>
      <c r="AH5267">
        <v>599.29999999999995</v>
      </c>
      <c r="AI5267">
        <v>200</v>
      </c>
      <c r="AJ5267">
        <v>0</v>
      </c>
      <c r="AK5267">
        <v>10000</v>
      </c>
      <c r="AL5267">
        <v>218</v>
      </c>
      <c r="AM5267">
        <v>714.39</v>
      </c>
      <c r="AN5267">
        <v>500</v>
      </c>
      <c r="AO5267">
        <v>0</v>
      </c>
      <c r="AP5267">
        <v>15000</v>
      </c>
      <c r="AQ5267">
        <v>121</v>
      </c>
      <c r="AR5267">
        <v>917.06</v>
      </c>
      <c r="AS5267">
        <v>0</v>
      </c>
      <c r="AT5267">
        <v>0</v>
      </c>
      <c r="AU5267">
        <v>10000</v>
      </c>
      <c r="AV5267">
        <v>114</v>
      </c>
      <c r="AW5267">
        <v>2708.32</v>
      </c>
      <c r="AX5267">
        <v>0</v>
      </c>
      <c r="AY5267">
        <v>0</v>
      </c>
      <c r="AZ5267">
        <v>100000</v>
      </c>
      <c r="BA5267">
        <v>140</v>
      </c>
      <c r="BB5267">
        <v>1893.69</v>
      </c>
      <c r="BC5267">
        <v>600</v>
      </c>
      <c r="BD5267">
        <v>0</v>
      </c>
      <c r="BE5267">
        <v>21300</v>
      </c>
    </row>
    <row r="5268" spans="1:57" x14ac:dyDescent="0.35">
      <c r="A5268" t="s">
        <v>38</v>
      </c>
      <c r="B5268" t="s">
        <v>318</v>
      </c>
      <c r="C5268">
        <v>53</v>
      </c>
      <c r="D5268">
        <v>7392.1</v>
      </c>
      <c r="E5268">
        <v>6000</v>
      </c>
      <c r="F5268">
        <v>500</v>
      </c>
      <c r="G5268">
        <v>30000</v>
      </c>
      <c r="H5268">
        <v>36</v>
      </c>
      <c r="I5268">
        <v>1698.61</v>
      </c>
      <c r="J5268">
        <v>0</v>
      </c>
      <c r="K5268">
        <v>0</v>
      </c>
      <c r="L5268">
        <v>10000</v>
      </c>
      <c r="M5268">
        <v>46</v>
      </c>
      <c r="N5268">
        <v>317.82</v>
      </c>
      <c r="O5268">
        <v>300</v>
      </c>
      <c r="P5268">
        <v>0</v>
      </c>
      <c r="Q5268">
        <v>1500</v>
      </c>
      <c r="R5268">
        <v>49</v>
      </c>
      <c r="S5268">
        <v>1436.41</v>
      </c>
      <c r="T5268">
        <v>1000</v>
      </c>
      <c r="U5268">
        <v>0</v>
      </c>
      <c r="V5268">
        <v>5000</v>
      </c>
      <c r="W5268">
        <v>60</v>
      </c>
      <c r="X5268">
        <v>2821.57</v>
      </c>
      <c r="Y5268">
        <v>2600</v>
      </c>
      <c r="Z5268">
        <v>0</v>
      </c>
      <c r="AA5268">
        <v>11500</v>
      </c>
      <c r="AB5268">
        <v>43</v>
      </c>
      <c r="AC5268">
        <v>1859.84</v>
      </c>
      <c r="AD5268">
        <v>1000</v>
      </c>
      <c r="AE5268">
        <v>0</v>
      </c>
      <c r="AF5268">
        <v>10000</v>
      </c>
      <c r="AG5268">
        <v>37</v>
      </c>
      <c r="AH5268">
        <v>587.9</v>
      </c>
      <c r="AI5268">
        <v>200</v>
      </c>
      <c r="AJ5268">
        <v>0</v>
      </c>
      <c r="AK5268">
        <v>2000</v>
      </c>
      <c r="AL5268">
        <v>67</v>
      </c>
      <c r="AM5268">
        <v>670.47</v>
      </c>
      <c r="AN5268">
        <v>600</v>
      </c>
      <c r="AO5268">
        <v>0</v>
      </c>
      <c r="AP5268">
        <v>2000</v>
      </c>
      <c r="AQ5268">
        <v>35</v>
      </c>
      <c r="AR5268">
        <v>479.46</v>
      </c>
      <c r="AS5268">
        <v>0</v>
      </c>
      <c r="AT5268">
        <v>0</v>
      </c>
      <c r="AU5268">
        <v>3500</v>
      </c>
      <c r="AV5268">
        <v>28</v>
      </c>
      <c r="AW5268">
        <v>39.39</v>
      </c>
      <c r="AX5268">
        <v>0</v>
      </c>
      <c r="AY5268">
        <v>0</v>
      </c>
      <c r="AZ5268">
        <v>500</v>
      </c>
      <c r="BA5268">
        <v>38</v>
      </c>
      <c r="BB5268">
        <v>694.18</v>
      </c>
      <c r="BC5268">
        <v>0</v>
      </c>
      <c r="BD5268">
        <v>0</v>
      </c>
      <c r="BE5268">
        <v>5000</v>
      </c>
    </row>
    <row r="5269" spans="1:57" x14ac:dyDescent="0.35">
      <c r="A5269" t="s">
        <v>39</v>
      </c>
      <c r="B5269" t="s">
        <v>873</v>
      </c>
      <c r="C5269">
        <v>514</v>
      </c>
      <c r="D5269">
        <v>6745.59</v>
      </c>
      <c r="E5269">
        <v>5000</v>
      </c>
      <c r="F5269">
        <v>0</v>
      </c>
      <c r="G5269">
        <v>30000</v>
      </c>
      <c r="H5269">
        <v>354</v>
      </c>
      <c r="I5269">
        <v>2203.31</v>
      </c>
      <c r="J5269">
        <v>0</v>
      </c>
      <c r="K5269">
        <v>0</v>
      </c>
      <c r="L5269">
        <v>30000</v>
      </c>
      <c r="M5269">
        <v>445</v>
      </c>
      <c r="N5269">
        <v>393.56</v>
      </c>
      <c r="O5269">
        <v>260</v>
      </c>
      <c r="P5269">
        <v>0</v>
      </c>
      <c r="Q5269">
        <v>5000</v>
      </c>
      <c r="R5269">
        <v>478</v>
      </c>
      <c r="S5269">
        <v>1038.74</v>
      </c>
      <c r="T5269">
        <v>500</v>
      </c>
      <c r="U5269">
        <v>0</v>
      </c>
      <c r="V5269">
        <v>7500</v>
      </c>
      <c r="W5269">
        <v>578</v>
      </c>
      <c r="X5269">
        <v>2434.6999999999998</v>
      </c>
      <c r="Y5269">
        <v>2300</v>
      </c>
      <c r="Z5269">
        <v>0</v>
      </c>
      <c r="AA5269">
        <v>15000</v>
      </c>
      <c r="AB5269">
        <v>404</v>
      </c>
      <c r="AC5269">
        <v>1591.31</v>
      </c>
      <c r="AD5269">
        <v>100</v>
      </c>
      <c r="AE5269">
        <v>0</v>
      </c>
      <c r="AF5269">
        <v>15000</v>
      </c>
      <c r="AG5269">
        <v>436</v>
      </c>
      <c r="AH5269">
        <v>605.29999999999995</v>
      </c>
      <c r="AI5269">
        <v>200</v>
      </c>
      <c r="AJ5269">
        <v>0</v>
      </c>
      <c r="AK5269">
        <v>12000</v>
      </c>
      <c r="AL5269">
        <v>616</v>
      </c>
      <c r="AM5269">
        <v>521.12</v>
      </c>
      <c r="AN5269">
        <v>450</v>
      </c>
      <c r="AO5269">
        <v>0</v>
      </c>
      <c r="AP5269">
        <v>8000</v>
      </c>
      <c r="AQ5269">
        <v>349</v>
      </c>
      <c r="AR5269">
        <v>962.62</v>
      </c>
      <c r="AS5269">
        <v>0</v>
      </c>
      <c r="AT5269">
        <v>0</v>
      </c>
      <c r="AU5269">
        <v>40000</v>
      </c>
      <c r="AV5269">
        <v>311</v>
      </c>
      <c r="AW5269">
        <v>263.81</v>
      </c>
      <c r="AX5269">
        <v>0</v>
      </c>
      <c r="AY5269">
        <v>0</v>
      </c>
      <c r="AZ5269">
        <v>65000</v>
      </c>
      <c r="BA5269">
        <v>385</v>
      </c>
      <c r="BB5269">
        <v>1237.17</v>
      </c>
      <c r="BC5269">
        <v>0</v>
      </c>
      <c r="BD5269">
        <v>0</v>
      </c>
      <c r="BE5269">
        <v>30000</v>
      </c>
    </row>
    <row r="5270" spans="1:57" x14ac:dyDescent="0.35">
      <c r="A5270" t="s">
        <v>39</v>
      </c>
      <c r="B5270" t="s">
        <v>874</v>
      </c>
      <c r="C5270">
        <v>227</v>
      </c>
      <c r="D5270">
        <v>10492.05</v>
      </c>
      <c r="E5270">
        <v>8000</v>
      </c>
      <c r="F5270">
        <v>0</v>
      </c>
      <c r="G5270">
        <v>80000</v>
      </c>
      <c r="H5270">
        <v>161</v>
      </c>
      <c r="I5270">
        <v>3455.87</v>
      </c>
      <c r="J5270">
        <v>0</v>
      </c>
      <c r="K5270">
        <v>0</v>
      </c>
      <c r="L5270">
        <v>40000</v>
      </c>
      <c r="M5270">
        <v>184</v>
      </c>
      <c r="N5270">
        <v>464.79</v>
      </c>
      <c r="O5270">
        <v>300</v>
      </c>
      <c r="P5270">
        <v>0</v>
      </c>
      <c r="Q5270">
        <v>6000</v>
      </c>
      <c r="R5270">
        <v>206</v>
      </c>
      <c r="S5270">
        <v>1136.3599999999999</v>
      </c>
      <c r="T5270">
        <v>700</v>
      </c>
      <c r="U5270">
        <v>0</v>
      </c>
      <c r="V5270">
        <v>7000</v>
      </c>
      <c r="W5270">
        <v>261</v>
      </c>
      <c r="X5270">
        <v>2935.96</v>
      </c>
      <c r="Y5270">
        <v>2500</v>
      </c>
      <c r="Z5270">
        <v>0</v>
      </c>
      <c r="AA5270">
        <v>15000</v>
      </c>
      <c r="AB5270">
        <v>211</v>
      </c>
      <c r="AC5270">
        <v>2320.09</v>
      </c>
      <c r="AD5270">
        <v>1500</v>
      </c>
      <c r="AE5270">
        <v>0</v>
      </c>
      <c r="AF5270">
        <v>12000</v>
      </c>
      <c r="AG5270">
        <v>193</v>
      </c>
      <c r="AH5270">
        <v>723.56</v>
      </c>
      <c r="AI5270">
        <v>300</v>
      </c>
      <c r="AJ5270">
        <v>0</v>
      </c>
      <c r="AK5270">
        <v>12000</v>
      </c>
      <c r="AL5270">
        <v>286</v>
      </c>
      <c r="AM5270">
        <v>610.64</v>
      </c>
      <c r="AN5270">
        <v>500</v>
      </c>
      <c r="AO5270">
        <v>0</v>
      </c>
      <c r="AP5270">
        <v>4000</v>
      </c>
      <c r="AQ5270">
        <v>163</v>
      </c>
      <c r="AR5270">
        <v>2767.02</v>
      </c>
      <c r="AS5270">
        <v>0</v>
      </c>
      <c r="AT5270">
        <v>0</v>
      </c>
      <c r="AU5270">
        <v>100000</v>
      </c>
      <c r="AV5270">
        <v>145</v>
      </c>
      <c r="AW5270">
        <v>3644.8</v>
      </c>
      <c r="AX5270">
        <v>0</v>
      </c>
      <c r="AY5270">
        <v>0</v>
      </c>
      <c r="AZ5270">
        <v>100000</v>
      </c>
      <c r="BA5270">
        <v>165</v>
      </c>
      <c r="BB5270">
        <v>1325.53</v>
      </c>
      <c r="BC5270">
        <v>200</v>
      </c>
      <c r="BD5270">
        <v>0</v>
      </c>
      <c r="BE5270">
        <v>15000</v>
      </c>
    </row>
    <row r="5271" spans="1:57" x14ac:dyDescent="0.35">
      <c r="A5271" t="s">
        <v>39</v>
      </c>
      <c r="B5271" t="s">
        <v>318</v>
      </c>
      <c r="C5271">
        <v>57</v>
      </c>
      <c r="D5271">
        <v>7656.76</v>
      </c>
      <c r="E5271">
        <v>6000</v>
      </c>
      <c r="F5271">
        <v>400</v>
      </c>
      <c r="G5271">
        <v>30000</v>
      </c>
      <c r="H5271">
        <v>40</v>
      </c>
      <c r="I5271">
        <v>2453.67</v>
      </c>
      <c r="J5271">
        <v>0</v>
      </c>
      <c r="K5271">
        <v>0</v>
      </c>
      <c r="L5271">
        <v>10000</v>
      </c>
      <c r="M5271">
        <v>47</v>
      </c>
      <c r="N5271">
        <v>389.64</v>
      </c>
      <c r="O5271">
        <v>300</v>
      </c>
      <c r="P5271">
        <v>0</v>
      </c>
      <c r="Q5271">
        <v>2000</v>
      </c>
      <c r="R5271">
        <v>54</v>
      </c>
      <c r="S5271">
        <v>1021.14</v>
      </c>
      <c r="T5271">
        <v>800</v>
      </c>
      <c r="U5271">
        <v>0</v>
      </c>
      <c r="V5271">
        <v>4000</v>
      </c>
      <c r="W5271">
        <v>62</v>
      </c>
      <c r="X5271">
        <v>2733.72</v>
      </c>
      <c r="Y5271">
        <v>2500</v>
      </c>
      <c r="Z5271">
        <v>200</v>
      </c>
      <c r="AA5271">
        <v>8000</v>
      </c>
      <c r="AB5271">
        <v>41</v>
      </c>
      <c r="AC5271">
        <v>1524</v>
      </c>
      <c r="AD5271">
        <v>0</v>
      </c>
      <c r="AE5271">
        <v>0</v>
      </c>
      <c r="AF5271">
        <v>12000</v>
      </c>
      <c r="AG5271">
        <v>53</v>
      </c>
      <c r="AH5271">
        <v>847.01</v>
      </c>
      <c r="AI5271">
        <v>400</v>
      </c>
      <c r="AJ5271">
        <v>0</v>
      </c>
      <c r="AK5271">
        <v>5000</v>
      </c>
      <c r="AL5271">
        <v>67</v>
      </c>
      <c r="AM5271">
        <v>620.11</v>
      </c>
      <c r="AN5271">
        <v>500</v>
      </c>
      <c r="AO5271">
        <v>0</v>
      </c>
      <c r="AP5271">
        <v>3000</v>
      </c>
      <c r="AQ5271">
        <v>40</v>
      </c>
      <c r="AR5271">
        <v>758.16</v>
      </c>
      <c r="AS5271">
        <v>0</v>
      </c>
      <c r="AT5271">
        <v>0</v>
      </c>
      <c r="AU5271">
        <v>10000</v>
      </c>
      <c r="AV5271">
        <v>35</v>
      </c>
      <c r="AW5271">
        <v>4.1399999999999997</v>
      </c>
      <c r="AX5271">
        <v>0</v>
      </c>
      <c r="AY5271">
        <v>0</v>
      </c>
      <c r="AZ5271">
        <v>500</v>
      </c>
      <c r="BA5271">
        <v>43</v>
      </c>
      <c r="BB5271">
        <v>1302.6199999999999</v>
      </c>
      <c r="BC5271">
        <v>0</v>
      </c>
      <c r="BD5271">
        <v>0</v>
      </c>
      <c r="BE5271">
        <v>16000</v>
      </c>
    </row>
    <row r="5272" spans="1:57" x14ac:dyDescent="0.35">
      <c r="A5272" t="s">
        <v>40</v>
      </c>
      <c r="B5272" t="s">
        <v>873</v>
      </c>
      <c r="C5272">
        <v>2427</v>
      </c>
      <c r="D5272">
        <v>6035.52</v>
      </c>
      <c r="E5272">
        <v>5000</v>
      </c>
      <c r="F5272">
        <v>0</v>
      </c>
      <c r="G5272">
        <v>80000</v>
      </c>
      <c r="H5272">
        <v>1654</v>
      </c>
      <c r="I5272">
        <v>1789.35</v>
      </c>
      <c r="J5272">
        <v>0</v>
      </c>
      <c r="K5272">
        <v>0</v>
      </c>
      <c r="L5272">
        <v>30000</v>
      </c>
      <c r="M5272">
        <v>2105</v>
      </c>
      <c r="N5272">
        <v>355.23</v>
      </c>
      <c r="O5272">
        <v>200</v>
      </c>
      <c r="P5272">
        <v>0</v>
      </c>
      <c r="Q5272">
        <v>15000</v>
      </c>
      <c r="R5272">
        <v>2251</v>
      </c>
      <c r="S5272">
        <v>983.8</v>
      </c>
      <c r="T5272">
        <v>500</v>
      </c>
      <c r="U5272">
        <v>0</v>
      </c>
      <c r="V5272">
        <v>10000</v>
      </c>
      <c r="W5272">
        <v>2756</v>
      </c>
      <c r="X5272">
        <v>2412.66</v>
      </c>
      <c r="Y5272">
        <v>2000</v>
      </c>
      <c r="Z5272">
        <v>0</v>
      </c>
      <c r="AA5272">
        <v>65000</v>
      </c>
      <c r="AB5272">
        <v>1874</v>
      </c>
      <c r="AC5272">
        <v>1498.15</v>
      </c>
      <c r="AD5272">
        <v>300</v>
      </c>
      <c r="AE5272">
        <v>0</v>
      </c>
      <c r="AF5272">
        <v>39000</v>
      </c>
      <c r="AG5272">
        <v>2000</v>
      </c>
      <c r="AH5272">
        <v>524.47</v>
      </c>
      <c r="AI5272">
        <v>200</v>
      </c>
      <c r="AJ5272">
        <v>0</v>
      </c>
      <c r="AK5272">
        <v>30000</v>
      </c>
      <c r="AL5272">
        <v>2909</v>
      </c>
      <c r="AM5272">
        <v>518.08000000000004</v>
      </c>
      <c r="AN5272">
        <v>450</v>
      </c>
      <c r="AO5272">
        <v>0</v>
      </c>
      <c r="AP5272">
        <v>15000</v>
      </c>
      <c r="AQ5272">
        <v>1617</v>
      </c>
      <c r="AR5272">
        <v>612.61</v>
      </c>
      <c r="AS5272">
        <v>0</v>
      </c>
      <c r="AT5272">
        <v>0</v>
      </c>
      <c r="AU5272">
        <v>40000</v>
      </c>
      <c r="AV5272">
        <v>1472</v>
      </c>
      <c r="AW5272">
        <v>251.94</v>
      </c>
      <c r="AX5272">
        <v>0</v>
      </c>
      <c r="AY5272">
        <v>0</v>
      </c>
      <c r="AZ5272">
        <v>72000</v>
      </c>
      <c r="BA5272">
        <v>1729</v>
      </c>
      <c r="BB5272">
        <v>933.01</v>
      </c>
      <c r="BC5272">
        <v>0</v>
      </c>
      <c r="BD5272">
        <v>0</v>
      </c>
      <c r="BE5272">
        <v>100000</v>
      </c>
    </row>
    <row r="5273" spans="1:57" x14ac:dyDescent="0.35">
      <c r="A5273" t="s">
        <v>40</v>
      </c>
      <c r="B5273" t="s">
        <v>874</v>
      </c>
      <c r="C5273">
        <v>1153</v>
      </c>
      <c r="D5273">
        <v>8542.9500000000007</v>
      </c>
      <c r="E5273">
        <v>7000</v>
      </c>
      <c r="F5273">
        <v>0</v>
      </c>
      <c r="G5273">
        <v>80000</v>
      </c>
      <c r="H5273">
        <v>806</v>
      </c>
      <c r="I5273">
        <v>1997.09</v>
      </c>
      <c r="J5273">
        <v>0</v>
      </c>
      <c r="K5273">
        <v>0</v>
      </c>
      <c r="L5273">
        <v>40000</v>
      </c>
      <c r="M5273">
        <v>968</v>
      </c>
      <c r="N5273">
        <v>425.5</v>
      </c>
      <c r="O5273">
        <v>260</v>
      </c>
      <c r="P5273">
        <v>0</v>
      </c>
      <c r="Q5273">
        <v>25000</v>
      </c>
      <c r="R5273">
        <v>1002</v>
      </c>
      <c r="S5273">
        <v>1211.6199999999999</v>
      </c>
      <c r="T5273">
        <v>800</v>
      </c>
      <c r="U5273">
        <v>0</v>
      </c>
      <c r="V5273">
        <v>15000</v>
      </c>
      <c r="W5273">
        <v>1322</v>
      </c>
      <c r="X5273">
        <v>2766.17</v>
      </c>
      <c r="Y5273">
        <v>2400</v>
      </c>
      <c r="Z5273">
        <v>0</v>
      </c>
      <c r="AA5273">
        <v>25000</v>
      </c>
      <c r="AB5273">
        <v>1067</v>
      </c>
      <c r="AC5273">
        <v>2337.15</v>
      </c>
      <c r="AD5273">
        <v>1500</v>
      </c>
      <c r="AE5273">
        <v>0</v>
      </c>
      <c r="AF5273">
        <v>25000</v>
      </c>
      <c r="AG5273">
        <v>931</v>
      </c>
      <c r="AH5273">
        <v>665.21</v>
      </c>
      <c r="AI5273">
        <v>200</v>
      </c>
      <c r="AJ5273">
        <v>0</v>
      </c>
      <c r="AK5273">
        <v>12000</v>
      </c>
      <c r="AL5273">
        <v>1442</v>
      </c>
      <c r="AM5273">
        <v>622.98</v>
      </c>
      <c r="AN5273">
        <v>500</v>
      </c>
      <c r="AO5273">
        <v>0</v>
      </c>
      <c r="AP5273">
        <v>17000</v>
      </c>
      <c r="AQ5273">
        <v>811</v>
      </c>
      <c r="AR5273">
        <v>1260.17</v>
      </c>
      <c r="AS5273">
        <v>0</v>
      </c>
      <c r="AT5273">
        <v>0</v>
      </c>
      <c r="AU5273">
        <v>100000</v>
      </c>
      <c r="AV5273">
        <v>754</v>
      </c>
      <c r="AW5273">
        <v>1772.02</v>
      </c>
      <c r="AX5273">
        <v>0</v>
      </c>
      <c r="AY5273">
        <v>0</v>
      </c>
      <c r="AZ5273">
        <v>100000</v>
      </c>
      <c r="BA5273">
        <v>869</v>
      </c>
      <c r="BB5273">
        <v>1599.62</v>
      </c>
      <c r="BC5273">
        <v>350</v>
      </c>
      <c r="BD5273">
        <v>0</v>
      </c>
      <c r="BE5273">
        <v>100000</v>
      </c>
    </row>
    <row r="5274" spans="1:57" x14ac:dyDescent="0.35">
      <c r="A5274" t="s">
        <v>40</v>
      </c>
      <c r="B5274" t="s">
        <v>318</v>
      </c>
      <c r="C5274">
        <v>267</v>
      </c>
      <c r="D5274">
        <v>7863.18</v>
      </c>
      <c r="E5274">
        <v>6000</v>
      </c>
      <c r="F5274">
        <v>0</v>
      </c>
      <c r="G5274">
        <v>40000</v>
      </c>
      <c r="H5274">
        <v>173</v>
      </c>
      <c r="I5274">
        <v>1401.71</v>
      </c>
      <c r="J5274">
        <v>0</v>
      </c>
      <c r="K5274">
        <v>0</v>
      </c>
      <c r="L5274">
        <v>10000</v>
      </c>
      <c r="M5274">
        <v>218</v>
      </c>
      <c r="N5274">
        <v>346.74</v>
      </c>
      <c r="O5274">
        <v>250</v>
      </c>
      <c r="P5274">
        <v>0</v>
      </c>
      <c r="Q5274">
        <v>4000</v>
      </c>
      <c r="R5274">
        <v>257</v>
      </c>
      <c r="S5274">
        <v>1339.62</v>
      </c>
      <c r="T5274">
        <v>1000</v>
      </c>
      <c r="U5274">
        <v>0</v>
      </c>
      <c r="V5274">
        <v>10000</v>
      </c>
      <c r="W5274">
        <v>306</v>
      </c>
      <c r="X5274">
        <v>2943.56</v>
      </c>
      <c r="Y5274">
        <v>2500</v>
      </c>
      <c r="Z5274">
        <v>0</v>
      </c>
      <c r="AA5274">
        <v>11500</v>
      </c>
      <c r="AB5274">
        <v>200</v>
      </c>
      <c r="AC5274">
        <v>1959.58</v>
      </c>
      <c r="AD5274">
        <v>1000</v>
      </c>
      <c r="AE5274">
        <v>0</v>
      </c>
      <c r="AF5274">
        <v>15000</v>
      </c>
      <c r="AG5274">
        <v>220</v>
      </c>
      <c r="AH5274">
        <v>703.34</v>
      </c>
      <c r="AI5274">
        <v>200</v>
      </c>
      <c r="AJ5274">
        <v>0</v>
      </c>
      <c r="AK5274">
        <v>15000</v>
      </c>
      <c r="AL5274">
        <v>335</v>
      </c>
      <c r="AM5274">
        <v>623.19000000000005</v>
      </c>
      <c r="AN5274">
        <v>500</v>
      </c>
      <c r="AO5274">
        <v>0</v>
      </c>
      <c r="AP5274">
        <v>3600</v>
      </c>
      <c r="AQ5274">
        <v>179</v>
      </c>
      <c r="AR5274">
        <v>787.43</v>
      </c>
      <c r="AS5274">
        <v>0</v>
      </c>
      <c r="AT5274">
        <v>0</v>
      </c>
      <c r="AU5274">
        <v>17000</v>
      </c>
      <c r="AV5274">
        <v>158</v>
      </c>
      <c r="AW5274">
        <v>301.08999999999997</v>
      </c>
      <c r="AX5274">
        <v>0</v>
      </c>
      <c r="AY5274">
        <v>0</v>
      </c>
      <c r="AZ5274">
        <v>12000</v>
      </c>
      <c r="BA5274">
        <v>193</v>
      </c>
      <c r="BB5274">
        <v>1605.04</v>
      </c>
      <c r="BC5274">
        <v>0</v>
      </c>
      <c r="BD5274">
        <v>0</v>
      </c>
      <c r="BE5274">
        <v>57000</v>
      </c>
    </row>
    <row r="5276" spans="1:57" x14ac:dyDescent="0.35">
      <c r="A5276" t="s">
        <v>1844</v>
      </c>
    </row>
    <row r="5277" spans="1:57" x14ac:dyDescent="0.35">
      <c r="A5277" t="s">
        <v>29</v>
      </c>
      <c r="B5277" t="s">
        <v>887</v>
      </c>
      <c r="C5277" t="s">
        <v>1786</v>
      </c>
      <c r="D5277" t="s">
        <v>1787</v>
      </c>
      <c r="E5277" t="s">
        <v>1788</v>
      </c>
      <c r="F5277" t="s">
        <v>1789</v>
      </c>
      <c r="G5277" t="s">
        <v>1790</v>
      </c>
      <c r="H5277" t="s">
        <v>1791</v>
      </c>
      <c r="I5277" t="s">
        <v>1792</v>
      </c>
      <c r="J5277" t="s">
        <v>1793</v>
      </c>
      <c r="K5277" t="s">
        <v>1794</v>
      </c>
      <c r="L5277" t="s">
        <v>1795</v>
      </c>
      <c r="M5277" t="s">
        <v>1796</v>
      </c>
      <c r="N5277" t="s">
        <v>1797</v>
      </c>
      <c r="O5277" t="s">
        <v>1798</v>
      </c>
      <c r="P5277" t="s">
        <v>1799</v>
      </c>
      <c r="Q5277" t="s">
        <v>1800</v>
      </c>
      <c r="R5277" t="s">
        <v>1801</v>
      </c>
      <c r="S5277" t="s">
        <v>1802</v>
      </c>
      <c r="T5277" t="s">
        <v>1803</v>
      </c>
      <c r="U5277" t="s">
        <v>1804</v>
      </c>
      <c r="V5277" t="s">
        <v>1805</v>
      </c>
      <c r="W5277" t="s">
        <v>1806</v>
      </c>
      <c r="X5277" t="s">
        <v>1807</v>
      </c>
      <c r="Y5277" t="s">
        <v>1808</v>
      </c>
      <c r="Z5277" t="s">
        <v>1809</v>
      </c>
      <c r="AA5277" t="s">
        <v>1810</v>
      </c>
      <c r="AB5277" t="s">
        <v>1811</v>
      </c>
      <c r="AC5277" t="s">
        <v>1812</v>
      </c>
      <c r="AD5277" t="s">
        <v>1813</v>
      </c>
      <c r="AE5277" t="s">
        <v>1814</v>
      </c>
      <c r="AF5277" t="s">
        <v>1815</v>
      </c>
      <c r="AG5277" t="s">
        <v>1816</v>
      </c>
      <c r="AH5277" t="s">
        <v>1817</v>
      </c>
      <c r="AI5277" t="s">
        <v>1818</v>
      </c>
      <c r="AJ5277" t="s">
        <v>1819</v>
      </c>
      <c r="AK5277" t="s">
        <v>1820</v>
      </c>
      <c r="AL5277" t="s">
        <v>1821</v>
      </c>
      <c r="AM5277" t="s">
        <v>1822</v>
      </c>
      <c r="AN5277" t="s">
        <v>1823</v>
      </c>
      <c r="AO5277" t="s">
        <v>1824</v>
      </c>
      <c r="AP5277" t="s">
        <v>1825</v>
      </c>
      <c r="AQ5277" t="s">
        <v>1826</v>
      </c>
      <c r="AR5277" t="s">
        <v>1827</v>
      </c>
      <c r="AS5277" t="s">
        <v>1828</v>
      </c>
      <c r="AT5277" t="s">
        <v>1829</v>
      </c>
      <c r="AU5277" t="s">
        <v>1830</v>
      </c>
      <c r="AV5277" t="s">
        <v>1831</v>
      </c>
      <c r="AW5277" t="s">
        <v>1832</v>
      </c>
      <c r="AX5277" t="s">
        <v>1833</v>
      </c>
      <c r="AY5277" t="s">
        <v>1834</v>
      </c>
      <c r="AZ5277" t="s">
        <v>1835</v>
      </c>
      <c r="BA5277" t="s">
        <v>1836</v>
      </c>
      <c r="BB5277" t="s">
        <v>1837</v>
      </c>
      <c r="BC5277" t="s">
        <v>1838</v>
      </c>
      <c r="BD5277" t="s">
        <v>1839</v>
      </c>
      <c r="BE5277" t="s">
        <v>1840</v>
      </c>
    </row>
    <row r="5278" spans="1:57" x14ac:dyDescent="0.35">
      <c r="A5278" t="s">
        <v>35</v>
      </c>
      <c r="B5278" t="s">
        <v>888</v>
      </c>
      <c r="C5278">
        <v>240</v>
      </c>
      <c r="D5278">
        <v>5193.1499999999996</v>
      </c>
      <c r="E5278">
        <v>3000</v>
      </c>
      <c r="F5278">
        <v>100</v>
      </c>
      <c r="G5278">
        <v>40000</v>
      </c>
      <c r="H5278">
        <v>142</v>
      </c>
      <c r="I5278">
        <v>247.19</v>
      </c>
      <c r="J5278">
        <v>0</v>
      </c>
      <c r="K5278">
        <v>0</v>
      </c>
      <c r="L5278">
        <v>9000</v>
      </c>
      <c r="M5278">
        <v>226</v>
      </c>
      <c r="N5278">
        <v>265.56</v>
      </c>
      <c r="O5278">
        <v>200</v>
      </c>
      <c r="P5278">
        <v>0</v>
      </c>
      <c r="Q5278">
        <v>1710</v>
      </c>
      <c r="R5278">
        <v>205</v>
      </c>
      <c r="S5278">
        <v>922.42</v>
      </c>
      <c r="T5278">
        <v>500</v>
      </c>
      <c r="U5278">
        <v>0</v>
      </c>
      <c r="V5278">
        <v>7000</v>
      </c>
      <c r="W5278">
        <v>270</v>
      </c>
      <c r="X5278">
        <v>1838.59</v>
      </c>
      <c r="Y5278">
        <v>1500</v>
      </c>
      <c r="Z5278">
        <v>0</v>
      </c>
      <c r="AA5278">
        <v>11000</v>
      </c>
      <c r="AB5278">
        <v>206</v>
      </c>
      <c r="AC5278">
        <v>2052.42</v>
      </c>
      <c r="AD5278">
        <v>1300</v>
      </c>
      <c r="AE5278">
        <v>0</v>
      </c>
      <c r="AF5278">
        <v>25000</v>
      </c>
      <c r="AG5278">
        <v>180</v>
      </c>
      <c r="AH5278">
        <v>834.16</v>
      </c>
      <c r="AI5278">
        <v>200</v>
      </c>
      <c r="AJ5278">
        <v>0</v>
      </c>
      <c r="AK5278">
        <v>30000</v>
      </c>
      <c r="AL5278">
        <v>277</v>
      </c>
      <c r="AM5278">
        <v>528.47</v>
      </c>
      <c r="AN5278">
        <v>480</v>
      </c>
      <c r="AO5278">
        <v>0</v>
      </c>
      <c r="AP5278">
        <v>3500</v>
      </c>
      <c r="AQ5278">
        <v>138</v>
      </c>
      <c r="AR5278">
        <v>532.04</v>
      </c>
      <c r="AS5278">
        <v>0</v>
      </c>
      <c r="AT5278">
        <v>0</v>
      </c>
      <c r="AU5278">
        <v>10000</v>
      </c>
      <c r="AV5278">
        <v>144</v>
      </c>
      <c r="AW5278">
        <v>297.89</v>
      </c>
      <c r="AX5278">
        <v>0</v>
      </c>
      <c r="AY5278">
        <v>0</v>
      </c>
      <c r="AZ5278">
        <v>35000</v>
      </c>
      <c r="BA5278">
        <v>163</v>
      </c>
      <c r="BB5278">
        <v>812.34</v>
      </c>
      <c r="BC5278">
        <v>0</v>
      </c>
      <c r="BD5278">
        <v>0</v>
      </c>
      <c r="BE5278">
        <v>35000</v>
      </c>
    </row>
    <row r="5279" spans="1:57" x14ac:dyDescent="0.35">
      <c r="A5279" t="s">
        <v>35</v>
      </c>
      <c r="B5279" t="s">
        <v>889</v>
      </c>
      <c r="C5279">
        <v>265</v>
      </c>
      <c r="D5279">
        <v>6371.44</v>
      </c>
      <c r="E5279">
        <v>5000</v>
      </c>
      <c r="F5279">
        <v>0</v>
      </c>
      <c r="G5279">
        <v>30000</v>
      </c>
      <c r="H5279">
        <v>197</v>
      </c>
      <c r="I5279">
        <v>2494.2600000000002</v>
      </c>
      <c r="J5279">
        <v>0</v>
      </c>
      <c r="K5279">
        <v>0</v>
      </c>
      <c r="L5279">
        <v>20000</v>
      </c>
      <c r="M5279">
        <v>245</v>
      </c>
      <c r="N5279">
        <v>614.52</v>
      </c>
      <c r="O5279">
        <v>273</v>
      </c>
      <c r="P5279">
        <v>0</v>
      </c>
      <c r="Q5279">
        <v>25000</v>
      </c>
      <c r="R5279">
        <v>230</v>
      </c>
      <c r="S5279">
        <v>1112.24</v>
      </c>
      <c r="T5279">
        <v>500</v>
      </c>
      <c r="U5279">
        <v>0</v>
      </c>
      <c r="V5279">
        <v>15000</v>
      </c>
      <c r="W5279">
        <v>282</v>
      </c>
      <c r="X5279">
        <v>2373.12</v>
      </c>
      <c r="Y5279">
        <v>2200</v>
      </c>
      <c r="Z5279">
        <v>0</v>
      </c>
      <c r="AA5279">
        <v>10000</v>
      </c>
      <c r="AB5279">
        <v>203</v>
      </c>
      <c r="AC5279">
        <v>1444.73</v>
      </c>
      <c r="AD5279">
        <v>50</v>
      </c>
      <c r="AE5279">
        <v>0</v>
      </c>
      <c r="AF5279">
        <v>15700</v>
      </c>
      <c r="AG5279">
        <v>211</v>
      </c>
      <c r="AH5279">
        <v>427.76</v>
      </c>
      <c r="AI5279">
        <v>150</v>
      </c>
      <c r="AJ5279">
        <v>0</v>
      </c>
      <c r="AK5279">
        <v>4000</v>
      </c>
      <c r="AL5279">
        <v>314</v>
      </c>
      <c r="AM5279">
        <v>535.11</v>
      </c>
      <c r="AN5279">
        <v>500</v>
      </c>
      <c r="AO5279">
        <v>0</v>
      </c>
      <c r="AP5279">
        <v>2500</v>
      </c>
      <c r="AQ5279">
        <v>189</v>
      </c>
      <c r="AR5279">
        <v>609.41</v>
      </c>
      <c r="AS5279">
        <v>0</v>
      </c>
      <c r="AT5279">
        <v>0</v>
      </c>
      <c r="AU5279">
        <v>10000</v>
      </c>
      <c r="AV5279">
        <v>165</v>
      </c>
      <c r="AW5279">
        <v>130.06</v>
      </c>
      <c r="AX5279">
        <v>0</v>
      </c>
      <c r="AY5279">
        <v>0</v>
      </c>
      <c r="AZ5279">
        <v>7000</v>
      </c>
      <c r="BA5279">
        <v>206</v>
      </c>
      <c r="BB5279">
        <v>2088.37</v>
      </c>
      <c r="BC5279">
        <v>100</v>
      </c>
      <c r="BD5279">
        <v>0</v>
      </c>
      <c r="BE5279">
        <v>100000</v>
      </c>
    </row>
    <row r="5280" spans="1:57" x14ac:dyDescent="0.35">
      <c r="A5280" t="s">
        <v>36</v>
      </c>
      <c r="B5280" t="s">
        <v>888</v>
      </c>
      <c r="C5280">
        <v>557</v>
      </c>
      <c r="D5280">
        <v>5852.52</v>
      </c>
      <c r="E5280">
        <v>4500</v>
      </c>
      <c r="F5280">
        <v>0</v>
      </c>
      <c r="G5280">
        <v>50000</v>
      </c>
      <c r="H5280">
        <v>373</v>
      </c>
      <c r="I5280">
        <v>390.24</v>
      </c>
      <c r="J5280">
        <v>0</v>
      </c>
      <c r="K5280">
        <v>0</v>
      </c>
      <c r="L5280">
        <v>19000</v>
      </c>
      <c r="M5280">
        <v>415</v>
      </c>
      <c r="N5280">
        <v>129.66</v>
      </c>
      <c r="O5280">
        <v>0</v>
      </c>
      <c r="P5280">
        <v>0</v>
      </c>
      <c r="Q5280">
        <v>3000</v>
      </c>
      <c r="R5280">
        <v>534</v>
      </c>
      <c r="S5280">
        <v>1146.1099999999999</v>
      </c>
      <c r="T5280">
        <v>700</v>
      </c>
      <c r="U5280">
        <v>0</v>
      </c>
      <c r="V5280">
        <v>15000</v>
      </c>
      <c r="W5280">
        <v>681</v>
      </c>
      <c r="X5280">
        <v>2543.63</v>
      </c>
      <c r="Y5280">
        <v>2000</v>
      </c>
      <c r="Z5280">
        <v>0</v>
      </c>
      <c r="AA5280">
        <v>25000</v>
      </c>
      <c r="AB5280">
        <v>502</v>
      </c>
      <c r="AC5280">
        <v>1981.5</v>
      </c>
      <c r="AD5280">
        <v>1125</v>
      </c>
      <c r="AE5280">
        <v>0</v>
      </c>
      <c r="AF5280">
        <v>20000</v>
      </c>
      <c r="AG5280">
        <v>495</v>
      </c>
      <c r="AH5280">
        <v>604.28</v>
      </c>
      <c r="AI5280">
        <v>240</v>
      </c>
      <c r="AJ5280">
        <v>0</v>
      </c>
      <c r="AK5280">
        <v>6500</v>
      </c>
      <c r="AL5280">
        <v>692</v>
      </c>
      <c r="AM5280">
        <v>546.99</v>
      </c>
      <c r="AN5280">
        <v>500</v>
      </c>
      <c r="AO5280">
        <v>0</v>
      </c>
      <c r="AP5280">
        <v>8000</v>
      </c>
      <c r="AQ5280">
        <v>389</v>
      </c>
      <c r="AR5280">
        <v>268.95999999999998</v>
      </c>
      <c r="AS5280">
        <v>0</v>
      </c>
      <c r="AT5280">
        <v>0</v>
      </c>
      <c r="AU5280">
        <v>10000</v>
      </c>
      <c r="AV5280">
        <v>379</v>
      </c>
      <c r="AW5280">
        <v>297.79000000000002</v>
      </c>
      <c r="AX5280">
        <v>0</v>
      </c>
      <c r="AY5280">
        <v>0</v>
      </c>
      <c r="AZ5280">
        <v>57000</v>
      </c>
      <c r="BA5280">
        <v>405</v>
      </c>
      <c r="BB5280">
        <v>901.36</v>
      </c>
      <c r="BC5280">
        <v>0</v>
      </c>
      <c r="BD5280">
        <v>0</v>
      </c>
      <c r="BE5280">
        <v>12000</v>
      </c>
    </row>
    <row r="5281" spans="1:57" x14ac:dyDescent="0.35">
      <c r="A5281" t="s">
        <v>36</v>
      </c>
      <c r="B5281" t="s">
        <v>889</v>
      </c>
      <c r="C5281">
        <v>706</v>
      </c>
      <c r="D5281">
        <v>8430.48</v>
      </c>
      <c r="E5281">
        <v>7000</v>
      </c>
      <c r="F5281">
        <v>0</v>
      </c>
      <c r="G5281">
        <v>45000</v>
      </c>
      <c r="H5281">
        <v>495</v>
      </c>
      <c r="I5281">
        <v>2347.1799999999998</v>
      </c>
      <c r="J5281">
        <v>0</v>
      </c>
      <c r="K5281">
        <v>0</v>
      </c>
      <c r="L5281">
        <v>25000</v>
      </c>
      <c r="M5281">
        <v>633</v>
      </c>
      <c r="N5281">
        <v>439.41</v>
      </c>
      <c r="O5281">
        <v>300</v>
      </c>
      <c r="P5281">
        <v>0</v>
      </c>
      <c r="Q5281">
        <v>7000</v>
      </c>
      <c r="R5281">
        <v>651</v>
      </c>
      <c r="S5281">
        <v>1194.3499999999999</v>
      </c>
      <c r="T5281">
        <v>800</v>
      </c>
      <c r="U5281">
        <v>0</v>
      </c>
      <c r="V5281">
        <v>10000</v>
      </c>
      <c r="W5281">
        <v>807</v>
      </c>
      <c r="X5281">
        <v>2881.63</v>
      </c>
      <c r="Y5281">
        <v>2500</v>
      </c>
      <c r="Z5281">
        <v>0</v>
      </c>
      <c r="AA5281">
        <v>25000</v>
      </c>
      <c r="AB5281">
        <v>565</v>
      </c>
      <c r="AC5281">
        <v>1910.71</v>
      </c>
      <c r="AD5281">
        <v>1000</v>
      </c>
      <c r="AE5281">
        <v>0</v>
      </c>
      <c r="AF5281">
        <v>15000</v>
      </c>
      <c r="AG5281">
        <v>574</v>
      </c>
      <c r="AH5281">
        <v>576.55999999999995</v>
      </c>
      <c r="AI5281">
        <v>100</v>
      </c>
      <c r="AJ5281">
        <v>0</v>
      </c>
      <c r="AK5281">
        <v>15000</v>
      </c>
      <c r="AL5281">
        <v>867</v>
      </c>
      <c r="AM5281">
        <v>569.02</v>
      </c>
      <c r="AN5281">
        <v>500</v>
      </c>
      <c r="AO5281">
        <v>0</v>
      </c>
      <c r="AP5281">
        <v>15000</v>
      </c>
      <c r="AQ5281">
        <v>509</v>
      </c>
      <c r="AR5281">
        <v>997.07</v>
      </c>
      <c r="AS5281">
        <v>0</v>
      </c>
      <c r="AT5281">
        <v>0</v>
      </c>
      <c r="AU5281">
        <v>40000</v>
      </c>
      <c r="AV5281">
        <v>443</v>
      </c>
      <c r="AW5281">
        <v>831.57</v>
      </c>
      <c r="AX5281">
        <v>0</v>
      </c>
      <c r="AY5281">
        <v>0</v>
      </c>
      <c r="AZ5281">
        <v>72000</v>
      </c>
      <c r="BA5281">
        <v>517</v>
      </c>
      <c r="BB5281">
        <v>1218.6500000000001</v>
      </c>
      <c r="BC5281">
        <v>0</v>
      </c>
      <c r="BD5281">
        <v>0</v>
      </c>
      <c r="BE5281">
        <v>57000</v>
      </c>
    </row>
    <row r="5282" spans="1:57" x14ac:dyDescent="0.35">
      <c r="A5282" t="s">
        <v>37</v>
      </c>
      <c r="B5282" t="s">
        <v>888</v>
      </c>
      <c r="C5282">
        <v>297</v>
      </c>
      <c r="D5282">
        <v>4536.0200000000004</v>
      </c>
      <c r="E5282">
        <v>3000</v>
      </c>
      <c r="F5282">
        <v>0</v>
      </c>
      <c r="G5282">
        <v>40000</v>
      </c>
      <c r="H5282">
        <v>173</v>
      </c>
      <c r="I5282">
        <v>570.69000000000005</v>
      </c>
      <c r="J5282">
        <v>0</v>
      </c>
      <c r="K5282">
        <v>0</v>
      </c>
      <c r="L5282">
        <v>20000</v>
      </c>
      <c r="M5282">
        <v>224</v>
      </c>
      <c r="N5282">
        <v>169.59</v>
      </c>
      <c r="O5282">
        <v>70</v>
      </c>
      <c r="P5282">
        <v>0</v>
      </c>
      <c r="Q5282">
        <v>3000</v>
      </c>
      <c r="R5282">
        <v>269</v>
      </c>
      <c r="S5282">
        <v>883.58</v>
      </c>
      <c r="T5282">
        <v>500</v>
      </c>
      <c r="U5282">
        <v>0</v>
      </c>
      <c r="V5282">
        <v>7000</v>
      </c>
      <c r="W5282">
        <v>350</v>
      </c>
      <c r="X5282">
        <v>2054.33</v>
      </c>
      <c r="Y5282">
        <v>1800</v>
      </c>
      <c r="Z5282">
        <v>0</v>
      </c>
      <c r="AA5282">
        <v>9000</v>
      </c>
      <c r="AB5282">
        <v>253</v>
      </c>
      <c r="AC5282">
        <v>1848.65</v>
      </c>
      <c r="AD5282">
        <v>1000</v>
      </c>
      <c r="AE5282">
        <v>0</v>
      </c>
      <c r="AF5282">
        <v>22000</v>
      </c>
      <c r="AG5282">
        <v>228</v>
      </c>
      <c r="AH5282">
        <v>486.41</v>
      </c>
      <c r="AI5282">
        <v>200</v>
      </c>
      <c r="AJ5282">
        <v>0</v>
      </c>
      <c r="AK5282">
        <v>6000</v>
      </c>
      <c r="AL5282">
        <v>359</v>
      </c>
      <c r="AM5282">
        <v>515.52</v>
      </c>
      <c r="AN5282">
        <v>400</v>
      </c>
      <c r="AO5282">
        <v>0</v>
      </c>
      <c r="AP5282">
        <v>13000</v>
      </c>
      <c r="AQ5282">
        <v>181</v>
      </c>
      <c r="AR5282">
        <v>442.79</v>
      </c>
      <c r="AS5282">
        <v>0</v>
      </c>
      <c r="AT5282">
        <v>0</v>
      </c>
      <c r="AU5282">
        <v>50000</v>
      </c>
      <c r="AV5282">
        <v>170</v>
      </c>
      <c r="AW5282">
        <v>299.52999999999997</v>
      </c>
      <c r="AX5282">
        <v>0</v>
      </c>
      <c r="AY5282">
        <v>0</v>
      </c>
      <c r="AZ5282">
        <v>20000</v>
      </c>
      <c r="BA5282">
        <v>195</v>
      </c>
      <c r="BB5282">
        <v>1019.35</v>
      </c>
      <c r="BC5282">
        <v>0</v>
      </c>
      <c r="BD5282">
        <v>0</v>
      </c>
      <c r="BE5282">
        <v>25000</v>
      </c>
    </row>
    <row r="5283" spans="1:57" x14ac:dyDescent="0.35">
      <c r="A5283" t="s">
        <v>37</v>
      </c>
      <c r="B5283" t="s">
        <v>889</v>
      </c>
      <c r="C5283">
        <v>346</v>
      </c>
      <c r="D5283">
        <v>6699.3</v>
      </c>
      <c r="E5283">
        <v>5000</v>
      </c>
      <c r="F5283">
        <v>0</v>
      </c>
      <c r="G5283">
        <v>40000</v>
      </c>
      <c r="H5283">
        <v>229</v>
      </c>
      <c r="I5283">
        <v>2047.07</v>
      </c>
      <c r="J5283">
        <v>0</v>
      </c>
      <c r="K5283">
        <v>0</v>
      </c>
      <c r="L5283">
        <v>15000</v>
      </c>
      <c r="M5283">
        <v>304</v>
      </c>
      <c r="N5283">
        <v>385.59</v>
      </c>
      <c r="O5283">
        <v>300</v>
      </c>
      <c r="P5283">
        <v>0</v>
      </c>
      <c r="Q5283">
        <v>15000</v>
      </c>
      <c r="R5283">
        <v>316</v>
      </c>
      <c r="S5283">
        <v>1102.71</v>
      </c>
      <c r="T5283">
        <v>800</v>
      </c>
      <c r="U5283">
        <v>0</v>
      </c>
      <c r="V5283">
        <v>10000</v>
      </c>
      <c r="W5283">
        <v>394</v>
      </c>
      <c r="X5283">
        <v>2653.26</v>
      </c>
      <c r="Y5283">
        <v>2500</v>
      </c>
      <c r="Z5283">
        <v>0</v>
      </c>
      <c r="AA5283">
        <v>65000</v>
      </c>
      <c r="AB5283">
        <v>252</v>
      </c>
      <c r="AC5283">
        <v>1586.7</v>
      </c>
      <c r="AD5283">
        <v>500</v>
      </c>
      <c r="AE5283">
        <v>0</v>
      </c>
      <c r="AF5283">
        <v>25000</v>
      </c>
      <c r="AG5283">
        <v>273</v>
      </c>
      <c r="AH5283">
        <v>526.58000000000004</v>
      </c>
      <c r="AI5283">
        <v>200</v>
      </c>
      <c r="AJ5283">
        <v>0</v>
      </c>
      <c r="AK5283">
        <v>12000</v>
      </c>
      <c r="AL5283">
        <v>431</v>
      </c>
      <c r="AM5283">
        <v>609</v>
      </c>
      <c r="AN5283">
        <v>500</v>
      </c>
      <c r="AO5283">
        <v>0</v>
      </c>
      <c r="AP5283">
        <v>17000</v>
      </c>
      <c r="AQ5283">
        <v>228</v>
      </c>
      <c r="AR5283">
        <v>791.59</v>
      </c>
      <c r="AS5283">
        <v>0</v>
      </c>
      <c r="AT5283">
        <v>0</v>
      </c>
      <c r="AU5283">
        <v>17000</v>
      </c>
      <c r="AV5283">
        <v>202</v>
      </c>
      <c r="AW5283">
        <v>725.58</v>
      </c>
      <c r="AX5283">
        <v>0</v>
      </c>
      <c r="AY5283">
        <v>0</v>
      </c>
      <c r="AZ5283">
        <v>50000</v>
      </c>
      <c r="BA5283">
        <v>245</v>
      </c>
      <c r="BB5283">
        <v>1184.8800000000001</v>
      </c>
      <c r="BC5283">
        <v>200</v>
      </c>
      <c r="BD5283">
        <v>0</v>
      </c>
      <c r="BE5283">
        <v>17000</v>
      </c>
    </row>
    <row r="5284" spans="1:57" x14ac:dyDescent="0.35">
      <c r="A5284" t="s">
        <v>38</v>
      </c>
      <c r="B5284" t="s">
        <v>888</v>
      </c>
      <c r="C5284">
        <v>124</v>
      </c>
      <c r="D5284">
        <v>6682.27</v>
      </c>
      <c r="E5284">
        <v>4000</v>
      </c>
      <c r="F5284">
        <v>0</v>
      </c>
      <c r="G5284">
        <v>80000</v>
      </c>
      <c r="H5284">
        <v>80</v>
      </c>
      <c r="I5284">
        <v>759.18</v>
      </c>
      <c r="J5284">
        <v>0</v>
      </c>
      <c r="K5284">
        <v>0</v>
      </c>
      <c r="L5284">
        <v>12000</v>
      </c>
      <c r="M5284">
        <v>107</v>
      </c>
      <c r="N5284">
        <v>305.48</v>
      </c>
      <c r="O5284">
        <v>160</v>
      </c>
      <c r="P5284">
        <v>0</v>
      </c>
      <c r="Q5284">
        <v>5000</v>
      </c>
      <c r="R5284">
        <v>112</v>
      </c>
      <c r="S5284">
        <v>962.81</v>
      </c>
      <c r="T5284">
        <v>500</v>
      </c>
      <c r="U5284">
        <v>0</v>
      </c>
      <c r="V5284">
        <v>6000</v>
      </c>
      <c r="W5284">
        <v>150</v>
      </c>
      <c r="X5284">
        <v>2476.7399999999998</v>
      </c>
      <c r="Y5284">
        <v>1500</v>
      </c>
      <c r="Z5284">
        <v>0</v>
      </c>
      <c r="AA5284">
        <v>45000</v>
      </c>
      <c r="AB5284">
        <v>112</v>
      </c>
      <c r="AC5284">
        <v>2726.88</v>
      </c>
      <c r="AD5284">
        <v>1500</v>
      </c>
      <c r="AE5284">
        <v>0</v>
      </c>
      <c r="AF5284">
        <v>39000</v>
      </c>
      <c r="AG5284">
        <v>100</v>
      </c>
      <c r="AH5284">
        <v>699.52</v>
      </c>
      <c r="AI5284">
        <v>225</v>
      </c>
      <c r="AJ5284">
        <v>0</v>
      </c>
      <c r="AK5284">
        <v>10000</v>
      </c>
      <c r="AL5284">
        <v>151</v>
      </c>
      <c r="AM5284">
        <v>499.91</v>
      </c>
      <c r="AN5284">
        <v>500</v>
      </c>
      <c r="AO5284">
        <v>0</v>
      </c>
      <c r="AP5284">
        <v>2000</v>
      </c>
      <c r="AQ5284">
        <v>78</v>
      </c>
      <c r="AR5284">
        <v>95.13</v>
      </c>
      <c r="AS5284">
        <v>0</v>
      </c>
      <c r="AT5284">
        <v>0</v>
      </c>
      <c r="AU5284">
        <v>2400</v>
      </c>
      <c r="AV5284">
        <v>80</v>
      </c>
      <c r="AW5284">
        <v>257.19</v>
      </c>
      <c r="AX5284">
        <v>0</v>
      </c>
      <c r="AY5284">
        <v>0</v>
      </c>
      <c r="AZ5284">
        <v>12000</v>
      </c>
      <c r="BA5284">
        <v>89</v>
      </c>
      <c r="BB5284">
        <v>950.77</v>
      </c>
      <c r="BC5284">
        <v>400</v>
      </c>
      <c r="BD5284">
        <v>0</v>
      </c>
      <c r="BE5284">
        <v>10000</v>
      </c>
    </row>
    <row r="5285" spans="1:57" x14ac:dyDescent="0.35">
      <c r="A5285" t="s">
        <v>38</v>
      </c>
      <c r="B5285" t="s">
        <v>889</v>
      </c>
      <c r="C5285">
        <v>514</v>
      </c>
      <c r="D5285">
        <v>6849.03</v>
      </c>
      <c r="E5285">
        <v>5000</v>
      </c>
      <c r="F5285">
        <v>0</v>
      </c>
      <c r="G5285">
        <v>35000</v>
      </c>
      <c r="H5285">
        <v>389</v>
      </c>
      <c r="I5285">
        <v>2005.59</v>
      </c>
      <c r="J5285">
        <v>0</v>
      </c>
      <c r="K5285">
        <v>0</v>
      </c>
      <c r="L5285">
        <v>15000</v>
      </c>
      <c r="M5285">
        <v>461</v>
      </c>
      <c r="N5285">
        <v>469.87</v>
      </c>
      <c r="O5285">
        <v>300</v>
      </c>
      <c r="P5285">
        <v>0</v>
      </c>
      <c r="Q5285">
        <v>15000</v>
      </c>
      <c r="R5285">
        <v>455</v>
      </c>
      <c r="S5285">
        <v>1014.5</v>
      </c>
      <c r="T5285">
        <v>600</v>
      </c>
      <c r="U5285">
        <v>0</v>
      </c>
      <c r="V5285">
        <v>5000</v>
      </c>
      <c r="W5285">
        <v>549</v>
      </c>
      <c r="X5285">
        <v>2621.91</v>
      </c>
      <c r="Y5285">
        <v>2200</v>
      </c>
      <c r="Z5285">
        <v>0</v>
      </c>
      <c r="AA5285">
        <v>25000</v>
      </c>
      <c r="AB5285">
        <v>392</v>
      </c>
      <c r="AC5285">
        <v>1487.32</v>
      </c>
      <c r="AD5285">
        <v>0</v>
      </c>
      <c r="AE5285">
        <v>0</v>
      </c>
      <c r="AF5285">
        <v>14000</v>
      </c>
      <c r="AG5285">
        <v>408</v>
      </c>
      <c r="AH5285">
        <v>473.46</v>
      </c>
      <c r="AI5285">
        <v>200</v>
      </c>
      <c r="AJ5285">
        <v>0</v>
      </c>
      <c r="AK5285">
        <v>10000</v>
      </c>
      <c r="AL5285">
        <v>626</v>
      </c>
      <c r="AM5285">
        <v>584.37</v>
      </c>
      <c r="AN5285">
        <v>450</v>
      </c>
      <c r="AO5285">
        <v>0</v>
      </c>
      <c r="AP5285">
        <v>15000</v>
      </c>
      <c r="AQ5285">
        <v>343</v>
      </c>
      <c r="AR5285">
        <v>597.26</v>
      </c>
      <c r="AS5285">
        <v>0</v>
      </c>
      <c r="AT5285">
        <v>0</v>
      </c>
      <c r="AU5285">
        <v>15000</v>
      </c>
      <c r="AV5285">
        <v>310</v>
      </c>
      <c r="AW5285">
        <v>1004.67</v>
      </c>
      <c r="AX5285">
        <v>0</v>
      </c>
      <c r="AY5285">
        <v>0</v>
      </c>
      <c r="AZ5285">
        <v>100000</v>
      </c>
      <c r="BA5285">
        <v>378</v>
      </c>
      <c r="BB5285">
        <v>1177</v>
      </c>
      <c r="BC5285">
        <v>300</v>
      </c>
      <c r="BD5285">
        <v>0</v>
      </c>
      <c r="BE5285">
        <v>21300</v>
      </c>
    </row>
    <row r="5286" spans="1:57" x14ac:dyDescent="0.35">
      <c r="A5286" t="s">
        <v>39</v>
      </c>
      <c r="B5286" t="s">
        <v>888</v>
      </c>
      <c r="C5286">
        <v>234</v>
      </c>
      <c r="D5286">
        <v>6817.13</v>
      </c>
      <c r="E5286">
        <v>5000</v>
      </c>
      <c r="F5286">
        <v>125</v>
      </c>
      <c r="G5286">
        <v>30000</v>
      </c>
      <c r="H5286">
        <v>144</v>
      </c>
      <c r="I5286">
        <v>1062.99</v>
      </c>
      <c r="J5286">
        <v>0</v>
      </c>
      <c r="K5286">
        <v>0</v>
      </c>
      <c r="L5286">
        <v>20000</v>
      </c>
      <c r="M5286">
        <v>173</v>
      </c>
      <c r="N5286">
        <v>305.41000000000003</v>
      </c>
      <c r="O5286">
        <v>100</v>
      </c>
      <c r="P5286">
        <v>0</v>
      </c>
      <c r="Q5286">
        <v>5000</v>
      </c>
      <c r="R5286">
        <v>212</v>
      </c>
      <c r="S5286">
        <v>874.45</v>
      </c>
      <c r="T5286">
        <v>500</v>
      </c>
      <c r="U5286">
        <v>0</v>
      </c>
      <c r="V5286">
        <v>5500</v>
      </c>
      <c r="W5286">
        <v>270</v>
      </c>
      <c r="X5286">
        <v>2628.05</v>
      </c>
      <c r="Y5286">
        <v>2295</v>
      </c>
      <c r="Z5286">
        <v>0</v>
      </c>
      <c r="AA5286">
        <v>15000</v>
      </c>
      <c r="AB5286">
        <v>204</v>
      </c>
      <c r="AC5286">
        <v>2268.73</v>
      </c>
      <c r="AD5286">
        <v>1000</v>
      </c>
      <c r="AE5286">
        <v>0</v>
      </c>
      <c r="AF5286">
        <v>15000</v>
      </c>
      <c r="AG5286">
        <v>194</v>
      </c>
      <c r="AH5286">
        <v>877.42</v>
      </c>
      <c r="AI5286">
        <v>200</v>
      </c>
      <c r="AJ5286">
        <v>0</v>
      </c>
      <c r="AK5286">
        <v>12000</v>
      </c>
      <c r="AL5286">
        <v>288</v>
      </c>
      <c r="AM5286">
        <v>505.6</v>
      </c>
      <c r="AN5286">
        <v>450</v>
      </c>
      <c r="AO5286">
        <v>0</v>
      </c>
      <c r="AP5286">
        <v>4000</v>
      </c>
      <c r="AQ5286">
        <v>142</v>
      </c>
      <c r="AR5286">
        <v>587.29999999999995</v>
      </c>
      <c r="AS5286">
        <v>0</v>
      </c>
      <c r="AT5286">
        <v>0</v>
      </c>
      <c r="AU5286">
        <v>30000</v>
      </c>
      <c r="AV5286">
        <v>139</v>
      </c>
      <c r="AW5286">
        <v>2452.5300000000002</v>
      </c>
      <c r="AX5286">
        <v>0</v>
      </c>
      <c r="AY5286">
        <v>0</v>
      </c>
      <c r="AZ5286">
        <v>50000</v>
      </c>
      <c r="BA5286">
        <v>169</v>
      </c>
      <c r="BB5286">
        <v>1117.94</v>
      </c>
      <c r="BC5286">
        <v>0</v>
      </c>
      <c r="BD5286">
        <v>0</v>
      </c>
      <c r="BE5286">
        <v>20000</v>
      </c>
    </row>
    <row r="5287" spans="1:57" x14ac:dyDescent="0.35">
      <c r="A5287" t="s">
        <v>39</v>
      </c>
      <c r="B5287" t="s">
        <v>889</v>
      </c>
      <c r="C5287">
        <v>564</v>
      </c>
      <c r="D5287">
        <v>8331.51</v>
      </c>
      <c r="E5287">
        <v>6000</v>
      </c>
      <c r="F5287">
        <v>0</v>
      </c>
      <c r="G5287">
        <v>80000</v>
      </c>
      <c r="H5287">
        <v>411</v>
      </c>
      <c r="I5287">
        <v>3045.03</v>
      </c>
      <c r="J5287">
        <v>0</v>
      </c>
      <c r="K5287">
        <v>0</v>
      </c>
      <c r="L5287">
        <v>40000</v>
      </c>
      <c r="M5287">
        <v>503</v>
      </c>
      <c r="N5287">
        <v>445.94</v>
      </c>
      <c r="O5287">
        <v>300</v>
      </c>
      <c r="P5287">
        <v>0</v>
      </c>
      <c r="Q5287">
        <v>6000</v>
      </c>
      <c r="R5287">
        <v>526</v>
      </c>
      <c r="S5287">
        <v>1132.1300000000001</v>
      </c>
      <c r="T5287">
        <v>600</v>
      </c>
      <c r="U5287">
        <v>0</v>
      </c>
      <c r="V5287">
        <v>7500</v>
      </c>
      <c r="W5287">
        <v>631</v>
      </c>
      <c r="X5287">
        <v>2596.48</v>
      </c>
      <c r="Y5287">
        <v>2500</v>
      </c>
      <c r="Z5287">
        <v>0</v>
      </c>
      <c r="AA5287">
        <v>15000</v>
      </c>
      <c r="AB5287">
        <v>452</v>
      </c>
      <c r="AC5287">
        <v>1656.68</v>
      </c>
      <c r="AD5287">
        <v>250</v>
      </c>
      <c r="AE5287">
        <v>0</v>
      </c>
      <c r="AF5287">
        <v>15000</v>
      </c>
      <c r="AG5287">
        <v>488</v>
      </c>
      <c r="AH5287">
        <v>588.52</v>
      </c>
      <c r="AI5287">
        <v>250</v>
      </c>
      <c r="AJ5287">
        <v>0</v>
      </c>
      <c r="AK5287">
        <v>12000</v>
      </c>
      <c r="AL5287">
        <v>681</v>
      </c>
      <c r="AM5287">
        <v>574.92999999999995</v>
      </c>
      <c r="AN5287">
        <v>500</v>
      </c>
      <c r="AO5287">
        <v>0</v>
      </c>
      <c r="AP5287">
        <v>8000</v>
      </c>
      <c r="AQ5287">
        <v>410</v>
      </c>
      <c r="AR5287">
        <v>1778.37</v>
      </c>
      <c r="AS5287">
        <v>0</v>
      </c>
      <c r="AT5287">
        <v>0</v>
      </c>
      <c r="AU5287">
        <v>100000</v>
      </c>
      <c r="AV5287">
        <v>352</v>
      </c>
      <c r="AW5287">
        <v>878.54</v>
      </c>
      <c r="AX5287">
        <v>0</v>
      </c>
      <c r="AY5287">
        <v>0</v>
      </c>
      <c r="AZ5287">
        <v>100000</v>
      </c>
      <c r="BA5287">
        <v>424</v>
      </c>
      <c r="BB5287">
        <v>1318.36</v>
      </c>
      <c r="BC5287">
        <v>0</v>
      </c>
      <c r="BD5287">
        <v>0</v>
      </c>
      <c r="BE5287">
        <v>30000</v>
      </c>
    </row>
    <row r="5288" spans="1:57" x14ac:dyDescent="0.35">
      <c r="A5288" t="s">
        <v>40</v>
      </c>
      <c r="B5288" t="s">
        <v>888</v>
      </c>
      <c r="C5288">
        <v>1452</v>
      </c>
      <c r="D5288">
        <v>5737.08</v>
      </c>
      <c r="E5288">
        <v>4000</v>
      </c>
      <c r="F5288">
        <v>0</v>
      </c>
      <c r="G5288">
        <v>80000</v>
      </c>
      <c r="H5288">
        <v>912</v>
      </c>
      <c r="I5288">
        <v>554.59</v>
      </c>
      <c r="J5288">
        <v>0</v>
      </c>
      <c r="K5288">
        <v>0</v>
      </c>
      <c r="L5288">
        <v>20000</v>
      </c>
      <c r="M5288">
        <v>1145</v>
      </c>
      <c r="N5288">
        <v>200.64</v>
      </c>
      <c r="O5288">
        <v>60</v>
      </c>
      <c r="P5288">
        <v>0</v>
      </c>
      <c r="Q5288">
        <v>5000</v>
      </c>
      <c r="R5288">
        <v>1332</v>
      </c>
      <c r="S5288">
        <v>1007.42</v>
      </c>
      <c r="T5288">
        <v>500</v>
      </c>
      <c r="U5288">
        <v>0</v>
      </c>
      <c r="V5288">
        <v>15000</v>
      </c>
      <c r="W5288">
        <v>1721</v>
      </c>
      <c r="X5288">
        <v>2376.85</v>
      </c>
      <c r="Y5288">
        <v>2000</v>
      </c>
      <c r="Z5288">
        <v>0</v>
      </c>
      <c r="AA5288">
        <v>45000</v>
      </c>
      <c r="AB5288">
        <v>1277</v>
      </c>
      <c r="AC5288">
        <v>2075.08</v>
      </c>
      <c r="AD5288">
        <v>1200</v>
      </c>
      <c r="AE5288">
        <v>0</v>
      </c>
      <c r="AF5288">
        <v>39000</v>
      </c>
      <c r="AG5288">
        <v>1197</v>
      </c>
      <c r="AH5288">
        <v>656.09</v>
      </c>
      <c r="AI5288">
        <v>200</v>
      </c>
      <c r="AJ5288">
        <v>0</v>
      </c>
      <c r="AK5288">
        <v>30000</v>
      </c>
      <c r="AL5288">
        <v>1767</v>
      </c>
      <c r="AM5288">
        <v>527.26</v>
      </c>
      <c r="AN5288">
        <v>465</v>
      </c>
      <c r="AO5288">
        <v>0</v>
      </c>
      <c r="AP5288">
        <v>13000</v>
      </c>
      <c r="AQ5288">
        <v>928</v>
      </c>
      <c r="AR5288">
        <v>376.43</v>
      </c>
      <c r="AS5288">
        <v>0</v>
      </c>
      <c r="AT5288">
        <v>0</v>
      </c>
      <c r="AU5288">
        <v>50000</v>
      </c>
      <c r="AV5288">
        <v>912</v>
      </c>
      <c r="AW5288">
        <v>657.56</v>
      </c>
      <c r="AX5288">
        <v>0</v>
      </c>
      <c r="AY5288">
        <v>0</v>
      </c>
      <c r="AZ5288">
        <v>57000</v>
      </c>
      <c r="BA5288">
        <v>1021</v>
      </c>
      <c r="BB5288">
        <v>959.79</v>
      </c>
      <c r="BC5288">
        <v>0</v>
      </c>
      <c r="BD5288">
        <v>0</v>
      </c>
      <c r="BE5288">
        <v>35000</v>
      </c>
    </row>
    <row r="5289" spans="1:57" x14ac:dyDescent="0.35">
      <c r="A5289" t="s">
        <v>40</v>
      </c>
      <c r="B5289" t="s">
        <v>889</v>
      </c>
      <c r="C5289">
        <v>2395</v>
      </c>
      <c r="D5289">
        <v>7601.9</v>
      </c>
      <c r="E5289">
        <v>6000</v>
      </c>
      <c r="F5289">
        <v>0</v>
      </c>
      <c r="G5289">
        <v>80000</v>
      </c>
      <c r="H5289">
        <v>1721</v>
      </c>
      <c r="I5289">
        <v>2435.52</v>
      </c>
      <c r="J5289">
        <v>0</v>
      </c>
      <c r="K5289">
        <v>0</v>
      </c>
      <c r="L5289">
        <v>40000</v>
      </c>
      <c r="M5289">
        <v>2146</v>
      </c>
      <c r="N5289">
        <v>459.98</v>
      </c>
      <c r="O5289">
        <v>300</v>
      </c>
      <c r="P5289">
        <v>0</v>
      </c>
      <c r="Q5289">
        <v>25000</v>
      </c>
      <c r="R5289">
        <v>2178</v>
      </c>
      <c r="S5289">
        <v>1115.3599999999999</v>
      </c>
      <c r="T5289">
        <v>650</v>
      </c>
      <c r="U5289">
        <v>0</v>
      </c>
      <c r="V5289">
        <v>15000</v>
      </c>
      <c r="W5289">
        <v>2663</v>
      </c>
      <c r="X5289">
        <v>2668.06</v>
      </c>
      <c r="Y5289">
        <v>2500</v>
      </c>
      <c r="Z5289">
        <v>0</v>
      </c>
      <c r="AA5289">
        <v>65000</v>
      </c>
      <c r="AB5289">
        <v>1864</v>
      </c>
      <c r="AC5289">
        <v>1659</v>
      </c>
      <c r="AD5289">
        <v>500</v>
      </c>
      <c r="AE5289">
        <v>0</v>
      </c>
      <c r="AF5289">
        <v>25000</v>
      </c>
      <c r="AG5289">
        <v>1954</v>
      </c>
      <c r="AH5289">
        <v>535.82000000000005</v>
      </c>
      <c r="AI5289">
        <v>200</v>
      </c>
      <c r="AJ5289">
        <v>0</v>
      </c>
      <c r="AK5289">
        <v>15000</v>
      </c>
      <c r="AL5289">
        <v>2919</v>
      </c>
      <c r="AM5289">
        <v>576.27</v>
      </c>
      <c r="AN5289">
        <v>500</v>
      </c>
      <c r="AO5289">
        <v>0</v>
      </c>
      <c r="AP5289">
        <v>17000</v>
      </c>
      <c r="AQ5289">
        <v>1679</v>
      </c>
      <c r="AR5289">
        <v>1067.32</v>
      </c>
      <c r="AS5289">
        <v>0</v>
      </c>
      <c r="AT5289">
        <v>0</v>
      </c>
      <c r="AU5289">
        <v>100000</v>
      </c>
      <c r="AV5289">
        <v>1472</v>
      </c>
      <c r="AW5289">
        <v>803.59</v>
      </c>
      <c r="AX5289">
        <v>0</v>
      </c>
      <c r="AY5289">
        <v>0</v>
      </c>
      <c r="AZ5289">
        <v>100000</v>
      </c>
      <c r="BA5289">
        <v>1770</v>
      </c>
      <c r="BB5289">
        <v>1318.08</v>
      </c>
      <c r="BC5289">
        <v>100</v>
      </c>
      <c r="BD5289">
        <v>0</v>
      </c>
      <c r="BE5289">
        <v>100000</v>
      </c>
    </row>
    <row r="5291" spans="1:57" x14ac:dyDescent="0.35">
      <c r="A5291" t="s">
        <v>1845</v>
      </c>
    </row>
    <row r="5292" spans="1:57" x14ac:dyDescent="0.35">
      <c r="A5292" t="s">
        <v>29</v>
      </c>
      <c r="B5292" t="s">
        <v>1403</v>
      </c>
      <c r="C5292" t="s">
        <v>1786</v>
      </c>
      <c r="D5292" t="s">
        <v>1787</v>
      </c>
      <c r="E5292" t="s">
        <v>1788</v>
      </c>
      <c r="F5292" t="s">
        <v>1789</v>
      </c>
      <c r="G5292" t="s">
        <v>1790</v>
      </c>
    </row>
    <row r="5293" spans="1:57" x14ac:dyDescent="0.35">
      <c r="A5293" t="s">
        <v>35</v>
      </c>
      <c r="B5293" t="s">
        <v>1404</v>
      </c>
      <c r="C5293">
        <v>337</v>
      </c>
      <c r="D5293">
        <v>6622.71</v>
      </c>
      <c r="E5293">
        <v>5000</v>
      </c>
      <c r="F5293">
        <v>0</v>
      </c>
      <c r="G5293">
        <v>30000</v>
      </c>
    </row>
    <row r="5294" spans="1:57" x14ac:dyDescent="0.35">
      <c r="A5294" t="s">
        <v>35</v>
      </c>
      <c r="B5294" t="s">
        <v>1405</v>
      </c>
      <c r="C5294">
        <v>53</v>
      </c>
      <c r="D5294">
        <v>8575.0400000000009</v>
      </c>
      <c r="E5294">
        <v>7000</v>
      </c>
      <c r="F5294">
        <v>0</v>
      </c>
      <c r="G5294">
        <v>40000</v>
      </c>
    </row>
    <row r="5295" spans="1:57" x14ac:dyDescent="0.35">
      <c r="A5295" t="s">
        <v>35</v>
      </c>
      <c r="B5295" t="s">
        <v>1406</v>
      </c>
      <c r="C5295">
        <v>115</v>
      </c>
      <c r="D5295">
        <v>3005.46</v>
      </c>
      <c r="E5295">
        <v>2000</v>
      </c>
      <c r="F5295">
        <v>0</v>
      </c>
      <c r="G5295">
        <v>13000</v>
      </c>
    </row>
    <row r="5296" spans="1:57" x14ac:dyDescent="0.35">
      <c r="A5296" t="s">
        <v>36</v>
      </c>
      <c r="B5296" t="s">
        <v>1404</v>
      </c>
      <c r="C5296">
        <v>819</v>
      </c>
      <c r="D5296">
        <v>7384.7</v>
      </c>
      <c r="E5296">
        <v>6000</v>
      </c>
      <c r="F5296">
        <v>0</v>
      </c>
      <c r="G5296">
        <v>45000</v>
      </c>
    </row>
    <row r="5297" spans="1:7" x14ac:dyDescent="0.35">
      <c r="A5297" t="s">
        <v>36</v>
      </c>
      <c r="B5297" t="s">
        <v>1405</v>
      </c>
      <c r="C5297">
        <v>250</v>
      </c>
      <c r="D5297">
        <v>9646.01</v>
      </c>
      <c r="E5297">
        <v>9000</v>
      </c>
      <c r="F5297">
        <v>0</v>
      </c>
      <c r="G5297">
        <v>50000</v>
      </c>
    </row>
    <row r="5298" spans="1:7" x14ac:dyDescent="0.35">
      <c r="A5298" t="s">
        <v>36</v>
      </c>
      <c r="B5298" t="s">
        <v>1406</v>
      </c>
      <c r="C5298">
        <v>194</v>
      </c>
      <c r="D5298">
        <v>3154.28</v>
      </c>
      <c r="E5298">
        <v>2000</v>
      </c>
      <c r="F5298">
        <v>0</v>
      </c>
      <c r="G5298">
        <v>15000</v>
      </c>
    </row>
    <row r="5299" spans="1:7" x14ac:dyDescent="0.35">
      <c r="A5299" t="s">
        <v>37</v>
      </c>
      <c r="B5299" t="s">
        <v>1404</v>
      </c>
      <c r="C5299">
        <v>440</v>
      </c>
      <c r="D5299">
        <v>6122.74</v>
      </c>
      <c r="E5299">
        <v>5000</v>
      </c>
      <c r="F5299">
        <v>0</v>
      </c>
      <c r="G5299">
        <v>40000</v>
      </c>
    </row>
    <row r="5300" spans="1:7" x14ac:dyDescent="0.35">
      <c r="A5300" t="s">
        <v>37</v>
      </c>
      <c r="B5300" t="s">
        <v>1405</v>
      </c>
      <c r="C5300">
        <v>60</v>
      </c>
      <c r="D5300">
        <v>8071.46</v>
      </c>
      <c r="E5300">
        <v>8000</v>
      </c>
      <c r="F5300">
        <v>1000</v>
      </c>
      <c r="G5300">
        <v>20000</v>
      </c>
    </row>
    <row r="5301" spans="1:7" x14ac:dyDescent="0.35">
      <c r="A5301" t="s">
        <v>37</v>
      </c>
      <c r="B5301" t="s">
        <v>1406</v>
      </c>
      <c r="C5301">
        <v>143</v>
      </c>
      <c r="D5301">
        <v>2786.66</v>
      </c>
      <c r="E5301">
        <v>2000</v>
      </c>
      <c r="F5301">
        <v>100</v>
      </c>
      <c r="G5301">
        <v>30000</v>
      </c>
    </row>
    <row r="5302" spans="1:7" x14ac:dyDescent="0.35">
      <c r="A5302" t="s">
        <v>38</v>
      </c>
      <c r="B5302" t="s">
        <v>1404</v>
      </c>
      <c r="C5302">
        <v>432</v>
      </c>
      <c r="D5302">
        <v>7478.94</v>
      </c>
      <c r="E5302">
        <v>5500</v>
      </c>
      <c r="F5302">
        <v>0</v>
      </c>
      <c r="G5302">
        <v>80000</v>
      </c>
    </row>
    <row r="5303" spans="1:7" x14ac:dyDescent="0.35">
      <c r="A5303" t="s">
        <v>38</v>
      </c>
      <c r="B5303" t="s">
        <v>1405</v>
      </c>
      <c r="C5303">
        <v>67</v>
      </c>
      <c r="D5303">
        <v>9134.92</v>
      </c>
      <c r="E5303">
        <v>8000</v>
      </c>
      <c r="F5303">
        <v>0</v>
      </c>
      <c r="G5303">
        <v>30000</v>
      </c>
    </row>
    <row r="5304" spans="1:7" x14ac:dyDescent="0.35">
      <c r="A5304" t="s">
        <v>38</v>
      </c>
      <c r="B5304" t="s">
        <v>1406</v>
      </c>
      <c r="C5304">
        <v>139</v>
      </c>
      <c r="D5304">
        <v>3400.97</v>
      </c>
      <c r="E5304">
        <v>2500</v>
      </c>
      <c r="F5304">
        <v>0</v>
      </c>
      <c r="G5304">
        <v>15000</v>
      </c>
    </row>
    <row r="5305" spans="1:7" x14ac:dyDescent="0.35">
      <c r="A5305" t="s">
        <v>39</v>
      </c>
      <c r="B5305" t="s">
        <v>1404</v>
      </c>
      <c r="C5305">
        <v>547</v>
      </c>
      <c r="D5305">
        <v>8703.06</v>
      </c>
      <c r="E5305">
        <v>7000</v>
      </c>
      <c r="F5305">
        <v>0</v>
      </c>
      <c r="G5305">
        <v>80000</v>
      </c>
    </row>
    <row r="5306" spans="1:7" x14ac:dyDescent="0.35">
      <c r="A5306" t="s">
        <v>39</v>
      </c>
      <c r="B5306" t="s">
        <v>1405</v>
      </c>
      <c r="C5306">
        <v>79</v>
      </c>
      <c r="D5306">
        <v>12614.41</v>
      </c>
      <c r="E5306">
        <v>10000</v>
      </c>
      <c r="F5306">
        <v>0</v>
      </c>
      <c r="G5306">
        <v>30000</v>
      </c>
    </row>
    <row r="5307" spans="1:7" x14ac:dyDescent="0.35">
      <c r="A5307" t="s">
        <v>39</v>
      </c>
      <c r="B5307" t="s">
        <v>1406</v>
      </c>
      <c r="C5307">
        <v>172</v>
      </c>
      <c r="D5307">
        <v>3725.29</v>
      </c>
      <c r="E5307">
        <v>2500</v>
      </c>
      <c r="F5307">
        <v>0</v>
      </c>
      <c r="G5307">
        <v>20000</v>
      </c>
    </row>
    <row r="5308" spans="1:7" x14ac:dyDescent="0.35">
      <c r="A5308" t="s">
        <v>40</v>
      </c>
      <c r="B5308" t="s">
        <v>1404</v>
      </c>
      <c r="C5308">
        <v>2575</v>
      </c>
      <c r="D5308">
        <v>7446.49</v>
      </c>
      <c r="E5308">
        <v>6000</v>
      </c>
      <c r="F5308">
        <v>0</v>
      </c>
      <c r="G5308">
        <v>80000</v>
      </c>
    </row>
    <row r="5309" spans="1:7" x14ac:dyDescent="0.35">
      <c r="A5309" t="s">
        <v>40</v>
      </c>
      <c r="B5309" t="s">
        <v>1405</v>
      </c>
      <c r="C5309">
        <v>509</v>
      </c>
      <c r="D5309">
        <v>9691.06</v>
      </c>
      <c r="E5309">
        <v>8000</v>
      </c>
      <c r="F5309">
        <v>0</v>
      </c>
      <c r="G5309">
        <v>50000</v>
      </c>
    </row>
    <row r="5310" spans="1:7" x14ac:dyDescent="0.35">
      <c r="A5310" t="s">
        <v>40</v>
      </c>
      <c r="B5310" t="s">
        <v>1406</v>
      </c>
      <c r="C5310">
        <v>763</v>
      </c>
      <c r="D5310">
        <v>3270.89</v>
      </c>
      <c r="E5310">
        <v>2200</v>
      </c>
      <c r="F5310">
        <v>0</v>
      </c>
      <c r="G5310">
        <v>30000</v>
      </c>
    </row>
    <row r="5312" spans="1:7" x14ac:dyDescent="0.35">
      <c r="A5312" t="s">
        <v>1846</v>
      </c>
    </row>
    <row r="5313" spans="1:7" x14ac:dyDescent="0.35">
      <c r="A5313" t="s">
        <v>29</v>
      </c>
      <c r="B5313" t="s">
        <v>1847</v>
      </c>
      <c r="C5313" t="s">
        <v>1786</v>
      </c>
      <c r="D5313" t="s">
        <v>1787</v>
      </c>
      <c r="E5313" t="s">
        <v>1788</v>
      </c>
      <c r="F5313" t="s">
        <v>1789</v>
      </c>
      <c r="G5313" t="s">
        <v>1790</v>
      </c>
    </row>
    <row r="5314" spans="1:7" x14ac:dyDescent="0.35">
      <c r="A5314" t="s">
        <v>35</v>
      </c>
      <c r="B5314" t="s">
        <v>1354</v>
      </c>
      <c r="C5314">
        <v>261</v>
      </c>
      <c r="D5314">
        <v>5521.72</v>
      </c>
      <c r="E5314">
        <v>4000</v>
      </c>
      <c r="F5314">
        <v>0</v>
      </c>
      <c r="G5314">
        <v>40000</v>
      </c>
    </row>
    <row r="5315" spans="1:7" x14ac:dyDescent="0.35">
      <c r="A5315" t="s">
        <v>35</v>
      </c>
      <c r="B5315" t="s">
        <v>1848</v>
      </c>
      <c r="C5315">
        <v>14</v>
      </c>
      <c r="D5315">
        <v>6924.17</v>
      </c>
      <c r="E5315">
        <v>6000</v>
      </c>
      <c r="F5315">
        <v>1000</v>
      </c>
      <c r="G5315">
        <v>15000</v>
      </c>
    </row>
    <row r="5316" spans="1:7" x14ac:dyDescent="0.35">
      <c r="A5316" t="s">
        <v>35</v>
      </c>
      <c r="B5316" t="s">
        <v>1849</v>
      </c>
      <c r="C5316">
        <v>225</v>
      </c>
      <c r="D5316">
        <v>7096.66</v>
      </c>
      <c r="E5316">
        <v>6000</v>
      </c>
      <c r="F5316">
        <v>0</v>
      </c>
      <c r="G5316">
        <v>25000</v>
      </c>
    </row>
    <row r="5317" spans="1:7" x14ac:dyDescent="0.35">
      <c r="A5317" t="s">
        <v>35</v>
      </c>
      <c r="B5317" t="s">
        <v>318</v>
      </c>
      <c r="C5317">
        <v>5</v>
      </c>
      <c r="D5317">
        <v>1537.57</v>
      </c>
      <c r="E5317">
        <v>1000</v>
      </c>
      <c r="F5317">
        <v>200</v>
      </c>
      <c r="G5317">
        <v>3000</v>
      </c>
    </row>
    <row r="5318" spans="1:7" x14ac:dyDescent="0.35">
      <c r="A5318" t="s">
        <v>36</v>
      </c>
      <c r="B5318" t="s">
        <v>1354</v>
      </c>
      <c r="C5318">
        <v>1147</v>
      </c>
      <c r="D5318">
        <v>7209.64</v>
      </c>
      <c r="E5318">
        <v>5000</v>
      </c>
      <c r="F5318">
        <v>0</v>
      </c>
      <c r="G5318">
        <v>50000</v>
      </c>
    </row>
    <row r="5319" spans="1:7" x14ac:dyDescent="0.35">
      <c r="A5319" t="s">
        <v>36</v>
      </c>
      <c r="B5319" t="s">
        <v>1848</v>
      </c>
      <c r="C5319">
        <v>23</v>
      </c>
      <c r="D5319">
        <v>5472.32</v>
      </c>
      <c r="E5319">
        <v>3000</v>
      </c>
      <c r="F5319">
        <v>500</v>
      </c>
      <c r="G5319">
        <v>30000</v>
      </c>
    </row>
    <row r="5320" spans="1:7" x14ac:dyDescent="0.35">
      <c r="A5320" t="s">
        <v>36</v>
      </c>
      <c r="B5320" t="s">
        <v>1849</v>
      </c>
      <c r="C5320">
        <v>87</v>
      </c>
      <c r="D5320">
        <v>7974.25</v>
      </c>
      <c r="E5320">
        <v>5000</v>
      </c>
      <c r="F5320">
        <v>0</v>
      </c>
      <c r="G5320">
        <v>45000</v>
      </c>
    </row>
    <row r="5321" spans="1:7" x14ac:dyDescent="0.35">
      <c r="A5321" t="s">
        <v>36</v>
      </c>
      <c r="B5321" t="s">
        <v>318</v>
      </c>
      <c r="C5321">
        <v>6</v>
      </c>
      <c r="D5321">
        <v>8803.14</v>
      </c>
      <c r="E5321">
        <v>10000</v>
      </c>
      <c r="F5321">
        <v>2000</v>
      </c>
      <c r="G5321">
        <v>12000</v>
      </c>
    </row>
    <row r="5322" spans="1:7" x14ac:dyDescent="0.35">
      <c r="A5322" t="s">
        <v>37</v>
      </c>
      <c r="B5322" t="s">
        <v>1354</v>
      </c>
      <c r="C5322">
        <v>558</v>
      </c>
      <c r="D5322">
        <v>5729.47</v>
      </c>
      <c r="E5322">
        <v>4000</v>
      </c>
      <c r="F5322">
        <v>0</v>
      </c>
      <c r="G5322">
        <v>40000</v>
      </c>
    </row>
    <row r="5323" spans="1:7" x14ac:dyDescent="0.35">
      <c r="A5323" t="s">
        <v>37</v>
      </c>
      <c r="B5323" t="s">
        <v>1848</v>
      </c>
      <c r="C5323">
        <v>25</v>
      </c>
      <c r="D5323">
        <v>6196.85</v>
      </c>
      <c r="E5323">
        <v>5000</v>
      </c>
      <c r="F5323">
        <v>2000</v>
      </c>
      <c r="G5323">
        <v>15000</v>
      </c>
    </row>
    <row r="5324" spans="1:7" x14ac:dyDescent="0.35">
      <c r="A5324" t="s">
        <v>37</v>
      </c>
      <c r="B5324" t="s">
        <v>1849</v>
      </c>
      <c r="C5324">
        <v>57</v>
      </c>
      <c r="D5324">
        <v>4300.6899999999996</v>
      </c>
      <c r="E5324">
        <v>4000</v>
      </c>
      <c r="F5324">
        <v>500</v>
      </c>
      <c r="G5324">
        <v>12000</v>
      </c>
    </row>
    <row r="5325" spans="1:7" x14ac:dyDescent="0.35">
      <c r="A5325" t="s">
        <v>37</v>
      </c>
      <c r="B5325" t="s">
        <v>318</v>
      </c>
      <c r="C5325">
        <v>3</v>
      </c>
      <c r="D5325">
        <v>12964.82</v>
      </c>
      <c r="E5325">
        <v>10000</v>
      </c>
      <c r="F5325">
        <v>10000</v>
      </c>
      <c r="G5325">
        <v>20000</v>
      </c>
    </row>
    <row r="5326" spans="1:7" x14ac:dyDescent="0.35">
      <c r="A5326" t="s">
        <v>38</v>
      </c>
      <c r="B5326" t="s">
        <v>1354</v>
      </c>
      <c r="C5326">
        <v>285</v>
      </c>
      <c r="D5326">
        <v>7307.04</v>
      </c>
      <c r="E5326">
        <v>6000</v>
      </c>
      <c r="F5326">
        <v>0</v>
      </c>
      <c r="G5326">
        <v>35000</v>
      </c>
    </row>
    <row r="5327" spans="1:7" x14ac:dyDescent="0.35">
      <c r="A5327" t="s">
        <v>38</v>
      </c>
      <c r="B5327" t="s">
        <v>1848</v>
      </c>
      <c r="C5327">
        <v>23</v>
      </c>
      <c r="D5327">
        <v>7180.68</v>
      </c>
      <c r="E5327">
        <v>5000</v>
      </c>
      <c r="F5327">
        <v>0</v>
      </c>
      <c r="G5327">
        <v>30000</v>
      </c>
    </row>
    <row r="5328" spans="1:7" x14ac:dyDescent="0.35">
      <c r="A5328" t="s">
        <v>38</v>
      </c>
      <c r="B5328" t="s">
        <v>1849</v>
      </c>
      <c r="C5328">
        <v>328</v>
      </c>
      <c r="D5328">
        <v>6103.74</v>
      </c>
      <c r="E5328">
        <v>4500</v>
      </c>
      <c r="F5328">
        <v>0</v>
      </c>
      <c r="G5328">
        <v>80000</v>
      </c>
    </row>
    <row r="5329" spans="1:7" x14ac:dyDescent="0.35">
      <c r="A5329" t="s">
        <v>38</v>
      </c>
      <c r="B5329" t="s">
        <v>318</v>
      </c>
      <c r="C5329">
        <v>2</v>
      </c>
      <c r="D5329">
        <v>5637.68</v>
      </c>
      <c r="E5329">
        <v>10000</v>
      </c>
      <c r="F5329">
        <v>5000</v>
      </c>
      <c r="G5329">
        <v>10000</v>
      </c>
    </row>
    <row r="5330" spans="1:7" x14ac:dyDescent="0.35">
      <c r="A5330" t="s">
        <v>39</v>
      </c>
      <c r="B5330" t="s">
        <v>1354</v>
      </c>
      <c r="C5330">
        <v>673</v>
      </c>
      <c r="D5330">
        <v>8015.32</v>
      </c>
      <c r="E5330">
        <v>6000</v>
      </c>
      <c r="F5330">
        <v>0</v>
      </c>
      <c r="G5330">
        <v>80000</v>
      </c>
    </row>
    <row r="5331" spans="1:7" x14ac:dyDescent="0.35">
      <c r="A5331" t="s">
        <v>39</v>
      </c>
      <c r="B5331" t="s">
        <v>1848</v>
      </c>
      <c r="C5331">
        <v>26</v>
      </c>
      <c r="D5331">
        <v>9775.1</v>
      </c>
      <c r="E5331">
        <v>7500</v>
      </c>
      <c r="F5331">
        <v>0</v>
      </c>
      <c r="G5331">
        <v>30000</v>
      </c>
    </row>
    <row r="5332" spans="1:7" x14ac:dyDescent="0.35">
      <c r="A5332" t="s">
        <v>39</v>
      </c>
      <c r="B5332" t="s">
        <v>1849</v>
      </c>
      <c r="C5332">
        <v>96</v>
      </c>
      <c r="D5332">
        <v>6778.23</v>
      </c>
      <c r="E5332">
        <v>5000</v>
      </c>
      <c r="F5332">
        <v>0</v>
      </c>
      <c r="G5332">
        <v>20000</v>
      </c>
    </row>
    <row r="5333" spans="1:7" x14ac:dyDescent="0.35">
      <c r="A5333" t="s">
        <v>39</v>
      </c>
      <c r="B5333" t="s">
        <v>318</v>
      </c>
      <c r="C5333">
        <v>3</v>
      </c>
      <c r="D5333">
        <v>6232.66</v>
      </c>
      <c r="E5333">
        <v>3900</v>
      </c>
      <c r="F5333">
        <v>2500</v>
      </c>
      <c r="G5333">
        <v>10000</v>
      </c>
    </row>
    <row r="5334" spans="1:7" x14ac:dyDescent="0.35">
      <c r="A5334" t="s">
        <v>40</v>
      </c>
      <c r="B5334" t="s">
        <v>1354</v>
      </c>
      <c r="C5334">
        <v>2924</v>
      </c>
      <c r="D5334">
        <v>7023.15</v>
      </c>
      <c r="E5334">
        <v>5000</v>
      </c>
      <c r="F5334">
        <v>0</v>
      </c>
      <c r="G5334">
        <v>80000</v>
      </c>
    </row>
    <row r="5335" spans="1:7" x14ac:dyDescent="0.35">
      <c r="A5335" t="s">
        <v>40</v>
      </c>
      <c r="B5335" t="s">
        <v>1848</v>
      </c>
      <c r="C5335">
        <v>111</v>
      </c>
      <c r="D5335">
        <v>7053.12</v>
      </c>
      <c r="E5335">
        <v>5000</v>
      </c>
      <c r="F5335">
        <v>0</v>
      </c>
      <c r="G5335">
        <v>30000</v>
      </c>
    </row>
    <row r="5336" spans="1:7" x14ac:dyDescent="0.35">
      <c r="A5336" t="s">
        <v>40</v>
      </c>
      <c r="B5336" t="s">
        <v>1849</v>
      </c>
      <c r="C5336">
        <v>793</v>
      </c>
      <c r="D5336">
        <v>6443.78</v>
      </c>
      <c r="E5336">
        <v>5000</v>
      </c>
      <c r="F5336">
        <v>0</v>
      </c>
      <c r="G5336">
        <v>80000</v>
      </c>
    </row>
    <row r="5337" spans="1:7" x14ac:dyDescent="0.35">
      <c r="A5337" t="s">
        <v>40</v>
      </c>
      <c r="B5337" t="s">
        <v>318</v>
      </c>
      <c r="C5337">
        <v>19</v>
      </c>
      <c r="D5337">
        <v>7104.44</v>
      </c>
      <c r="E5337">
        <v>6000</v>
      </c>
      <c r="F5337">
        <v>200</v>
      </c>
      <c r="G5337">
        <v>20000</v>
      </c>
    </row>
    <row r="5339" spans="1:7" x14ac:dyDescent="0.35">
      <c r="A5339" t="s">
        <v>1850</v>
      </c>
    </row>
    <row r="5340" spans="1:7" x14ac:dyDescent="0.35">
      <c r="A5340" t="s">
        <v>29</v>
      </c>
      <c r="B5340" t="s">
        <v>899</v>
      </c>
      <c r="C5340" t="s">
        <v>1786</v>
      </c>
      <c r="D5340" t="s">
        <v>1787</v>
      </c>
      <c r="E5340" t="s">
        <v>1788</v>
      </c>
      <c r="F5340" t="s">
        <v>1789</v>
      </c>
      <c r="G5340" t="s">
        <v>1790</v>
      </c>
    </row>
    <row r="5341" spans="1:7" x14ac:dyDescent="0.35">
      <c r="A5341" t="s">
        <v>35</v>
      </c>
      <c r="B5341" t="s">
        <v>900</v>
      </c>
      <c r="C5341">
        <v>445</v>
      </c>
      <c r="D5341">
        <v>5920.83</v>
      </c>
      <c r="E5341">
        <v>5000</v>
      </c>
      <c r="F5341">
        <v>0</v>
      </c>
      <c r="G5341">
        <v>40000</v>
      </c>
    </row>
    <row r="5342" spans="1:7" x14ac:dyDescent="0.35">
      <c r="A5342" t="s">
        <v>35</v>
      </c>
      <c r="B5342" t="s">
        <v>901</v>
      </c>
      <c r="C5342">
        <v>60</v>
      </c>
      <c r="D5342">
        <v>4798.66</v>
      </c>
      <c r="E5342">
        <v>3500</v>
      </c>
      <c r="F5342">
        <v>100</v>
      </c>
      <c r="G5342">
        <v>15000</v>
      </c>
    </row>
    <row r="5343" spans="1:7" x14ac:dyDescent="0.35">
      <c r="A5343" t="s">
        <v>36</v>
      </c>
      <c r="B5343" t="s">
        <v>900</v>
      </c>
      <c r="C5343">
        <v>1263</v>
      </c>
      <c r="D5343">
        <v>7229.76</v>
      </c>
      <c r="E5343">
        <v>5000</v>
      </c>
      <c r="F5343">
        <v>0</v>
      </c>
      <c r="G5343">
        <v>50000</v>
      </c>
    </row>
    <row r="5344" spans="1:7" x14ac:dyDescent="0.35">
      <c r="A5344" t="s">
        <v>37</v>
      </c>
      <c r="B5344" t="s">
        <v>900</v>
      </c>
      <c r="C5344">
        <v>643</v>
      </c>
      <c r="D5344">
        <v>5644.18</v>
      </c>
      <c r="E5344">
        <v>4000</v>
      </c>
      <c r="F5344">
        <v>0</v>
      </c>
      <c r="G5344">
        <v>40000</v>
      </c>
    </row>
    <row r="5345" spans="1:46" x14ac:dyDescent="0.35">
      <c r="A5345" t="s">
        <v>38</v>
      </c>
      <c r="B5345" t="s">
        <v>900</v>
      </c>
      <c r="C5345">
        <v>132</v>
      </c>
      <c r="D5345">
        <v>7852.7</v>
      </c>
      <c r="E5345">
        <v>6000</v>
      </c>
      <c r="F5345">
        <v>200</v>
      </c>
      <c r="G5345">
        <v>80000</v>
      </c>
    </row>
    <row r="5346" spans="1:46" x14ac:dyDescent="0.35">
      <c r="A5346" t="s">
        <v>38</v>
      </c>
      <c r="B5346" t="s">
        <v>901</v>
      </c>
      <c r="C5346">
        <v>506</v>
      </c>
      <c r="D5346">
        <v>6215.56</v>
      </c>
      <c r="E5346">
        <v>5000</v>
      </c>
      <c r="F5346">
        <v>0</v>
      </c>
      <c r="G5346">
        <v>30000</v>
      </c>
    </row>
    <row r="5347" spans="1:46" x14ac:dyDescent="0.35">
      <c r="A5347" t="s">
        <v>39</v>
      </c>
      <c r="B5347" t="s">
        <v>900</v>
      </c>
      <c r="C5347">
        <v>622</v>
      </c>
      <c r="D5347">
        <v>8581.3799999999992</v>
      </c>
      <c r="E5347">
        <v>6000</v>
      </c>
      <c r="F5347">
        <v>0</v>
      </c>
      <c r="G5347">
        <v>80000</v>
      </c>
    </row>
    <row r="5348" spans="1:46" x14ac:dyDescent="0.35">
      <c r="A5348" t="s">
        <v>39</v>
      </c>
      <c r="B5348" t="s">
        <v>901</v>
      </c>
      <c r="C5348">
        <v>176</v>
      </c>
      <c r="D5348">
        <v>4014.84</v>
      </c>
      <c r="E5348">
        <v>3000</v>
      </c>
      <c r="F5348">
        <v>0</v>
      </c>
      <c r="G5348">
        <v>20000</v>
      </c>
    </row>
    <row r="5349" spans="1:46" x14ac:dyDescent="0.35">
      <c r="A5349" t="s">
        <v>40</v>
      </c>
      <c r="B5349" t="s">
        <v>900</v>
      </c>
      <c r="C5349">
        <v>3105</v>
      </c>
      <c r="D5349">
        <v>7147.13</v>
      </c>
      <c r="E5349">
        <v>5000</v>
      </c>
      <c r="F5349">
        <v>0</v>
      </c>
      <c r="G5349">
        <v>80000</v>
      </c>
    </row>
    <row r="5350" spans="1:46" x14ac:dyDescent="0.35">
      <c r="A5350" t="s">
        <v>40</v>
      </c>
      <c r="B5350" t="s">
        <v>901</v>
      </c>
      <c r="C5350">
        <v>742</v>
      </c>
      <c r="D5350">
        <v>5719.64</v>
      </c>
      <c r="E5350">
        <v>4000</v>
      </c>
      <c r="F5350">
        <v>0</v>
      </c>
      <c r="G5350">
        <v>30000</v>
      </c>
    </row>
    <row r="5352" spans="1:46" x14ac:dyDescent="0.35">
      <c r="A5352" t="s">
        <v>1851</v>
      </c>
    </row>
    <row r="5353" spans="1:46" x14ac:dyDescent="0.35">
      <c r="A5353" t="s">
        <v>29</v>
      </c>
      <c r="B5353" t="s">
        <v>1852</v>
      </c>
      <c r="C5353" t="s">
        <v>1853</v>
      </c>
      <c r="D5353" t="s">
        <v>1854</v>
      </c>
      <c r="E5353" t="s">
        <v>1855</v>
      </c>
      <c r="F5353" t="s">
        <v>1856</v>
      </c>
      <c r="G5353" t="s">
        <v>1857</v>
      </c>
      <c r="H5353" t="s">
        <v>1858</v>
      </c>
      <c r="I5353" t="s">
        <v>1859</v>
      </c>
      <c r="J5353" t="s">
        <v>1860</v>
      </c>
      <c r="K5353" t="s">
        <v>1861</v>
      </c>
      <c r="L5353" t="s">
        <v>1862</v>
      </c>
      <c r="M5353" t="s">
        <v>1863</v>
      </c>
      <c r="N5353" t="s">
        <v>1864</v>
      </c>
      <c r="O5353" t="s">
        <v>1865</v>
      </c>
      <c r="P5353" t="s">
        <v>1866</v>
      </c>
      <c r="Q5353" t="s">
        <v>1867</v>
      </c>
      <c r="R5353" t="s">
        <v>1868</v>
      </c>
      <c r="S5353" t="s">
        <v>1869</v>
      </c>
      <c r="T5353" t="s">
        <v>1870</v>
      </c>
      <c r="U5353" t="s">
        <v>1871</v>
      </c>
      <c r="V5353" t="s">
        <v>1872</v>
      </c>
      <c r="W5353" t="s">
        <v>1873</v>
      </c>
      <c r="X5353" t="s">
        <v>1874</v>
      </c>
      <c r="Y5353" t="s">
        <v>1875</v>
      </c>
      <c r="Z5353" t="s">
        <v>1876</v>
      </c>
      <c r="AA5353" t="s">
        <v>1877</v>
      </c>
      <c r="AB5353" t="s">
        <v>1878</v>
      </c>
      <c r="AC5353" t="s">
        <v>1879</v>
      </c>
      <c r="AD5353" t="s">
        <v>1880</v>
      </c>
      <c r="AE5353" t="s">
        <v>1881</v>
      </c>
      <c r="AF5353" t="s">
        <v>1882</v>
      </c>
      <c r="AG5353" t="s">
        <v>1883</v>
      </c>
      <c r="AH5353" t="s">
        <v>1884</v>
      </c>
      <c r="AI5353" t="s">
        <v>1885</v>
      </c>
      <c r="AJ5353" t="s">
        <v>1886</v>
      </c>
      <c r="AK5353" t="s">
        <v>1887</v>
      </c>
      <c r="AL5353" t="s">
        <v>1888</v>
      </c>
      <c r="AM5353" t="s">
        <v>1889</v>
      </c>
      <c r="AN5353" t="s">
        <v>1890</v>
      </c>
      <c r="AO5353" t="s">
        <v>1891</v>
      </c>
      <c r="AP5353" t="s">
        <v>1892</v>
      </c>
      <c r="AQ5353" t="s">
        <v>1893</v>
      </c>
      <c r="AR5353" t="s">
        <v>1894</v>
      </c>
      <c r="AS5353" t="s">
        <v>1895</v>
      </c>
      <c r="AT5353" t="s">
        <v>1896</v>
      </c>
    </row>
    <row r="5354" spans="1:46" x14ac:dyDescent="0.35">
      <c r="A5354" t="s">
        <v>35</v>
      </c>
      <c r="B5354">
        <v>376</v>
      </c>
      <c r="C5354">
        <v>6175.11</v>
      </c>
      <c r="D5354">
        <v>200</v>
      </c>
      <c r="E5354">
        <v>0</v>
      </c>
      <c r="F5354">
        <v>280000</v>
      </c>
      <c r="G5354">
        <v>358</v>
      </c>
      <c r="H5354">
        <v>1515.57</v>
      </c>
      <c r="I5354">
        <v>0</v>
      </c>
      <c r="J5354">
        <v>0</v>
      </c>
      <c r="K5354">
        <v>44000</v>
      </c>
      <c r="L5354">
        <v>518</v>
      </c>
      <c r="M5354">
        <v>9970.94</v>
      </c>
      <c r="N5354">
        <v>5000</v>
      </c>
      <c r="O5354">
        <v>0</v>
      </c>
      <c r="P5354">
        <v>120000</v>
      </c>
      <c r="Q5354">
        <v>427</v>
      </c>
      <c r="R5354">
        <v>6295.84</v>
      </c>
      <c r="S5354">
        <v>3000</v>
      </c>
      <c r="T5354">
        <v>0</v>
      </c>
      <c r="U5354">
        <v>100000</v>
      </c>
      <c r="V5354">
        <v>355</v>
      </c>
      <c r="W5354">
        <v>4274.1499999999996</v>
      </c>
      <c r="X5354">
        <v>0</v>
      </c>
      <c r="Y5354">
        <v>0</v>
      </c>
      <c r="Z5354">
        <v>90000</v>
      </c>
      <c r="AA5354">
        <v>353</v>
      </c>
      <c r="AB5354">
        <v>4365.45</v>
      </c>
      <c r="AC5354">
        <v>0</v>
      </c>
      <c r="AD5354">
        <v>0</v>
      </c>
      <c r="AE5354">
        <v>80000</v>
      </c>
      <c r="AF5354">
        <v>361</v>
      </c>
      <c r="AG5354">
        <v>3923.44</v>
      </c>
      <c r="AH5354">
        <v>0</v>
      </c>
      <c r="AI5354">
        <v>0</v>
      </c>
      <c r="AJ5354">
        <v>90000</v>
      </c>
      <c r="AK5354">
        <v>320</v>
      </c>
      <c r="AL5354">
        <v>5494.1</v>
      </c>
      <c r="AM5354">
        <v>0</v>
      </c>
      <c r="AN5354">
        <v>0</v>
      </c>
      <c r="AO5354">
        <v>200000</v>
      </c>
      <c r="AP5354">
        <v>345</v>
      </c>
      <c r="AQ5354">
        <v>3685.24</v>
      </c>
      <c r="AR5354">
        <v>0</v>
      </c>
      <c r="AS5354">
        <v>0</v>
      </c>
      <c r="AT5354">
        <v>100000</v>
      </c>
    </row>
    <row r="5355" spans="1:46" x14ac:dyDescent="0.35">
      <c r="A5355" t="s">
        <v>36</v>
      </c>
      <c r="B5355">
        <v>991</v>
      </c>
      <c r="C5355">
        <v>10306.49</v>
      </c>
      <c r="D5355">
        <v>400</v>
      </c>
      <c r="E5355">
        <v>0</v>
      </c>
      <c r="F5355">
        <v>700000</v>
      </c>
      <c r="G5355">
        <v>946</v>
      </c>
      <c r="H5355">
        <v>2377.85</v>
      </c>
      <c r="I5355">
        <v>0</v>
      </c>
      <c r="J5355">
        <v>0</v>
      </c>
      <c r="K5355">
        <v>80000</v>
      </c>
      <c r="L5355">
        <v>1363</v>
      </c>
      <c r="M5355">
        <v>10640.25</v>
      </c>
      <c r="N5355">
        <v>5000</v>
      </c>
      <c r="O5355">
        <v>0</v>
      </c>
      <c r="P5355">
        <v>200000</v>
      </c>
      <c r="Q5355">
        <v>1157</v>
      </c>
      <c r="R5355">
        <v>6747.99</v>
      </c>
      <c r="S5355">
        <v>4000</v>
      </c>
      <c r="T5355">
        <v>0</v>
      </c>
      <c r="U5355">
        <v>100000</v>
      </c>
      <c r="V5355">
        <v>1015</v>
      </c>
      <c r="W5355">
        <v>5644.64</v>
      </c>
      <c r="X5355">
        <v>1200</v>
      </c>
      <c r="Y5355">
        <v>0</v>
      </c>
      <c r="Z5355">
        <v>100000</v>
      </c>
      <c r="AA5355">
        <v>959</v>
      </c>
      <c r="AB5355">
        <v>8088.05</v>
      </c>
      <c r="AC5355">
        <v>0</v>
      </c>
      <c r="AD5355">
        <v>0</v>
      </c>
      <c r="AE5355">
        <v>300000</v>
      </c>
      <c r="AF5355">
        <v>883</v>
      </c>
      <c r="AG5355">
        <v>5869.04</v>
      </c>
      <c r="AH5355">
        <v>0</v>
      </c>
      <c r="AI5355">
        <v>0</v>
      </c>
      <c r="AJ5355">
        <v>600000</v>
      </c>
      <c r="AK5355">
        <v>798</v>
      </c>
      <c r="AL5355">
        <v>9372.9599999999991</v>
      </c>
      <c r="AM5355">
        <v>0</v>
      </c>
      <c r="AN5355">
        <v>0</v>
      </c>
      <c r="AO5355">
        <v>400000</v>
      </c>
      <c r="AP5355">
        <v>878</v>
      </c>
      <c r="AQ5355">
        <v>6440.25</v>
      </c>
      <c r="AR5355">
        <v>0</v>
      </c>
      <c r="AS5355">
        <v>0</v>
      </c>
      <c r="AT5355">
        <v>100000</v>
      </c>
    </row>
    <row r="5356" spans="1:46" x14ac:dyDescent="0.35">
      <c r="A5356" t="s">
        <v>37</v>
      </c>
      <c r="B5356">
        <v>479</v>
      </c>
      <c r="C5356">
        <v>10495.71</v>
      </c>
      <c r="D5356">
        <v>500</v>
      </c>
      <c r="E5356">
        <v>0</v>
      </c>
      <c r="F5356">
        <v>1000000</v>
      </c>
      <c r="G5356">
        <v>439</v>
      </c>
      <c r="H5356">
        <v>1815.56</v>
      </c>
      <c r="I5356">
        <v>0</v>
      </c>
      <c r="J5356">
        <v>0</v>
      </c>
      <c r="K5356">
        <v>40000</v>
      </c>
      <c r="L5356">
        <v>704</v>
      </c>
      <c r="M5356">
        <v>9369.02</v>
      </c>
      <c r="N5356">
        <v>5000</v>
      </c>
      <c r="O5356">
        <v>0</v>
      </c>
      <c r="P5356">
        <v>400000</v>
      </c>
      <c r="Q5356">
        <v>536</v>
      </c>
      <c r="R5356">
        <v>5810.76</v>
      </c>
      <c r="S5356">
        <v>3000</v>
      </c>
      <c r="T5356">
        <v>0</v>
      </c>
      <c r="U5356">
        <v>100000</v>
      </c>
      <c r="V5356">
        <v>472</v>
      </c>
      <c r="W5356">
        <v>4126.3</v>
      </c>
      <c r="X5356">
        <v>500</v>
      </c>
      <c r="Y5356">
        <v>0</v>
      </c>
      <c r="Z5356">
        <v>76000</v>
      </c>
      <c r="AA5356">
        <v>441</v>
      </c>
      <c r="AB5356">
        <v>4966.08</v>
      </c>
      <c r="AC5356">
        <v>0</v>
      </c>
      <c r="AD5356">
        <v>0</v>
      </c>
      <c r="AE5356">
        <v>100000</v>
      </c>
      <c r="AF5356">
        <v>417</v>
      </c>
      <c r="AG5356">
        <v>3149.26</v>
      </c>
      <c r="AH5356">
        <v>0</v>
      </c>
      <c r="AI5356">
        <v>0</v>
      </c>
      <c r="AJ5356">
        <v>100000</v>
      </c>
      <c r="AK5356">
        <v>373</v>
      </c>
      <c r="AL5356">
        <v>4501.3999999999996</v>
      </c>
      <c r="AM5356">
        <v>0</v>
      </c>
      <c r="AN5356">
        <v>0</v>
      </c>
      <c r="AO5356">
        <v>100000</v>
      </c>
      <c r="AP5356">
        <v>400</v>
      </c>
      <c r="AQ5356">
        <v>5750.6</v>
      </c>
      <c r="AR5356">
        <v>0</v>
      </c>
      <c r="AS5356">
        <v>0</v>
      </c>
      <c r="AT5356">
        <v>100000</v>
      </c>
    </row>
    <row r="5357" spans="1:46" x14ac:dyDescent="0.35">
      <c r="A5357" t="s">
        <v>38</v>
      </c>
      <c r="B5357">
        <v>490</v>
      </c>
      <c r="C5357">
        <v>5639.93</v>
      </c>
      <c r="D5357">
        <v>500</v>
      </c>
      <c r="E5357">
        <v>0</v>
      </c>
      <c r="F5357">
        <v>230000</v>
      </c>
      <c r="G5357">
        <v>456</v>
      </c>
      <c r="H5357">
        <v>1440.24</v>
      </c>
      <c r="I5357">
        <v>0</v>
      </c>
      <c r="J5357">
        <v>0</v>
      </c>
      <c r="K5357">
        <v>40000</v>
      </c>
      <c r="L5357">
        <v>688</v>
      </c>
      <c r="M5357">
        <v>8780.0300000000007</v>
      </c>
      <c r="N5357">
        <v>5000</v>
      </c>
      <c r="O5357">
        <v>0</v>
      </c>
      <c r="P5357">
        <v>100000</v>
      </c>
      <c r="Q5357">
        <v>537</v>
      </c>
      <c r="R5357">
        <v>5355.44</v>
      </c>
      <c r="S5357">
        <v>3000</v>
      </c>
      <c r="T5357">
        <v>0</v>
      </c>
      <c r="U5357">
        <v>100000</v>
      </c>
      <c r="V5357">
        <v>455</v>
      </c>
      <c r="W5357">
        <v>2794.38</v>
      </c>
      <c r="X5357">
        <v>0</v>
      </c>
      <c r="Y5357">
        <v>0</v>
      </c>
      <c r="Z5357">
        <v>43000</v>
      </c>
      <c r="AA5357">
        <v>458</v>
      </c>
      <c r="AB5357">
        <v>6246.83</v>
      </c>
      <c r="AC5357">
        <v>0</v>
      </c>
      <c r="AD5357">
        <v>0</v>
      </c>
      <c r="AE5357">
        <v>240000</v>
      </c>
      <c r="AF5357">
        <v>437</v>
      </c>
      <c r="AG5357">
        <v>5067.3</v>
      </c>
      <c r="AH5357">
        <v>0</v>
      </c>
      <c r="AI5357">
        <v>0</v>
      </c>
      <c r="AJ5357">
        <v>140000</v>
      </c>
      <c r="AK5357">
        <v>402</v>
      </c>
      <c r="AL5357">
        <v>4434.84</v>
      </c>
      <c r="AM5357">
        <v>0</v>
      </c>
      <c r="AN5357">
        <v>0</v>
      </c>
      <c r="AO5357">
        <v>152000</v>
      </c>
      <c r="AP5357">
        <v>424</v>
      </c>
      <c r="AQ5357">
        <v>5407.19</v>
      </c>
      <c r="AR5357">
        <v>0</v>
      </c>
      <c r="AS5357">
        <v>0</v>
      </c>
      <c r="AT5357">
        <v>111000</v>
      </c>
    </row>
    <row r="5358" spans="1:46" x14ac:dyDescent="0.35">
      <c r="A5358" t="s">
        <v>39</v>
      </c>
      <c r="B5358">
        <v>587</v>
      </c>
      <c r="C5358">
        <v>9234.35</v>
      </c>
      <c r="D5358">
        <v>200</v>
      </c>
      <c r="E5358">
        <v>0</v>
      </c>
      <c r="F5358">
        <v>600000</v>
      </c>
      <c r="G5358">
        <v>598</v>
      </c>
      <c r="H5358">
        <v>2831.88</v>
      </c>
      <c r="I5358">
        <v>0</v>
      </c>
      <c r="J5358">
        <v>0</v>
      </c>
      <c r="K5358">
        <v>150000</v>
      </c>
      <c r="L5358">
        <v>858</v>
      </c>
      <c r="M5358">
        <v>12042.37</v>
      </c>
      <c r="N5358">
        <v>5000</v>
      </c>
      <c r="O5358">
        <v>0</v>
      </c>
      <c r="P5358">
        <v>700000</v>
      </c>
      <c r="Q5358">
        <v>715</v>
      </c>
      <c r="R5358">
        <v>7825.17</v>
      </c>
      <c r="S5358">
        <v>4000</v>
      </c>
      <c r="T5358">
        <v>0</v>
      </c>
      <c r="U5358">
        <v>100000</v>
      </c>
      <c r="V5358">
        <v>621</v>
      </c>
      <c r="W5358">
        <v>6776.03</v>
      </c>
      <c r="X5358">
        <v>0</v>
      </c>
      <c r="Y5358">
        <v>0</v>
      </c>
      <c r="Z5358">
        <v>320000</v>
      </c>
      <c r="AA5358">
        <v>569</v>
      </c>
      <c r="AB5358">
        <v>6647.4</v>
      </c>
      <c r="AC5358">
        <v>0</v>
      </c>
      <c r="AD5358">
        <v>0</v>
      </c>
      <c r="AE5358">
        <v>380000</v>
      </c>
      <c r="AF5358">
        <v>541</v>
      </c>
      <c r="AG5358">
        <v>6611.65</v>
      </c>
      <c r="AH5358">
        <v>0</v>
      </c>
      <c r="AI5358">
        <v>0</v>
      </c>
      <c r="AJ5358">
        <v>100000</v>
      </c>
      <c r="AK5358">
        <v>470</v>
      </c>
      <c r="AL5358">
        <v>9222.82</v>
      </c>
      <c r="AM5358">
        <v>0</v>
      </c>
      <c r="AN5358">
        <v>0</v>
      </c>
      <c r="AO5358">
        <v>340000</v>
      </c>
      <c r="AP5358">
        <v>538</v>
      </c>
      <c r="AQ5358">
        <v>6736.35</v>
      </c>
      <c r="AR5358">
        <v>0</v>
      </c>
      <c r="AS5358">
        <v>0</v>
      </c>
      <c r="AT5358">
        <v>120000</v>
      </c>
    </row>
    <row r="5359" spans="1:46" x14ac:dyDescent="0.35">
      <c r="A5359" t="s">
        <v>40</v>
      </c>
      <c r="B5359">
        <v>2923</v>
      </c>
      <c r="C5359">
        <v>8799.01</v>
      </c>
      <c r="D5359">
        <v>450</v>
      </c>
      <c r="E5359">
        <v>0</v>
      </c>
      <c r="F5359">
        <v>1000000</v>
      </c>
      <c r="G5359">
        <v>2797</v>
      </c>
      <c r="H5359">
        <v>2146.19</v>
      </c>
      <c r="I5359">
        <v>0</v>
      </c>
      <c r="J5359">
        <v>0</v>
      </c>
      <c r="K5359">
        <v>150000</v>
      </c>
      <c r="L5359">
        <v>4131</v>
      </c>
      <c r="M5359">
        <v>10357.33</v>
      </c>
      <c r="N5359">
        <v>5000</v>
      </c>
      <c r="O5359">
        <v>0</v>
      </c>
      <c r="P5359">
        <v>700000</v>
      </c>
      <c r="Q5359">
        <v>3372</v>
      </c>
      <c r="R5359">
        <v>6575.18</v>
      </c>
      <c r="S5359">
        <v>3200</v>
      </c>
      <c r="T5359">
        <v>0</v>
      </c>
      <c r="U5359">
        <v>100000</v>
      </c>
      <c r="V5359">
        <v>2918</v>
      </c>
      <c r="W5359">
        <v>5063</v>
      </c>
      <c r="X5359">
        <v>350</v>
      </c>
      <c r="Y5359">
        <v>0</v>
      </c>
      <c r="Z5359">
        <v>320000</v>
      </c>
      <c r="AA5359">
        <v>2780</v>
      </c>
      <c r="AB5359">
        <v>6575.59</v>
      </c>
      <c r="AC5359">
        <v>0</v>
      </c>
      <c r="AD5359">
        <v>0</v>
      </c>
      <c r="AE5359">
        <v>380000</v>
      </c>
      <c r="AF5359">
        <v>2639</v>
      </c>
      <c r="AG5359">
        <v>5268.69</v>
      </c>
      <c r="AH5359">
        <v>0</v>
      </c>
      <c r="AI5359">
        <v>0</v>
      </c>
      <c r="AJ5359">
        <v>600000</v>
      </c>
      <c r="AK5359">
        <v>2363</v>
      </c>
      <c r="AL5359">
        <v>7264.72</v>
      </c>
      <c r="AM5359">
        <v>0</v>
      </c>
      <c r="AN5359">
        <v>0</v>
      </c>
      <c r="AO5359">
        <v>400000</v>
      </c>
      <c r="AP5359">
        <v>2585</v>
      </c>
      <c r="AQ5359">
        <v>5935.89</v>
      </c>
      <c r="AR5359">
        <v>0</v>
      </c>
      <c r="AS5359">
        <v>0</v>
      </c>
      <c r="AT5359">
        <v>120000</v>
      </c>
    </row>
    <row r="5361" spans="1:47" x14ac:dyDescent="0.35">
      <c r="A5361" t="s">
        <v>1897</v>
      </c>
    </row>
    <row r="5362" spans="1:47" x14ac:dyDescent="0.35">
      <c r="A5362" t="s">
        <v>29</v>
      </c>
      <c r="B5362" t="s">
        <v>887</v>
      </c>
      <c r="C5362" t="s">
        <v>1852</v>
      </c>
      <c r="D5362" t="s">
        <v>1853</v>
      </c>
      <c r="E5362" t="s">
        <v>1854</v>
      </c>
      <c r="F5362" t="s">
        <v>1855</v>
      </c>
      <c r="G5362" t="s">
        <v>1856</v>
      </c>
      <c r="H5362" t="s">
        <v>1857</v>
      </c>
      <c r="I5362" t="s">
        <v>1858</v>
      </c>
      <c r="J5362" t="s">
        <v>1859</v>
      </c>
      <c r="K5362" t="s">
        <v>1860</v>
      </c>
      <c r="L5362" t="s">
        <v>1861</v>
      </c>
      <c r="M5362" t="s">
        <v>1862</v>
      </c>
      <c r="N5362" t="s">
        <v>1863</v>
      </c>
      <c r="O5362" t="s">
        <v>1864</v>
      </c>
      <c r="P5362" t="s">
        <v>1865</v>
      </c>
      <c r="Q5362" t="s">
        <v>1866</v>
      </c>
      <c r="R5362" t="s">
        <v>1867</v>
      </c>
      <c r="S5362" t="s">
        <v>1868</v>
      </c>
      <c r="T5362" t="s">
        <v>1869</v>
      </c>
      <c r="U5362" t="s">
        <v>1870</v>
      </c>
      <c r="V5362" t="s">
        <v>1871</v>
      </c>
      <c r="W5362" t="s">
        <v>1872</v>
      </c>
      <c r="X5362" t="s">
        <v>1873</v>
      </c>
      <c r="Y5362" t="s">
        <v>1874</v>
      </c>
      <c r="Z5362" t="s">
        <v>1875</v>
      </c>
      <c r="AA5362" t="s">
        <v>1876</v>
      </c>
      <c r="AB5362" t="s">
        <v>1877</v>
      </c>
      <c r="AC5362" t="s">
        <v>1878</v>
      </c>
      <c r="AD5362" t="s">
        <v>1879</v>
      </c>
      <c r="AE5362" t="s">
        <v>1880</v>
      </c>
      <c r="AF5362" t="s">
        <v>1881</v>
      </c>
      <c r="AG5362" t="s">
        <v>1882</v>
      </c>
      <c r="AH5362" t="s">
        <v>1883</v>
      </c>
      <c r="AI5362" t="s">
        <v>1884</v>
      </c>
      <c r="AJ5362" t="s">
        <v>1885</v>
      </c>
      <c r="AK5362" t="s">
        <v>1886</v>
      </c>
      <c r="AL5362" t="s">
        <v>1887</v>
      </c>
      <c r="AM5362" t="s">
        <v>1888</v>
      </c>
      <c r="AN5362" t="s">
        <v>1889</v>
      </c>
      <c r="AO5362" t="s">
        <v>1890</v>
      </c>
      <c r="AP5362" t="s">
        <v>1891</v>
      </c>
      <c r="AQ5362" t="s">
        <v>1892</v>
      </c>
      <c r="AR5362" t="s">
        <v>1893</v>
      </c>
      <c r="AS5362" t="s">
        <v>1894</v>
      </c>
      <c r="AT5362" t="s">
        <v>1895</v>
      </c>
      <c r="AU5362" t="s">
        <v>1896</v>
      </c>
    </row>
    <row r="5363" spans="1:47" x14ac:dyDescent="0.35">
      <c r="A5363" t="s">
        <v>35</v>
      </c>
      <c r="B5363" t="s">
        <v>888</v>
      </c>
      <c r="C5363">
        <v>180</v>
      </c>
      <c r="D5363">
        <v>7721.42</v>
      </c>
      <c r="E5363">
        <v>700</v>
      </c>
      <c r="F5363">
        <v>0</v>
      </c>
      <c r="G5363">
        <v>280000</v>
      </c>
      <c r="H5363">
        <v>163</v>
      </c>
      <c r="I5363">
        <v>1125.1199999999999</v>
      </c>
      <c r="J5363">
        <v>0</v>
      </c>
      <c r="K5363">
        <v>0</v>
      </c>
      <c r="L5363">
        <v>20000</v>
      </c>
      <c r="M5363">
        <v>243</v>
      </c>
      <c r="N5363">
        <v>8678.83</v>
      </c>
      <c r="O5363">
        <v>5000</v>
      </c>
      <c r="P5363">
        <v>0</v>
      </c>
      <c r="Q5363">
        <v>120000</v>
      </c>
      <c r="R5363">
        <v>200</v>
      </c>
      <c r="S5363">
        <v>5335.17</v>
      </c>
      <c r="T5363">
        <v>2300</v>
      </c>
      <c r="U5363">
        <v>0</v>
      </c>
      <c r="V5363">
        <v>100000</v>
      </c>
      <c r="W5363">
        <v>161</v>
      </c>
      <c r="X5363">
        <v>3539.38</v>
      </c>
      <c r="Y5363">
        <v>0</v>
      </c>
      <c r="Z5363">
        <v>0</v>
      </c>
      <c r="AA5363">
        <v>90000</v>
      </c>
      <c r="AB5363">
        <v>160</v>
      </c>
      <c r="AC5363">
        <v>3870.58</v>
      </c>
      <c r="AD5363">
        <v>0</v>
      </c>
      <c r="AE5363">
        <v>0</v>
      </c>
      <c r="AF5363">
        <v>60000</v>
      </c>
      <c r="AG5363">
        <v>169</v>
      </c>
      <c r="AH5363">
        <v>4850.88</v>
      </c>
      <c r="AI5363">
        <v>0</v>
      </c>
      <c r="AJ5363">
        <v>0</v>
      </c>
      <c r="AK5363">
        <v>90000</v>
      </c>
      <c r="AL5363">
        <v>153</v>
      </c>
      <c r="AM5363">
        <v>6385.04</v>
      </c>
      <c r="AN5363">
        <v>0</v>
      </c>
      <c r="AO5363">
        <v>0</v>
      </c>
      <c r="AP5363">
        <v>200000</v>
      </c>
      <c r="AQ5363">
        <v>162</v>
      </c>
      <c r="AR5363">
        <v>2977.48</v>
      </c>
      <c r="AS5363">
        <v>0</v>
      </c>
      <c r="AT5363">
        <v>0</v>
      </c>
      <c r="AU5363">
        <v>100000</v>
      </c>
    </row>
    <row r="5364" spans="1:47" x14ac:dyDescent="0.35">
      <c r="A5364" t="s">
        <v>35</v>
      </c>
      <c r="B5364" t="s">
        <v>889</v>
      </c>
      <c r="C5364">
        <v>196</v>
      </c>
      <c r="D5364">
        <v>5104.2299999999996</v>
      </c>
      <c r="E5364">
        <v>0</v>
      </c>
      <c r="F5364">
        <v>0</v>
      </c>
      <c r="G5364">
        <v>100000</v>
      </c>
      <c r="H5364">
        <v>195</v>
      </c>
      <c r="I5364">
        <v>1744.82</v>
      </c>
      <c r="J5364">
        <v>0</v>
      </c>
      <c r="K5364">
        <v>0</v>
      </c>
      <c r="L5364">
        <v>44000</v>
      </c>
      <c r="M5364">
        <v>275</v>
      </c>
      <c r="N5364">
        <v>10721.03</v>
      </c>
      <c r="O5364">
        <v>6000</v>
      </c>
      <c r="P5364">
        <v>0</v>
      </c>
      <c r="Q5364">
        <v>100000</v>
      </c>
      <c r="R5364">
        <v>227</v>
      </c>
      <c r="S5364">
        <v>6849.4</v>
      </c>
      <c r="T5364">
        <v>3000</v>
      </c>
      <c r="U5364">
        <v>0</v>
      </c>
      <c r="V5364">
        <v>100000</v>
      </c>
      <c r="W5364">
        <v>194</v>
      </c>
      <c r="X5364">
        <v>4698.1000000000004</v>
      </c>
      <c r="Y5364">
        <v>0</v>
      </c>
      <c r="Z5364">
        <v>0</v>
      </c>
      <c r="AA5364">
        <v>60000</v>
      </c>
      <c r="AB5364">
        <v>193</v>
      </c>
      <c r="AC5364">
        <v>4686.3999999999996</v>
      </c>
      <c r="AD5364">
        <v>0</v>
      </c>
      <c r="AE5364">
        <v>0</v>
      </c>
      <c r="AF5364">
        <v>80000</v>
      </c>
      <c r="AG5364">
        <v>192</v>
      </c>
      <c r="AH5364">
        <v>3355.34</v>
      </c>
      <c r="AI5364">
        <v>0</v>
      </c>
      <c r="AJ5364">
        <v>0</v>
      </c>
      <c r="AK5364">
        <v>50000</v>
      </c>
      <c r="AL5364">
        <v>167</v>
      </c>
      <c r="AM5364">
        <v>4887.59</v>
      </c>
      <c r="AN5364">
        <v>0</v>
      </c>
      <c r="AO5364">
        <v>0</v>
      </c>
      <c r="AP5364">
        <v>200000</v>
      </c>
      <c r="AQ5364">
        <v>183</v>
      </c>
      <c r="AR5364">
        <v>4151.01</v>
      </c>
      <c r="AS5364">
        <v>0</v>
      </c>
      <c r="AT5364">
        <v>0</v>
      </c>
      <c r="AU5364">
        <v>50000</v>
      </c>
    </row>
    <row r="5365" spans="1:47" x14ac:dyDescent="0.35">
      <c r="A5365" t="s">
        <v>36</v>
      </c>
      <c r="B5365" t="s">
        <v>888</v>
      </c>
      <c r="C5365">
        <v>439</v>
      </c>
      <c r="D5365">
        <v>9035.44</v>
      </c>
      <c r="E5365">
        <v>750</v>
      </c>
      <c r="F5365">
        <v>0</v>
      </c>
      <c r="G5365">
        <v>100000</v>
      </c>
      <c r="H5365">
        <v>425</v>
      </c>
      <c r="I5365">
        <v>2029.74</v>
      </c>
      <c r="J5365">
        <v>0</v>
      </c>
      <c r="K5365">
        <v>0</v>
      </c>
      <c r="L5365">
        <v>50000</v>
      </c>
      <c r="M5365">
        <v>608</v>
      </c>
      <c r="N5365">
        <v>10169</v>
      </c>
      <c r="O5365">
        <v>5000</v>
      </c>
      <c r="P5365">
        <v>0</v>
      </c>
      <c r="Q5365">
        <v>150000</v>
      </c>
      <c r="R5365">
        <v>509</v>
      </c>
      <c r="S5365">
        <v>6005.45</v>
      </c>
      <c r="T5365">
        <v>4000</v>
      </c>
      <c r="U5365">
        <v>0</v>
      </c>
      <c r="V5365">
        <v>80000</v>
      </c>
      <c r="W5365">
        <v>442</v>
      </c>
      <c r="X5365">
        <v>4967.05</v>
      </c>
      <c r="Y5365">
        <v>1000</v>
      </c>
      <c r="Z5365">
        <v>0</v>
      </c>
      <c r="AA5365">
        <v>100000</v>
      </c>
      <c r="AB5365">
        <v>428</v>
      </c>
      <c r="AC5365">
        <v>8069.59</v>
      </c>
      <c r="AD5365">
        <v>0</v>
      </c>
      <c r="AE5365">
        <v>0</v>
      </c>
      <c r="AF5365">
        <v>100000</v>
      </c>
      <c r="AG5365">
        <v>397</v>
      </c>
      <c r="AH5365">
        <v>2785.98</v>
      </c>
      <c r="AI5365">
        <v>0</v>
      </c>
      <c r="AJ5365">
        <v>0</v>
      </c>
      <c r="AK5365">
        <v>100000</v>
      </c>
      <c r="AL5365">
        <v>374</v>
      </c>
      <c r="AM5365">
        <v>7447.61</v>
      </c>
      <c r="AN5365">
        <v>0</v>
      </c>
      <c r="AO5365">
        <v>0</v>
      </c>
      <c r="AP5365">
        <v>400000</v>
      </c>
      <c r="AQ5365">
        <v>397</v>
      </c>
      <c r="AR5365">
        <v>5028.97</v>
      </c>
      <c r="AS5365">
        <v>0</v>
      </c>
      <c r="AT5365">
        <v>0</v>
      </c>
      <c r="AU5365">
        <v>100000</v>
      </c>
    </row>
    <row r="5366" spans="1:47" x14ac:dyDescent="0.35">
      <c r="A5366" t="s">
        <v>36</v>
      </c>
      <c r="B5366" t="s">
        <v>889</v>
      </c>
      <c r="C5366">
        <v>552</v>
      </c>
      <c r="D5366">
        <v>11355.83</v>
      </c>
      <c r="E5366">
        <v>0</v>
      </c>
      <c r="F5366">
        <v>0</v>
      </c>
      <c r="G5366">
        <v>700000</v>
      </c>
      <c r="H5366">
        <v>521</v>
      </c>
      <c r="I5366">
        <v>2672.93</v>
      </c>
      <c r="J5366">
        <v>180</v>
      </c>
      <c r="K5366">
        <v>0</v>
      </c>
      <c r="L5366">
        <v>80000</v>
      </c>
      <c r="M5366">
        <v>755</v>
      </c>
      <c r="N5366">
        <v>11064.24</v>
      </c>
      <c r="O5366">
        <v>5000</v>
      </c>
      <c r="P5366">
        <v>0</v>
      </c>
      <c r="Q5366">
        <v>200000</v>
      </c>
      <c r="R5366">
        <v>648</v>
      </c>
      <c r="S5366">
        <v>7404.14</v>
      </c>
      <c r="T5366">
        <v>4500</v>
      </c>
      <c r="U5366">
        <v>0</v>
      </c>
      <c r="V5366">
        <v>100000</v>
      </c>
      <c r="W5366">
        <v>573</v>
      </c>
      <c r="X5366">
        <v>6216.05</v>
      </c>
      <c r="Y5366">
        <v>1500</v>
      </c>
      <c r="Z5366">
        <v>0</v>
      </c>
      <c r="AA5366">
        <v>100000</v>
      </c>
      <c r="AB5366">
        <v>531</v>
      </c>
      <c r="AC5366">
        <v>8104.28</v>
      </c>
      <c r="AD5366">
        <v>0</v>
      </c>
      <c r="AE5366">
        <v>0</v>
      </c>
      <c r="AF5366">
        <v>300000</v>
      </c>
      <c r="AG5366">
        <v>486</v>
      </c>
      <c r="AH5366">
        <v>8590.7199999999993</v>
      </c>
      <c r="AI5366">
        <v>0</v>
      </c>
      <c r="AJ5366">
        <v>0</v>
      </c>
      <c r="AK5366">
        <v>600000</v>
      </c>
      <c r="AL5366">
        <v>424</v>
      </c>
      <c r="AM5366">
        <v>11159.58</v>
      </c>
      <c r="AN5366">
        <v>0</v>
      </c>
      <c r="AO5366">
        <v>0</v>
      </c>
      <c r="AP5366">
        <v>300000</v>
      </c>
      <c r="AQ5366">
        <v>481</v>
      </c>
      <c r="AR5366">
        <v>7663.25</v>
      </c>
      <c r="AS5366">
        <v>0</v>
      </c>
      <c r="AT5366">
        <v>0</v>
      </c>
      <c r="AU5366">
        <v>100000</v>
      </c>
    </row>
    <row r="5367" spans="1:47" x14ac:dyDescent="0.35">
      <c r="A5367" t="s">
        <v>37</v>
      </c>
      <c r="B5367" t="s">
        <v>888</v>
      </c>
      <c r="C5367">
        <v>221</v>
      </c>
      <c r="D5367">
        <v>8681.1</v>
      </c>
      <c r="E5367">
        <v>600</v>
      </c>
      <c r="F5367">
        <v>0</v>
      </c>
      <c r="G5367">
        <v>400000</v>
      </c>
      <c r="H5367">
        <v>199</v>
      </c>
      <c r="I5367">
        <v>1903.99</v>
      </c>
      <c r="J5367">
        <v>0</v>
      </c>
      <c r="K5367">
        <v>0</v>
      </c>
      <c r="L5367">
        <v>40000</v>
      </c>
      <c r="M5367">
        <v>323</v>
      </c>
      <c r="N5367">
        <v>9392.7199999999993</v>
      </c>
      <c r="O5367">
        <v>5000</v>
      </c>
      <c r="P5367">
        <v>0</v>
      </c>
      <c r="Q5367">
        <v>100000</v>
      </c>
      <c r="R5367">
        <v>250</v>
      </c>
      <c r="S5367">
        <v>5446.17</v>
      </c>
      <c r="T5367">
        <v>3000</v>
      </c>
      <c r="U5367">
        <v>0</v>
      </c>
      <c r="V5367">
        <v>50000</v>
      </c>
      <c r="W5367">
        <v>217</v>
      </c>
      <c r="X5367">
        <v>3390.37</v>
      </c>
      <c r="Y5367">
        <v>0</v>
      </c>
      <c r="Z5367">
        <v>0</v>
      </c>
      <c r="AA5367">
        <v>40000</v>
      </c>
      <c r="AB5367">
        <v>199</v>
      </c>
      <c r="AC5367">
        <v>4000.44</v>
      </c>
      <c r="AD5367">
        <v>0</v>
      </c>
      <c r="AE5367">
        <v>0</v>
      </c>
      <c r="AF5367">
        <v>51000</v>
      </c>
      <c r="AG5367">
        <v>195</v>
      </c>
      <c r="AH5367">
        <v>2914.76</v>
      </c>
      <c r="AI5367">
        <v>0</v>
      </c>
      <c r="AJ5367">
        <v>0</v>
      </c>
      <c r="AK5367">
        <v>100000</v>
      </c>
      <c r="AL5367">
        <v>182</v>
      </c>
      <c r="AM5367">
        <v>4027.47</v>
      </c>
      <c r="AN5367">
        <v>0</v>
      </c>
      <c r="AO5367">
        <v>0</v>
      </c>
      <c r="AP5367">
        <v>100000</v>
      </c>
      <c r="AQ5367">
        <v>183</v>
      </c>
      <c r="AR5367">
        <v>6049.2</v>
      </c>
      <c r="AS5367">
        <v>0</v>
      </c>
      <c r="AT5367">
        <v>0</v>
      </c>
      <c r="AU5367">
        <v>100000</v>
      </c>
    </row>
    <row r="5368" spans="1:47" x14ac:dyDescent="0.35">
      <c r="A5368" t="s">
        <v>37</v>
      </c>
      <c r="B5368" t="s">
        <v>889</v>
      </c>
      <c r="C5368">
        <v>258</v>
      </c>
      <c r="D5368">
        <v>12265.56</v>
      </c>
      <c r="E5368">
        <v>255</v>
      </c>
      <c r="F5368">
        <v>0</v>
      </c>
      <c r="G5368">
        <v>1000000</v>
      </c>
      <c r="H5368">
        <v>240</v>
      </c>
      <c r="I5368">
        <v>1733.61</v>
      </c>
      <c r="J5368">
        <v>0</v>
      </c>
      <c r="K5368">
        <v>0</v>
      </c>
      <c r="L5368">
        <v>25000</v>
      </c>
      <c r="M5368">
        <v>381</v>
      </c>
      <c r="N5368">
        <v>9347.16</v>
      </c>
      <c r="O5368">
        <v>5000</v>
      </c>
      <c r="P5368">
        <v>0</v>
      </c>
      <c r="Q5368">
        <v>400000</v>
      </c>
      <c r="R5368">
        <v>286</v>
      </c>
      <c r="S5368">
        <v>6144.3</v>
      </c>
      <c r="T5368">
        <v>4000</v>
      </c>
      <c r="U5368">
        <v>0</v>
      </c>
      <c r="V5368">
        <v>100000</v>
      </c>
      <c r="W5368">
        <v>255</v>
      </c>
      <c r="X5368">
        <v>4796.1099999999997</v>
      </c>
      <c r="Y5368">
        <v>1000</v>
      </c>
      <c r="Z5368">
        <v>0</v>
      </c>
      <c r="AA5368">
        <v>76000</v>
      </c>
      <c r="AB5368">
        <v>242</v>
      </c>
      <c r="AC5368">
        <v>5885.2</v>
      </c>
      <c r="AD5368">
        <v>0</v>
      </c>
      <c r="AE5368">
        <v>0</v>
      </c>
      <c r="AF5368">
        <v>100000</v>
      </c>
      <c r="AG5368">
        <v>222</v>
      </c>
      <c r="AH5368">
        <v>3378.55</v>
      </c>
      <c r="AI5368">
        <v>0</v>
      </c>
      <c r="AJ5368">
        <v>0</v>
      </c>
      <c r="AK5368">
        <v>100000</v>
      </c>
      <c r="AL5368">
        <v>191</v>
      </c>
      <c r="AM5368">
        <v>5015.38</v>
      </c>
      <c r="AN5368">
        <v>0</v>
      </c>
      <c r="AO5368">
        <v>0</v>
      </c>
      <c r="AP5368">
        <v>100000</v>
      </c>
      <c r="AQ5368">
        <v>217</v>
      </c>
      <c r="AR5368">
        <v>5460.98</v>
      </c>
      <c r="AS5368">
        <v>0</v>
      </c>
      <c r="AT5368">
        <v>0</v>
      </c>
      <c r="AU5368">
        <v>100000</v>
      </c>
    </row>
    <row r="5369" spans="1:47" x14ac:dyDescent="0.35">
      <c r="A5369" t="s">
        <v>38</v>
      </c>
      <c r="B5369" t="s">
        <v>888</v>
      </c>
      <c r="C5369">
        <v>97</v>
      </c>
      <c r="D5369">
        <v>5456.47</v>
      </c>
      <c r="E5369">
        <v>1000</v>
      </c>
      <c r="F5369">
        <v>0</v>
      </c>
      <c r="G5369">
        <v>100000</v>
      </c>
      <c r="H5369">
        <v>82</v>
      </c>
      <c r="I5369">
        <v>2050.9299999999998</v>
      </c>
      <c r="J5369">
        <v>0</v>
      </c>
      <c r="K5369">
        <v>0</v>
      </c>
      <c r="L5369">
        <v>35000</v>
      </c>
      <c r="M5369">
        <v>131</v>
      </c>
      <c r="N5369">
        <v>7910.95</v>
      </c>
      <c r="O5369">
        <v>5000</v>
      </c>
      <c r="P5369">
        <v>300</v>
      </c>
      <c r="Q5369">
        <v>100000</v>
      </c>
      <c r="R5369">
        <v>107</v>
      </c>
      <c r="S5369">
        <v>4405.3900000000003</v>
      </c>
      <c r="T5369">
        <v>3000</v>
      </c>
      <c r="U5369">
        <v>0</v>
      </c>
      <c r="V5369">
        <v>50000</v>
      </c>
      <c r="W5369">
        <v>85</v>
      </c>
      <c r="X5369">
        <v>3857.93</v>
      </c>
      <c r="Y5369">
        <v>0</v>
      </c>
      <c r="Z5369">
        <v>0</v>
      </c>
      <c r="AA5369">
        <v>42000</v>
      </c>
      <c r="AB5369">
        <v>92</v>
      </c>
      <c r="AC5369">
        <v>8930.18</v>
      </c>
      <c r="AD5369">
        <v>0</v>
      </c>
      <c r="AE5369">
        <v>0</v>
      </c>
      <c r="AF5369">
        <v>100000</v>
      </c>
      <c r="AG5369">
        <v>87</v>
      </c>
      <c r="AH5369">
        <v>1661.13</v>
      </c>
      <c r="AI5369">
        <v>0</v>
      </c>
      <c r="AJ5369">
        <v>0</v>
      </c>
      <c r="AK5369">
        <v>20000</v>
      </c>
      <c r="AL5369">
        <v>80</v>
      </c>
      <c r="AM5369">
        <v>1369.97</v>
      </c>
      <c r="AN5369">
        <v>0</v>
      </c>
      <c r="AO5369">
        <v>0</v>
      </c>
      <c r="AP5369">
        <v>28500</v>
      </c>
      <c r="AQ5369">
        <v>77</v>
      </c>
      <c r="AR5369">
        <v>6277.57</v>
      </c>
      <c r="AS5369">
        <v>0</v>
      </c>
      <c r="AT5369">
        <v>0</v>
      </c>
      <c r="AU5369">
        <v>80000</v>
      </c>
    </row>
    <row r="5370" spans="1:47" x14ac:dyDescent="0.35">
      <c r="A5370" t="s">
        <v>38</v>
      </c>
      <c r="B5370" t="s">
        <v>889</v>
      </c>
      <c r="C5370">
        <v>393</v>
      </c>
      <c r="D5370">
        <v>5673.97</v>
      </c>
      <c r="E5370">
        <v>400</v>
      </c>
      <c r="F5370">
        <v>0</v>
      </c>
      <c r="G5370">
        <v>230000</v>
      </c>
      <c r="H5370">
        <v>374</v>
      </c>
      <c r="I5370">
        <v>1348.56</v>
      </c>
      <c r="J5370">
        <v>0</v>
      </c>
      <c r="K5370">
        <v>0</v>
      </c>
      <c r="L5370">
        <v>40000</v>
      </c>
      <c r="M5370">
        <v>557</v>
      </c>
      <c r="N5370">
        <v>8952.5400000000009</v>
      </c>
      <c r="O5370">
        <v>5000</v>
      </c>
      <c r="P5370">
        <v>0</v>
      </c>
      <c r="Q5370">
        <v>100000</v>
      </c>
      <c r="R5370">
        <v>430</v>
      </c>
      <c r="S5370">
        <v>5532.66</v>
      </c>
      <c r="T5370">
        <v>3000</v>
      </c>
      <c r="U5370">
        <v>0</v>
      </c>
      <c r="V5370">
        <v>100000</v>
      </c>
      <c r="W5370">
        <v>370</v>
      </c>
      <c r="X5370">
        <v>2607.67</v>
      </c>
      <c r="Y5370">
        <v>0</v>
      </c>
      <c r="Z5370">
        <v>0</v>
      </c>
      <c r="AA5370">
        <v>43000</v>
      </c>
      <c r="AB5370">
        <v>366</v>
      </c>
      <c r="AC5370">
        <v>5730.37</v>
      </c>
      <c r="AD5370">
        <v>0</v>
      </c>
      <c r="AE5370">
        <v>0</v>
      </c>
      <c r="AF5370">
        <v>240000</v>
      </c>
      <c r="AG5370">
        <v>350</v>
      </c>
      <c r="AH5370">
        <v>5639.17</v>
      </c>
      <c r="AI5370">
        <v>0</v>
      </c>
      <c r="AJ5370">
        <v>0</v>
      </c>
      <c r="AK5370">
        <v>140000</v>
      </c>
      <c r="AL5370">
        <v>322</v>
      </c>
      <c r="AM5370">
        <v>4921.28</v>
      </c>
      <c r="AN5370">
        <v>0</v>
      </c>
      <c r="AO5370">
        <v>0</v>
      </c>
      <c r="AP5370">
        <v>152000</v>
      </c>
      <c r="AQ5370">
        <v>347</v>
      </c>
      <c r="AR5370">
        <v>5267.41</v>
      </c>
      <c r="AS5370">
        <v>0</v>
      </c>
      <c r="AT5370">
        <v>0</v>
      </c>
      <c r="AU5370">
        <v>111000</v>
      </c>
    </row>
    <row r="5371" spans="1:47" x14ac:dyDescent="0.35">
      <c r="A5371" t="s">
        <v>39</v>
      </c>
      <c r="B5371" t="s">
        <v>888</v>
      </c>
      <c r="C5371">
        <v>175</v>
      </c>
      <c r="D5371">
        <v>10313.89</v>
      </c>
      <c r="E5371">
        <v>1000</v>
      </c>
      <c r="F5371">
        <v>0</v>
      </c>
      <c r="G5371">
        <v>500000</v>
      </c>
      <c r="H5371">
        <v>171</v>
      </c>
      <c r="I5371">
        <v>2516.9899999999998</v>
      </c>
      <c r="J5371">
        <v>0</v>
      </c>
      <c r="K5371">
        <v>0</v>
      </c>
      <c r="L5371">
        <v>150000</v>
      </c>
      <c r="M5371">
        <v>248</v>
      </c>
      <c r="N5371">
        <v>9750.83</v>
      </c>
      <c r="O5371">
        <v>6000</v>
      </c>
      <c r="P5371">
        <v>0</v>
      </c>
      <c r="Q5371">
        <v>100000</v>
      </c>
      <c r="R5371">
        <v>204</v>
      </c>
      <c r="S5371">
        <v>6071.32</v>
      </c>
      <c r="T5371">
        <v>3000</v>
      </c>
      <c r="U5371">
        <v>0</v>
      </c>
      <c r="V5371">
        <v>50000</v>
      </c>
      <c r="W5371">
        <v>168</v>
      </c>
      <c r="X5371">
        <v>4233.28</v>
      </c>
      <c r="Y5371">
        <v>0</v>
      </c>
      <c r="Z5371">
        <v>0</v>
      </c>
      <c r="AA5371">
        <v>90000</v>
      </c>
      <c r="AB5371">
        <v>165</v>
      </c>
      <c r="AC5371">
        <v>7571.59</v>
      </c>
      <c r="AD5371">
        <v>0</v>
      </c>
      <c r="AE5371">
        <v>0</v>
      </c>
      <c r="AF5371">
        <v>380000</v>
      </c>
      <c r="AG5371">
        <v>148</v>
      </c>
      <c r="AH5371">
        <v>4563.29</v>
      </c>
      <c r="AI5371">
        <v>0</v>
      </c>
      <c r="AJ5371">
        <v>0</v>
      </c>
      <c r="AK5371">
        <v>100000</v>
      </c>
      <c r="AL5371">
        <v>139</v>
      </c>
      <c r="AM5371">
        <v>9577.93</v>
      </c>
      <c r="AN5371">
        <v>0</v>
      </c>
      <c r="AO5371">
        <v>0</v>
      </c>
      <c r="AP5371">
        <v>300000</v>
      </c>
      <c r="AQ5371">
        <v>147</v>
      </c>
      <c r="AR5371">
        <v>4486.1400000000003</v>
      </c>
      <c r="AS5371">
        <v>0</v>
      </c>
      <c r="AT5371">
        <v>0</v>
      </c>
      <c r="AU5371">
        <v>120000</v>
      </c>
    </row>
    <row r="5372" spans="1:47" x14ac:dyDescent="0.35">
      <c r="A5372" t="s">
        <v>39</v>
      </c>
      <c r="B5372" t="s">
        <v>889</v>
      </c>
      <c r="C5372">
        <v>412</v>
      </c>
      <c r="D5372">
        <v>8848.76</v>
      </c>
      <c r="E5372">
        <v>200</v>
      </c>
      <c r="F5372">
        <v>0</v>
      </c>
      <c r="G5372">
        <v>600000</v>
      </c>
      <c r="H5372">
        <v>427</v>
      </c>
      <c r="I5372">
        <v>2938.3</v>
      </c>
      <c r="J5372">
        <v>0</v>
      </c>
      <c r="K5372">
        <v>0</v>
      </c>
      <c r="L5372">
        <v>60000</v>
      </c>
      <c r="M5372">
        <v>610</v>
      </c>
      <c r="N5372">
        <v>12895.97</v>
      </c>
      <c r="O5372">
        <v>5000</v>
      </c>
      <c r="P5372">
        <v>0</v>
      </c>
      <c r="Q5372">
        <v>700000</v>
      </c>
      <c r="R5372">
        <v>511</v>
      </c>
      <c r="S5372">
        <v>8453.2999999999993</v>
      </c>
      <c r="T5372">
        <v>4000</v>
      </c>
      <c r="U5372">
        <v>0</v>
      </c>
      <c r="V5372">
        <v>100000</v>
      </c>
      <c r="W5372">
        <v>453</v>
      </c>
      <c r="X5372">
        <v>7613.11</v>
      </c>
      <c r="Y5372">
        <v>0</v>
      </c>
      <c r="Z5372">
        <v>0</v>
      </c>
      <c r="AA5372">
        <v>320000</v>
      </c>
      <c r="AB5372">
        <v>404</v>
      </c>
      <c r="AC5372">
        <v>6333.26</v>
      </c>
      <c r="AD5372">
        <v>0</v>
      </c>
      <c r="AE5372">
        <v>0</v>
      </c>
      <c r="AF5372">
        <v>150000</v>
      </c>
      <c r="AG5372">
        <v>393</v>
      </c>
      <c r="AH5372">
        <v>7263.39</v>
      </c>
      <c r="AI5372">
        <v>0</v>
      </c>
      <c r="AJ5372">
        <v>0</v>
      </c>
      <c r="AK5372">
        <v>100000</v>
      </c>
      <c r="AL5372">
        <v>331</v>
      </c>
      <c r="AM5372">
        <v>9090.27</v>
      </c>
      <c r="AN5372">
        <v>0</v>
      </c>
      <c r="AO5372">
        <v>0</v>
      </c>
      <c r="AP5372">
        <v>340000</v>
      </c>
      <c r="AQ5372">
        <v>391</v>
      </c>
      <c r="AR5372">
        <v>7462.25</v>
      </c>
      <c r="AS5372">
        <v>0</v>
      </c>
      <c r="AT5372">
        <v>0</v>
      </c>
      <c r="AU5372">
        <v>100000</v>
      </c>
    </row>
    <row r="5373" spans="1:47" x14ac:dyDescent="0.35">
      <c r="A5373" t="s">
        <v>40</v>
      </c>
      <c r="B5373" t="s">
        <v>888</v>
      </c>
      <c r="C5373">
        <v>1112</v>
      </c>
      <c r="D5373">
        <v>8720.35</v>
      </c>
      <c r="E5373">
        <v>750</v>
      </c>
      <c r="F5373">
        <v>0</v>
      </c>
      <c r="G5373">
        <v>500000</v>
      </c>
      <c r="H5373">
        <v>1040</v>
      </c>
      <c r="I5373">
        <v>1992.18</v>
      </c>
      <c r="J5373">
        <v>0</v>
      </c>
      <c r="K5373">
        <v>0</v>
      </c>
      <c r="L5373">
        <v>150000</v>
      </c>
      <c r="M5373">
        <v>1553</v>
      </c>
      <c r="N5373">
        <v>9595.33</v>
      </c>
      <c r="O5373">
        <v>5000</v>
      </c>
      <c r="P5373">
        <v>0</v>
      </c>
      <c r="Q5373">
        <v>150000</v>
      </c>
      <c r="R5373">
        <v>1270</v>
      </c>
      <c r="S5373">
        <v>5713.94</v>
      </c>
      <c r="T5373">
        <v>3000</v>
      </c>
      <c r="U5373">
        <v>0</v>
      </c>
      <c r="V5373">
        <v>100000</v>
      </c>
      <c r="W5373">
        <v>1073</v>
      </c>
      <c r="X5373">
        <v>4279.6000000000004</v>
      </c>
      <c r="Y5373">
        <v>200</v>
      </c>
      <c r="Z5373">
        <v>0</v>
      </c>
      <c r="AA5373">
        <v>100000</v>
      </c>
      <c r="AB5373">
        <v>1044</v>
      </c>
      <c r="AC5373">
        <v>6741.26</v>
      </c>
      <c r="AD5373">
        <v>0</v>
      </c>
      <c r="AE5373">
        <v>0</v>
      </c>
      <c r="AF5373">
        <v>380000</v>
      </c>
      <c r="AG5373">
        <v>996</v>
      </c>
      <c r="AH5373">
        <v>3255.8</v>
      </c>
      <c r="AI5373">
        <v>0</v>
      </c>
      <c r="AJ5373">
        <v>0</v>
      </c>
      <c r="AK5373">
        <v>100000</v>
      </c>
      <c r="AL5373">
        <v>928</v>
      </c>
      <c r="AM5373">
        <v>6521.4</v>
      </c>
      <c r="AN5373">
        <v>0</v>
      </c>
      <c r="AO5373">
        <v>0</v>
      </c>
      <c r="AP5373">
        <v>400000</v>
      </c>
      <c r="AQ5373">
        <v>966</v>
      </c>
      <c r="AR5373">
        <v>5002.17</v>
      </c>
      <c r="AS5373">
        <v>0</v>
      </c>
      <c r="AT5373">
        <v>0</v>
      </c>
      <c r="AU5373">
        <v>120000</v>
      </c>
    </row>
    <row r="5374" spans="1:47" x14ac:dyDescent="0.35">
      <c r="A5374" t="s">
        <v>40</v>
      </c>
      <c r="B5374" t="s">
        <v>889</v>
      </c>
      <c r="C5374">
        <v>1811</v>
      </c>
      <c r="D5374">
        <v>8842.6200000000008</v>
      </c>
      <c r="E5374">
        <v>200</v>
      </c>
      <c r="F5374">
        <v>0</v>
      </c>
      <c r="G5374">
        <v>1000000</v>
      </c>
      <c r="H5374">
        <v>1757</v>
      </c>
      <c r="I5374">
        <v>2227.08</v>
      </c>
      <c r="J5374">
        <v>0</v>
      </c>
      <c r="K5374">
        <v>0</v>
      </c>
      <c r="L5374">
        <v>80000</v>
      </c>
      <c r="M5374">
        <v>2578</v>
      </c>
      <c r="N5374">
        <v>10787.95</v>
      </c>
      <c r="O5374">
        <v>5000</v>
      </c>
      <c r="P5374">
        <v>0</v>
      </c>
      <c r="Q5374">
        <v>700000</v>
      </c>
      <c r="R5374">
        <v>2102</v>
      </c>
      <c r="S5374">
        <v>7053.38</v>
      </c>
      <c r="T5374">
        <v>3500</v>
      </c>
      <c r="U5374">
        <v>0</v>
      </c>
      <c r="V5374">
        <v>100000</v>
      </c>
      <c r="W5374">
        <v>1845</v>
      </c>
      <c r="X5374">
        <v>5482.67</v>
      </c>
      <c r="Y5374">
        <v>400</v>
      </c>
      <c r="Z5374">
        <v>0</v>
      </c>
      <c r="AA5374">
        <v>320000</v>
      </c>
      <c r="AB5374">
        <v>1736</v>
      </c>
      <c r="AC5374">
        <v>6481.99</v>
      </c>
      <c r="AD5374">
        <v>0</v>
      </c>
      <c r="AE5374">
        <v>0</v>
      </c>
      <c r="AF5374">
        <v>300000</v>
      </c>
      <c r="AG5374">
        <v>1643</v>
      </c>
      <c r="AH5374">
        <v>6357</v>
      </c>
      <c r="AI5374">
        <v>0</v>
      </c>
      <c r="AJ5374">
        <v>0</v>
      </c>
      <c r="AK5374">
        <v>600000</v>
      </c>
      <c r="AL5374">
        <v>1435</v>
      </c>
      <c r="AM5374">
        <v>7696.66</v>
      </c>
      <c r="AN5374">
        <v>0</v>
      </c>
      <c r="AO5374">
        <v>0</v>
      </c>
      <c r="AP5374">
        <v>340000</v>
      </c>
      <c r="AQ5374">
        <v>1619</v>
      </c>
      <c r="AR5374">
        <v>6442.02</v>
      </c>
      <c r="AS5374">
        <v>0</v>
      </c>
      <c r="AT5374">
        <v>0</v>
      </c>
      <c r="AU5374">
        <v>111000</v>
      </c>
    </row>
    <row r="5376" spans="1:47" x14ac:dyDescent="0.35">
      <c r="A5376" t="s">
        <v>1898</v>
      </c>
    </row>
    <row r="5377" spans="1:47" x14ac:dyDescent="0.35">
      <c r="A5377" t="s">
        <v>29</v>
      </c>
      <c r="B5377" t="s">
        <v>864</v>
      </c>
      <c r="C5377" t="s">
        <v>1852</v>
      </c>
      <c r="D5377" t="s">
        <v>1853</v>
      </c>
      <c r="E5377" t="s">
        <v>1854</v>
      </c>
      <c r="F5377" t="s">
        <v>1855</v>
      </c>
      <c r="G5377" t="s">
        <v>1856</v>
      </c>
      <c r="H5377" t="s">
        <v>1857</v>
      </c>
      <c r="I5377" t="s">
        <v>1858</v>
      </c>
      <c r="J5377" t="s">
        <v>1859</v>
      </c>
      <c r="K5377" t="s">
        <v>1860</v>
      </c>
      <c r="L5377" t="s">
        <v>1861</v>
      </c>
      <c r="M5377" t="s">
        <v>1862</v>
      </c>
      <c r="N5377" t="s">
        <v>1863</v>
      </c>
      <c r="O5377" t="s">
        <v>1864</v>
      </c>
      <c r="P5377" t="s">
        <v>1865</v>
      </c>
      <c r="Q5377" t="s">
        <v>1866</v>
      </c>
      <c r="R5377" t="s">
        <v>1867</v>
      </c>
      <c r="S5377" t="s">
        <v>1868</v>
      </c>
      <c r="T5377" t="s">
        <v>1869</v>
      </c>
      <c r="U5377" t="s">
        <v>1870</v>
      </c>
      <c r="V5377" t="s">
        <v>1871</v>
      </c>
      <c r="W5377" t="s">
        <v>1872</v>
      </c>
      <c r="X5377" t="s">
        <v>1873</v>
      </c>
      <c r="Y5377" t="s">
        <v>1874</v>
      </c>
      <c r="Z5377" t="s">
        <v>1875</v>
      </c>
      <c r="AA5377" t="s">
        <v>1876</v>
      </c>
      <c r="AB5377" t="s">
        <v>1877</v>
      </c>
      <c r="AC5377" t="s">
        <v>1878</v>
      </c>
      <c r="AD5377" t="s">
        <v>1879</v>
      </c>
      <c r="AE5377" t="s">
        <v>1880</v>
      </c>
      <c r="AF5377" t="s">
        <v>1881</v>
      </c>
      <c r="AG5377" t="s">
        <v>1882</v>
      </c>
      <c r="AH5377" t="s">
        <v>1883</v>
      </c>
      <c r="AI5377" t="s">
        <v>1884</v>
      </c>
      <c r="AJ5377" t="s">
        <v>1885</v>
      </c>
      <c r="AK5377" t="s">
        <v>1886</v>
      </c>
      <c r="AL5377" t="s">
        <v>1887</v>
      </c>
      <c r="AM5377" t="s">
        <v>1888</v>
      </c>
      <c r="AN5377" t="s">
        <v>1889</v>
      </c>
      <c r="AO5377" t="s">
        <v>1890</v>
      </c>
      <c r="AP5377" t="s">
        <v>1891</v>
      </c>
      <c r="AQ5377" t="s">
        <v>1892</v>
      </c>
      <c r="AR5377" t="s">
        <v>1893</v>
      </c>
      <c r="AS5377" t="s">
        <v>1894</v>
      </c>
      <c r="AT5377" t="s">
        <v>1895</v>
      </c>
      <c r="AU5377" t="s">
        <v>1896</v>
      </c>
    </row>
    <row r="5378" spans="1:47" x14ac:dyDescent="0.35">
      <c r="A5378" t="s">
        <v>35</v>
      </c>
      <c r="B5378" t="s">
        <v>831</v>
      </c>
      <c r="C5378">
        <v>71</v>
      </c>
      <c r="D5378">
        <v>2988.11</v>
      </c>
      <c r="E5378">
        <v>0</v>
      </c>
      <c r="F5378">
        <v>0</v>
      </c>
      <c r="G5378">
        <v>40000</v>
      </c>
      <c r="H5378">
        <v>76</v>
      </c>
      <c r="I5378">
        <v>1606.54</v>
      </c>
      <c r="J5378">
        <v>600</v>
      </c>
      <c r="K5378">
        <v>0</v>
      </c>
      <c r="L5378">
        <v>15000</v>
      </c>
      <c r="M5378">
        <v>100</v>
      </c>
      <c r="N5378">
        <v>9558.02</v>
      </c>
      <c r="O5378">
        <v>6500</v>
      </c>
      <c r="P5378">
        <v>0</v>
      </c>
      <c r="Q5378">
        <v>55000</v>
      </c>
      <c r="R5378">
        <v>86</v>
      </c>
      <c r="S5378">
        <v>7028.82</v>
      </c>
      <c r="T5378">
        <v>4000</v>
      </c>
      <c r="U5378">
        <v>0</v>
      </c>
      <c r="V5378">
        <v>80000</v>
      </c>
      <c r="W5378">
        <v>75</v>
      </c>
      <c r="X5378">
        <v>3613.95</v>
      </c>
      <c r="Y5378">
        <v>600</v>
      </c>
      <c r="Z5378">
        <v>0</v>
      </c>
      <c r="AA5378">
        <v>26400</v>
      </c>
      <c r="AB5378">
        <v>65</v>
      </c>
      <c r="AC5378">
        <v>3330.78</v>
      </c>
      <c r="AD5378">
        <v>0</v>
      </c>
      <c r="AE5378">
        <v>0</v>
      </c>
      <c r="AF5378">
        <v>28800</v>
      </c>
      <c r="AG5378">
        <v>70</v>
      </c>
      <c r="AH5378">
        <v>3096.64</v>
      </c>
      <c r="AI5378">
        <v>0</v>
      </c>
      <c r="AJ5378">
        <v>0</v>
      </c>
      <c r="AK5378">
        <v>30000</v>
      </c>
      <c r="AL5378">
        <v>61</v>
      </c>
      <c r="AM5378">
        <v>2522.2600000000002</v>
      </c>
      <c r="AN5378">
        <v>0</v>
      </c>
      <c r="AO5378">
        <v>0</v>
      </c>
      <c r="AP5378">
        <v>50000</v>
      </c>
      <c r="AQ5378">
        <v>63</v>
      </c>
      <c r="AR5378">
        <v>3308.28</v>
      </c>
      <c r="AS5378">
        <v>0</v>
      </c>
      <c r="AT5378">
        <v>0</v>
      </c>
      <c r="AU5378">
        <v>100000</v>
      </c>
    </row>
    <row r="5379" spans="1:47" x14ac:dyDescent="0.35">
      <c r="A5379" t="s">
        <v>35</v>
      </c>
      <c r="B5379" t="s">
        <v>832</v>
      </c>
      <c r="C5379">
        <v>206</v>
      </c>
      <c r="D5379">
        <v>5681.78</v>
      </c>
      <c r="E5379">
        <v>0</v>
      </c>
      <c r="F5379">
        <v>0</v>
      </c>
      <c r="G5379">
        <v>100000</v>
      </c>
      <c r="H5379">
        <v>190</v>
      </c>
      <c r="I5379">
        <v>1564.52</v>
      </c>
      <c r="J5379">
        <v>0</v>
      </c>
      <c r="K5379">
        <v>0</v>
      </c>
      <c r="L5379">
        <v>44000</v>
      </c>
      <c r="M5379">
        <v>287</v>
      </c>
      <c r="N5379">
        <v>8546.0300000000007</v>
      </c>
      <c r="O5379">
        <v>4000</v>
      </c>
      <c r="P5379">
        <v>0</v>
      </c>
      <c r="Q5379">
        <v>100000</v>
      </c>
      <c r="R5379">
        <v>224</v>
      </c>
      <c r="S5379">
        <v>4739.33</v>
      </c>
      <c r="T5379">
        <v>2000</v>
      </c>
      <c r="U5379">
        <v>0</v>
      </c>
      <c r="V5379">
        <v>100000</v>
      </c>
      <c r="W5379">
        <v>183</v>
      </c>
      <c r="X5379">
        <v>4344.75</v>
      </c>
      <c r="Y5379">
        <v>0</v>
      </c>
      <c r="Z5379">
        <v>0</v>
      </c>
      <c r="AA5379">
        <v>68500</v>
      </c>
      <c r="AB5379">
        <v>198</v>
      </c>
      <c r="AC5379">
        <v>3979.58</v>
      </c>
      <c r="AD5379">
        <v>0</v>
      </c>
      <c r="AE5379">
        <v>0</v>
      </c>
      <c r="AF5379">
        <v>70000</v>
      </c>
      <c r="AG5379">
        <v>188</v>
      </c>
      <c r="AH5379">
        <v>3085.09</v>
      </c>
      <c r="AI5379">
        <v>0</v>
      </c>
      <c r="AJ5379">
        <v>0</v>
      </c>
      <c r="AK5379">
        <v>90000</v>
      </c>
      <c r="AL5379">
        <v>178</v>
      </c>
      <c r="AM5379">
        <v>6245.25</v>
      </c>
      <c r="AN5379">
        <v>0</v>
      </c>
      <c r="AO5379">
        <v>0</v>
      </c>
      <c r="AP5379">
        <v>200000</v>
      </c>
      <c r="AQ5379">
        <v>189</v>
      </c>
      <c r="AR5379">
        <v>2747.7</v>
      </c>
      <c r="AS5379">
        <v>0</v>
      </c>
      <c r="AT5379">
        <v>0</v>
      </c>
      <c r="AU5379">
        <v>50000</v>
      </c>
    </row>
    <row r="5380" spans="1:47" x14ac:dyDescent="0.35">
      <c r="A5380" t="s">
        <v>35</v>
      </c>
      <c r="B5380" t="s">
        <v>833</v>
      </c>
      <c r="C5380">
        <v>99</v>
      </c>
      <c r="D5380">
        <v>11193.08</v>
      </c>
      <c r="E5380">
        <v>3000</v>
      </c>
      <c r="F5380">
        <v>0</v>
      </c>
      <c r="G5380">
        <v>280000</v>
      </c>
      <c r="H5380">
        <v>92</v>
      </c>
      <c r="I5380">
        <v>1235.31</v>
      </c>
      <c r="J5380">
        <v>0</v>
      </c>
      <c r="K5380">
        <v>0</v>
      </c>
      <c r="L5380">
        <v>10000</v>
      </c>
      <c r="M5380">
        <v>131</v>
      </c>
      <c r="N5380">
        <v>14556.43</v>
      </c>
      <c r="O5380">
        <v>7000</v>
      </c>
      <c r="P5380">
        <v>0</v>
      </c>
      <c r="Q5380">
        <v>120000</v>
      </c>
      <c r="R5380">
        <v>117</v>
      </c>
      <c r="S5380">
        <v>9667.73</v>
      </c>
      <c r="T5380">
        <v>6000</v>
      </c>
      <c r="U5380">
        <v>0</v>
      </c>
      <c r="V5380">
        <v>100000</v>
      </c>
      <c r="W5380">
        <v>97</v>
      </c>
      <c r="X5380">
        <v>4863.8</v>
      </c>
      <c r="Y5380">
        <v>0</v>
      </c>
      <c r="Z5380">
        <v>0</v>
      </c>
      <c r="AA5380">
        <v>90000</v>
      </c>
      <c r="AB5380">
        <v>90</v>
      </c>
      <c r="AC5380">
        <v>6462.18</v>
      </c>
      <c r="AD5380">
        <v>0</v>
      </c>
      <c r="AE5380">
        <v>0</v>
      </c>
      <c r="AF5380">
        <v>80000</v>
      </c>
      <c r="AG5380">
        <v>103</v>
      </c>
      <c r="AH5380">
        <v>7189.55</v>
      </c>
      <c r="AI5380">
        <v>0</v>
      </c>
      <c r="AJ5380">
        <v>0</v>
      </c>
      <c r="AK5380">
        <v>60000</v>
      </c>
      <c r="AL5380">
        <v>81</v>
      </c>
      <c r="AM5380">
        <v>6436.73</v>
      </c>
      <c r="AN5380">
        <v>0</v>
      </c>
      <c r="AO5380">
        <v>0</v>
      </c>
      <c r="AP5380">
        <v>50000</v>
      </c>
      <c r="AQ5380">
        <v>93</v>
      </c>
      <c r="AR5380">
        <v>6628.5</v>
      </c>
      <c r="AS5380">
        <v>0</v>
      </c>
      <c r="AT5380">
        <v>0</v>
      </c>
      <c r="AU5380">
        <v>50000</v>
      </c>
    </row>
    <row r="5381" spans="1:47" x14ac:dyDescent="0.35">
      <c r="A5381" t="s">
        <v>36</v>
      </c>
      <c r="B5381" t="s">
        <v>831</v>
      </c>
      <c r="C5381">
        <v>92</v>
      </c>
      <c r="D5381">
        <v>1759.42</v>
      </c>
      <c r="E5381">
        <v>0</v>
      </c>
      <c r="F5381">
        <v>0</v>
      </c>
      <c r="G5381">
        <v>100000</v>
      </c>
      <c r="H5381">
        <v>98</v>
      </c>
      <c r="I5381">
        <v>1698.69</v>
      </c>
      <c r="J5381">
        <v>650</v>
      </c>
      <c r="K5381">
        <v>0</v>
      </c>
      <c r="L5381">
        <v>20000</v>
      </c>
      <c r="M5381">
        <v>118</v>
      </c>
      <c r="N5381">
        <v>11303.63</v>
      </c>
      <c r="O5381">
        <v>5000</v>
      </c>
      <c r="P5381">
        <v>0</v>
      </c>
      <c r="Q5381">
        <v>100000</v>
      </c>
      <c r="R5381">
        <v>106</v>
      </c>
      <c r="S5381">
        <v>6243.59</v>
      </c>
      <c r="T5381">
        <v>4000</v>
      </c>
      <c r="U5381">
        <v>0</v>
      </c>
      <c r="V5381">
        <v>45000</v>
      </c>
      <c r="W5381">
        <v>97</v>
      </c>
      <c r="X5381">
        <v>4398.1400000000003</v>
      </c>
      <c r="Y5381">
        <v>700</v>
      </c>
      <c r="Z5381">
        <v>0</v>
      </c>
      <c r="AA5381">
        <v>30000</v>
      </c>
      <c r="AB5381">
        <v>91</v>
      </c>
      <c r="AC5381">
        <v>2489.6799999999998</v>
      </c>
      <c r="AD5381">
        <v>0</v>
      </c>
      <c r="AE5381">
        <v>0</v>
      </c>
      <c r="AF5381">
        <v>30000</v>
      </c>
      <c r="AG5381">
        <v>83</v>
      </c>
      <c r="AH5381">
        <v>5117.75</v>
      </c>
      <c r="AI5381">
        <v>0</v>
      </c>
      <c r="AJ5381">
        <v>0</v>
      </c>
      <c r="AK5381">
        <v>100000</v>
      </c>
      <c r="AL5381">
        <v>76</v>
      </c>
      <c r="AM5381">
        <v>1777.72</v>
      </c>
      <c r="AN5381">
        <v>0</v>
      </c>
      <c r="AO5381">
        <v>0</v>
      </c>
      <c r="AP5381">
        <v>100000</v>
      </c>
      <c r="AQ5381">
        <v>85</v>
      </c>
      <c r="AR5381">
        <v>7031.55</v>
      </c>
      <c r="AS5381">
        <v>0</v>
      </c>
      <c r="AT5381">
        <v>0</v>
      </c>
      <c r="AU5381">
        <v>100000</v>
      </c>
    </row>
    <row r="5382" spans="1:47" x14ac:dyDescent="0.35">
      <c r="A5382" t="s">
        <v>36</v>
      </c>
      <c r="B5382" t="s">
        <v>832</v>
      </c>
      <c r="C5382">
        <v>787</v>
      </c>
      <c r="D5382">
        <v>10468.530000000001</v>
      </c>
      <c r="E5382">
        <v>500</v>
      </c>
      <c r="F5382">
        <v>0</v>
      </c>
      <c r="G5382">
        <v>300000</v>
      </c>
      <c r="H5382">
        <v>739</v>
      </c>
      <c r="I5382">
        <v>2442.59</v>
      </c>
      <c r="J5382">
        <v>0</v>
      </c>
      <c r="K5382">
        <v>0</v>
      </c>
      <c r="L5382">
        <v>80000</v>
      </c>
      <c r="M5382">
        <v>1098</v>
      </c>
      <c r="N5382">
        <v>9799.86</v>
      </c>
      <c r="O5382">
        <v>5000</v>
      </c>
      <c r="P5382">
        <v>0</v>
      </c>
      <c r="Q5382">
        <v>200000</v>
      </c>
      <c r="R5382">
        <v>908</v>
      </c>
      <c r="S5382">
        <v>6327.67</v>
      </c>
      <c r="T5382">
        <v>4000</v>
      </c>
      <c r="U5382">
        <v>0</v>
      </c>
      <c r="V5382">
        <v>80000</v>
      </c>
      <c r="W5382">
        <v>792</v>
      </c>
      <c r="X5382">
        <v>5670.24</v>
      </c>
      <c r="Y5382">
        <v>1000</v>
      </c>
      <c r="Z5382">
        <v>0</v>
      </c>
      <c r="AA5382">
        <v>100000</v>
      </c>
      <c r="AB5382">
        <v>760</v>
      </c>
      <c r="AC5382">
        <v>8816.89</v>
      </c>
      <c r="AD5382">
        <v>0</v>
      </c>
      <c r="AE5382">
        <v>0</v>
      </c>
      <c r="AF5382">
        <v>300000</v>
      </c>
      <c r="AG5382">
        <v>697</v>
      </c>
      <c r="AH5382">
        <v>4537.45</v>
      </c>
      <c r="AI5382">
        <v>0</v>
      </c>
      <c r="AJ5382">
        <v>0</v>
      </c>
      <c r="AK5382">
        <v>600000</v>
      </c>
      <c r="AL5382">
        <v>620</v>
      </c>
      <c r="AM5382">
        <v>8325.59</v>
      </c>
      <c r="AN5382">
        <v>0</v>
      </c>
      <c r="AO5382">
        <v>0</v>
      </c>
      <c r="AP5382">
        <v>400000</v>
      </c>
      <c r="AQ5382">
        <v>696</v>
      </c>
      <c r="AR5382">
        <v>5678.32</v>
      </c>
      <c r="AS5382">
        <v>0</v>
      </c>
      <c r="AT5382">
        <v>0</v>
      </c>
      <c r="AU5382">
        <v>100000</v>
      </c>
    </row>
    <row r="5383" spans="1:47" x14ac:dyDescent="0.35">
      <c r="A5383" t="s">
        <v>36</v>
      </c>
      <c r="B5383" t="s">
        <v>833</v>
      </c>
      <c r="C5383">
        <v>112</v>
      </c>
      <c r="D5383">
        <v>16557.53</v>
      </c>
      <c r="E5383">
        <v>600</v>
      </c>
      <c r="F5383">
        <v>0</v>
      </c>
      <c r="G5383">
        <v>700000</v>
      </c>
      <c r="H5383">
        <v>109</v>
      </c>
      <c r="I5383">
        <v>2584.4</v>
      </c>
      <c r="J5383">
        <v>300</v>
      </c>
      <c r="K5383">
        <v>0</v>
      </c>
      <c r="L5383">
        <v>50000</v>
      </c>
      <c r="M5383">
        <v>147</v>
      </c>
      <c r="N5383">
        <v>15833.76</v>
      </c>
      <c r="O5383">
        <v>6000</v>
      </c>
      <c r="P5383">
        <v>0</v>
      </c>
      <c r="Q5383">
        <v>200000</v>
      </c>
      <c r="R5383">
        <v>143</v>
      </c>
      <c r="S5383">
        <v>9547.75</v>
      </c>
      <c r="T5383">
        <v>6000</v>
      </c>
      <c r="U5383">
        <v>0</v>
      </c>
      <c r="V5383">
        <v>100000</v>
      </c>
      <c r="W5383">
        <v>126</v>
      </c>
      <c r="X5383">
        <v>6508.45</v>
      </c>
      <c r="Y5383">
        <v>3000</v>
      </c>
      <c r="Z5383">
        <v>0</v>
      </c>
      <c r="AA5383">
        <v>60000</v>
      </c>
      <c r="AB5383">
        <v>108</v>
      </c>
      <c r="AC5383">
        <v>8314.2999999999993</v>
      </c>
      <c r="AD5383">
        <v>0</v>
      </c>
      <c r="AE5383">
        <v>0</v>
      </c>
      <c r="AF5383">
        <v>120000</v>
      </c>
      <c r="AG5383">
        <v>103</v>
      </c>
      <c r="AH5383">
        <v>13885.39</v>
      </c>
      <c r="AI5383">
        <v>0</v>
      </c>
      <c r="AJ5383">
        <v>0</v>
      </c>
      <c r="AK5383">
        <v>500000</v>
      </c>
      <c r="AL5383">
        <v>102</v>
      </c>
      <c r="AM5383">
        <v>20528.29</v>
      </c>
      <c r="AN5383">
        <v>0</v>
      </c>
      <c r="AO5383">
        <v>0</v>
      </c>
      <c r="AP5383">
        <v>240000</v>
      </c>
      <c r="AQ5383">
        <v>97</v>
      </c>
      <c r="AR5383">
        <v>10899.69</v>
      </c>
      <c r="AS5383">
        <v>1000</v>
      </c>
      <c r="AT5383">
        <v>0</v>
      </c>
      <c r="AU5383">
        <v>100000</v>
      </c>
    </row>
    <row r="5384" spans="1:47" x14ac:dyDescent="0.35">
      <c r="A5384" t="s">
        <v>37</v>
      </c>
      <c r="B5384" t="s">
        <v>831</v>
      </c>
      <c r="C5384">
        <v>70</v>
      </c>
      <c r="D5384">
        <v>3444.79</v>
      </c>
      <c r="E5384">
        <v>300</v>
      </c>
      <c r="F5384">
        <v>0</v>
      </c>
      <c r="G5384">
        <v>100000</v>
      </c>
      <c r="H5384">
        <v>70</v>
      </c>
      <c r="I5384">
        <v>1483.68</v>
      </c>
      <c r="J5384">
        <v>500</v>
      </c>
      <c r="K5384">
        <v>0</v>
      </c>
      <c r="L5384">
        <v>10000</v>
      </c>
      <c r="M5384">
        <v>98</v>
      </c>
      <c r="N5384">
        <v>9901.2199999999993</v>
      </c>
      <c r="O5384">
        <v>6000</v>
      </c>
      <c r="P5384">
        <v>100</v>
      </c>
      <c r="Q5384">
        <v>100000</v>
      </c>
      <c r="R5384">
        <v>77</v>
      </c>
      <c r="S5384">
        <v>7089.81</v>
      </c>
      <c r="T5384">
        <v>4000</v>
      </c>
      <c r="U5384">
        <v>0</v>
      </c>
      <c r="V5384">
        <v>60000</v>
      </c>
      <c r="W5384">
        <v>72</v>
      </c>
      <c r="X5384">
        <v>3913.65</v>
      </c>
      <c r="Y5384">
        <v>2000</v>
      </c>
      <c r="Z5384">
        <v>0</v>
      </c>
      <c r="AA5384">
        <v>25000</v>
      </c>
      <c r="AB5384">
        <v>57</v>
      </c>
      <c r="AC5384">
        <v>5669.26</v>
      </c>
      <c r="AD5384">
        <v>0</v>
      </c>
      <c r="AE5384">
        <v>0</v>
      </c>
      <c r="AF5384">
        <v>70000</v>
      </c>
      <c r="AG5384">
        <v>60</v>
      </c>
      <c r="AH5384">
        <v>2537.14</v>
      </c>
      <c r="AI5384">
        <v>0</v>
      </c>
      <c r="AJ5384">
        <v>0</v>
      </c>
      <c r="AK5384">
        <v>42000</v>
      </c>
      <c r="AL5384">
        <v>54</v>
      </c>
      <c r="AM5384">
        <v>4624.24</v>
      </c>
      <c r="AN5384">
        <v>0</v>
      </c>
      <c r="AO5384">
        <v>0</v>
      </c>
      <c r="AP5384">
        <v>70000</v>
      </c>
      <c r="AQ5384">
        <v>52</v>
      </c>
      <c r="AR5384">
        <v>5726.3</v>
      </c>
      <c r="AS5384">
        <v>500</v>
      </c>
      <c r="AT5384">
        <v>0</v>
      </c>
      <c r="AU5384">
        <v>34000</v>
      </c>
    </row>
    <row r="5385" spans="1:47" x14ac:dyDescent="0.35">
      <c r="A5385" t="s">
        <v>37</v>
      </c>
      <c r="B5385" t="s">
        <v>832</v>
      </c>
      <c r="C5385">
        <v>374</v>
      </c>
      <c r="D5385">
        <v>12536.36</v>
      </c>
      <c r="E5385">
        <v>500</v>
      </c>
      <c r="F5385">
        <v>0</v>
      </c>
      <c r="G5385">
        <v>1000000</v>
      </c>
      <c r="H5385">
        <v>338</v>
      </c>
      <c r="I5385">
        <v>1878.86</v>
      </c>
      <c r="J5385">
        <v>0</v>
      </c>
      <c r="K5385">
        <v>0</v>
      </c>
      <c r="L5385">
        <v>40000</v>
      </c>
      <c r="M5385">
        <v>546</v>
      </c>
      <c r="N5385">
        <v>9385.2900000000009</v>
      </c>
      <c r="O5385">
        <v>5000</v>
      </c>
      <c r="P5385">
        <v>0</v>
      </c>
      <c r="Q5385">
        <v>400000</v>
      </c>
      <c r="R5385">
        <v>410</v>
      </c>
      <c r="S5385">
        <v>5433.06</v>
      </c>
      <c r="T5385">
        <v>3000</v>
      </c>
      <c r="U5385">
        <v>0</v>
      </c>
      <c r="V5385">
        <v>100000</v>
      </c>
      <c r="W5385">
        <v>358</v>
      </c>
      <c r="X5385">
        <v>3830.8</v>
      </c>
      <c r="Y5385">
        <v>0</v>
      </c>
      <c r="Z5385">
        <v>0</v>
      </c>
      <c r="AA5385">
        <v>76000</v>
      </c>
      <c r="AB5385">
        <v>353</v>
      </c>
      <c r="AC5385">
        <v>4997.68</v>
      </c>
      <c r="AD5385">
        <v>0</v>
      </c>
      <c r="AE5385">
        <v>0</v>
      </c>
      <c r="AF5385">
        <v>100000</v>
      </c>
      <c r="AG5385">
        <v>322</v>
      </c>
      <c r="AH5385">
        <v>3041.64</v>
      </c>
      <c r="AI5385">
        <v>0</v>
      </c>
      <c r="AJ5385">
        <v>0</v>
      </c>
      <c r="AK5385">
        <v>100000</v>
      </c>
      <c r="AL5385">
        <v>293</v>
      </c>
      <c r="AM5385">
        <v>4546.7</v>
      </c>
      <c r="AN5385">
        <v>0</v>
      </c>
      <c r="AO5385">
        <v>0</v>
      </c>
      <c r="AP5385">
        <v>100000</v>
      </c>
      <c r="AQ5385">
        <v>321</v>
      </c>
      <c r="AR5385">
        <v>5951.47</v>
      </c>
      <c r="AS5385">
        <v>0</v>
      </c>
      <c r="AT5385">
        <v>0</v>
      </c>
      <c r="AU5385">
        <v>100000</v>
      </c>
    </row>
    <row r="5386" spans="1:47" x14ac:dyDescent="0.35">
      <c r="A5386" t="s">
        <v>37</v>
      </c>
      <c r="B5386" t="s">
        <v>833</v>
      </c>
      <c r="C5386">
        <v>35</v>
      </c>
      <c r="D5386">
        <v>2943.34</v>
      </c>
      <c r="E5386">
        <v>1500</v>
      </c>
      <c r="F5386">
        <v>0</v>
      </c>
      <c r="G5386">
        <v>50000</v>
      </c>
      <c r="H5386">
        <v>31</v>
      </c>
      <c r="I5386">
        <v>1971.61</v>
      </c>
      <c r="J5386">
        <v>850</v>
      </c>
      <c r="K5386">
        <v>0</v>
      </c>
      <c r="L5386">
        <v>12000</v>
      </c>
      <c r="M5386">
        <v>60</v>
      </c>
      <c r="N5386">
        <v>8218.44</v>
      </c>
      <c r="O5386">
        <v>5000</v>
      </c>
      <c r="P5386">
        <v>0</v>
      </c>
      <c r="Q5386">
        <v>50000</v>
      </c>
      <c r="R5386">
        <v>49</v>
      </c>
      <c r="S5386">
        <v>6951.3</v>
      </c>
      <c r="T5386">
        <v>5000</v>
      </c>
      <c r="U5386">
        <v>0</v>
      </c>
      <c r="V5386">
        <v>27000</v>
      </c>
      <c r="W5386">
        <v>42</v>
      </c>
      <c r="X5386">
        <v>7469.48</v>
      </c>
      <c r="Y5386">
        <v>2100</v>
      </c>
      <c r="Z5386">
        <v>0</v>
      </c>
      <c r="AA5386">
        <v>70000</v>
      </c>
      <c r="AB5386">
        <v>31</v>
      </c>
      <c r="AC5386">
        <v>2827.66</v>
      </c>
      <c r="AD5386">
        <v>0</v>
      </c>
      <c r="AE5386">
        <v>0</v>
      </c>
      <c r="AF5386">
        <v>70000</v>
      </c>
      <c r="AG5386">
        <v>35</v>
      </c>
      <c r="AH5386">
        <v>5560.58</v>
      </c>
      <c r="AI5386">
        <v>0</v>
      </c>
      <c r="AJ5386">
        <v>0</v>
      </c>
      <c r="AK5386">
        <v>50000</v>
      </c>
      <c r="AL5386">
        <v>26</v>
      </c>
      <c r="AM5386">
        <v>3502.74</v>
      </c>
      <c r="AN5386">
        <v>0</v>
      </c>
      <c r="AO5386">
        <v>0</v>
      </c>
      <c r="AP5386">
        <v>20000</v>
      </c>
      <c r="AQ5386">
        <v>27</v>
      </c>
      <c r="AR5386">
        <v>2910.05</v>
      </c>
      <c r="AS5386">
        <v>0</v>
      </c>
      <c r="AT5386">
        <v>0</v>
      </c>
      <c r="AU5386">
        <v>50000</v>
      </c>
    </row>
    <row r="5387" spans="1:47" x14ac:dyDescent="0.35">
      <c r="A5387" t="s">
        <v>38</v>
      </c>
      <c r="B5387" t="s">
        <v>831</v>
      </c>
      <c r="C5387">
        <v>114</v>
      </c>
      <c r="D5387">
        <v>4017.29</v>
      </c>
      <c r="E5387">
        <v>800</v>
      </c>
      <c r="F5387">
        <v>0</v>
      </c>
      <c r="G5387">
        <v>90000</v>
      </c>
      <c r="H5387">
        <v>110</v>
      </c>
      <c r="I5387">
        <v>1567.87</v>
      </c>
      <c r="J5387">
        <v>350</v>
      </c>
      <c r="K5387">
        <v>0</v>
      </c>
      <c r="L5387">
        <v>40000</v>
      </c>
      <c r="M5387">
        <v>164</v>
      </c>
      <c r="N5387">
        <v>8774.19</v>
      </c>
      <c r="O5387">
        <v>6000</v>
      </c>
      <c r="P5387">
        <v>0</v>
      </c>
      <c r="Q5387">
        <v>60000</v>
      </c>
      <c r="R5387">
        <v>139</v>
      </c>
      <c r="S5387">
        <v>5198.08</v>
      </c>
      <c r="T5387">
        <v>3000</v>
      </c>
      <c r="U5387">
        <v>0</v>
      </c>
      <c r="V5387">
        <v>30000</v>
      </c>
      <c r="W5387">
        <v>109</v>
      </c>
      <c r="X5387">
        <v>2259.67</v>
      </c>
      <c r="Y5387">
        <v>150</v>
      </c>
      <c r="Z5387">
        <v>0</v>
      </c>
      <c r="AA5387">
        <v>20000</v>
      </c>
      <c r="AB5387">
        <v>104</v>
      </c>
      <c r="AC5387">
        <v>7301.9</v>
      </c>
      <c r="AD5387">
        <v>0</v>
      </c>
      <c r="AE5387">
        <v>0</v>
      </c>
      <c r="AF5387">
        <v>240000</v>
      </c>
      <c r="AG5387">
        <v>98</v>
      </c>
      <c r="AH5387">
        <v>6248.5</v>
      </c>
      <c r="AI5387">
        <v>0</v>
      </c>
      <c r="AJ5387">
        <v>0</v>
      </c>
      <c r="AK5387">
        <v>80000</v>
      </c>
      <c r="AL5387">
        <v>86</v>
      </c>
      <c r="AM5387">
        <v>3354.84</v>
      </c>
      <c r="AN5387">
        <v>0</v>
      </c>
      <c r="AO5387">
        <v>0</v>
      </c>
      <c r="AP5387">
        <v>150000</v>
      </c>
      <c r="AQ5387">
        <v>94</v>
      </c>
      <c r="AR5387">
        <v>5548.24</v>
      </c>
      <c r="AS5387">
        <v>0</v>
      </c>
      <c r="AT5387">
        <v>0</v>
      </c>
      <c r="AU5387">
        <v>80000</v>
      </c>
    </row>
    <row r="5388" spans="1:47" x14ac:dyDescent="0.35">
      <c r="A5388" t="s">
        <v>38</v>
      </c>
      <c r="B5388" t="s">
        <v>832</v>
      </c>
      <c r="C5388">
        <v>256</v>
      </c>
      <c r="D5388">
        <v>4293.5600000000004</v>
      </c>
      <c r="E5388">
        <v>0</v>
      </c>
      <c r="F5388">
        <v>0</v>
      </c>
      <c r="G5388">
        <v>100000</v>
      </c>
      <c r="H5388">
        <v>231</v>
      </c>
      <c r="I5388">
        <v>1286.04</v>
      </c>
      <c r="J5388">
        <v>0</v>
      </c>
      <c r="K5388">
        <v>0</v>
      </c>
      <c r="L5388">
        <v>30000</v>
      </c>
      <c r="M5388">
        <v>340</v>
      </c>
      <c r="N5388">
        <v>7376.89</v>
      </c>
      <c r="O5388">
        <v>4200</v>
      </c>
      <c r="P5388">
        <v>0</v>
      </c>
      <c r="Q5388">
        <v>100000</v>
      </c>
      <c r="R5388">
        <v>258</v>
      </c>
      <c r="S5388">
        <v>4380.09</v>
      </c>
      <c r="T5388">
        <v>2000</v>
      </c>
      <c r="U5388">
        <v>0</v>
      </c>
      <c r="V5388">
        <v>50000</v>
      </c>
      <c r="W5388">
        <v>224</v>
      </c>
      <c r="X5388">
        <v>2766.07</v>
      </c>
      <c r="Y5388">
        <v>0</v>
      </c>
      <c r="Z5388">
        <v>0</v>
      </c>
      <c r="AA5388">
        <v>42000</v>
      </c>
      <c r="AB5388">
        <v>239</v>
      </c>
      <c r="AC5388">
        <v>5662.75</v>
      </c>
      <c r="AD5388">
        <v>0</v>
      </c>
      <c r="AE5388">
        <v>0</v>
      </c>
      <c r="AF5388">
        <v>100000</v>
      </c>
      <c r="AG5388">
        <v>225</v>
      </c>
      <c r="AH5388">
        <v>4468.16</v>
      </c>
      <c r="AI5388">
        <v>0</v>
      </c>
      <c r="AJ5388">
        <v>0</v>
      </c>
      <c r="AK5388">
        <v>140000</v>
      </c>
      <c r="AL5388">
        <v>215</v>
      </c>
      <c r="AM5388">
        <v>4562.59</v>
      </c>
      <c r="AN5388">
        <v>0</v>
      </c>
      <c r="AO5388">
        <v>0</v>
      </c>
      <c r="AP5388">
        <v>152000</v>
      </c>
      <c r="AQ5388">
        <v>217</v>
      </c>
      <c r="AR5388">
        <v>5757.4</v>
      </c>
      <c r="AS5388">
        <v>0</v>
      </c>
      <c r="AT5388">
        <v>0</v>
      </c>
      <c r="AU5388">
        <v>111000</v>
      </c>
    </row>
    <row r="5389" spans="1:47" x14ac:dyDescent="0.35">
      <c r="A5389" t="s">
        <v>38</v>
      </c>
      <c r="B5389" t="s">
        <v>833</v>
      </c>
      <c r="C5389">
        <v>120</v>
      </c>
      <c r="D5389">
        <v>10721.32</v>
      </c>
      <c r="E5389">
        <v>900</v>
      </c>
      <c r="F5389">
        <v>0</v>
      </c>
      <c r="G5389">
        <v>230000</v>
      </c>
      <c r="H5389">
        <v>115</v>
      </c>
      <c r="I5389">
        <v>1612.79</v>
      </c>
      <c r="J5389">
        <v>0</v>
      </c>
      <c r="K5389">
        <v>0</v>
      </c>
      <c r="L5389">
        <v>35000</v>
      </c>
      <c r="M5389">
        <v>184</v>
      </c>
      <c r="N5389">
        <v>11747.26</v>
      </c>
      <c r="O5389">
        <v>5000</v>
      </c>
      <c r="P5389">
        <v>0</v>
      </c>
      <c r="Q5389">
        <v>100000</v>
      </c>
      <c r="R5389">
        <v>140</v>
      </c>
      <c r="S5389">
        <v>7404.28</v>
      </c>
      <c r="T5389">
        <v>3200</v>
      </c>
      <c r="U5389">
        <v>0</v>
      </c>
      <c r="V5389">
        <v>100000</v>
      </c>
      <c r="W5389">
        <v>122</v>
      </c>
      <c r="X5389">
        <v>3387.29</v>
      </c>
      <c r="Y5389">
        <v>0</v>
      </c>
      <c r="Z5389">
        <v>0</v>
      </c>
      <c r="AA5389">
        <v>43000</v>
      </c>
      <c r="AB5389">
        <v>115</v>
      </c>
      <c r="AC5389">
        <v>6422.75</v>
      </c>
      <c r="AD5389">
        <v>0</v>
      </c>
      <c r="AE5389">
        <v>0</v>
      </c>
      <c r="AF5389">
        <v>80000</v>
      </c>
      <c r="AG5389">
        <v>114</v>
      </c>
      <c r="AH5389">
        <v>5209.22</v>
      </c>
      <c r="AI5389">
        <v>0</v>
      </c>
      <c r="AJ5389">
        <v>0</v>
      </c>
      <c r="AK5389">
        <v>50000</v>
      </c>
      <c r="AL5389">
        <v>101</v>
      </c>
      <c r="AM5389">
        <v>5058.28</v>
      </c>
      <c r="AN5389">
        <v>0</v>
      </c>
      <c r="AO5389">
        <v>0</v>
      </c>
      <c r="AP5389">
        <v>70000</v>
      </c>
      <c r="AQ5389">
        <v>113</v>
      </c>
      <c r="AR5389">
        <v>4513.76</v>
      </c>
      <c r="AS5389">
        <v>0</v>
      </c>
      <c r="AT5389">
        <v>0</v>
      </c>
      <c r="AU5389">
        <v>100000</v>
      </c>
    </row>
    <row r="5390" spans="1:47" x14ac:dyDescent="0.35">
      <c r="A5390" t="s">
        <v>39</v>
      </c>
      <c r="B5390" t="s">
        <v>831</v>
      </c>
      <c r="C5390">
        <v>73</v>
      </c>
      <c r="D5390">
        <v>3246.6</v>
      </c>
      <c r="E5390">
        <v>0</v>
      </c>
      <c r="F5390">
        <v>0</v>
      </c>
      <c r="G5390">
        <v>38500</v>
      </c>
      <c r="H5390">
        <v>77</v>
      </c>
      <c r="I5390">
        <v>1755.04</v>
      </c>
      <c r="J5390">
        <v>0</v>
      </c>
      <c r="K5390">
        <v>0</v>
      </c>
      <c r="L5390">
        <v>50000</v>
      </c>
      <c r="M5390">
        <v>108</v>
      </c>
      <c r="N5390">
        <v>14447.27</v>
      </c>
      <c r="O5390">
        <v>6000</v>
      </c>
      <c r="P5390">
        <v>0</v>
      </c>
      <c r="Q5390">
        <v>150000</v>
      </c>
      <c r="R5390">
        <v>97</v>
      </c>
      <c r="S5390">
        <v>7454.08</v>
      </c>
      <c r="T5390">
        <v>5000</v>
      </c>
      <c r="U5390">
        <v>0</v>
      </c>
      <c r="V5390">
        <v>100000</v>
      </c>
      <c r="W5390">
        <v>86</v>
      </c>
      <c r="X5390">
        <v>4763.8500000000004</v>
      </c>
      <c r="Y5390">
        <v>0</v>
      </c>
      <c r="Z5390">
        <v>0</v>
      </c>
      <c r="AA5390">
        <v>60000</v>
      </c>
      <c r="AB5390">
        <v>77</v>
      </c>
      <c r="AC5390">
        <v>3912.62</v>
      </c>
      <c r="AD5390">
        <v>0</v>
      </c>
      <c r="AE5390">
        <v>0</v>
      </c>
      <c r="AF5390">
        <v>87000</v>
      </c>
      <c r="AG5390">
        <v>79</v>
      </c>
      <c r="AH5390">
        <v>5481.61</v>
      </c>
      <c r="AI5390">
        <v>0</v>
      </c>
      <c r="AJ5390">
        <v>0</v>
      </c>
      <c r="AK5390">
        <v>100000</v>
      </c>
      <c r="AL5390">
        <v>68</v>
      </c>
      <c r="AM5390">
        <v>5682.62</v>
      </c>
      <c r="AN5390">
        <v>0</v>
      </c>
      <c r="AO5390">
        <v>0</v>
      </c>
      <c r="AP5390">
        <v>300000</v>
      </c>
      <c r="AQ5390">
        <v>68</v>
      </c>
      <c r="AR5390">
        <v>2759.23</v>
      </c>
      <c r="AS5390">
        <v>0</v>
      </c>
      <c r="AT5390">
        <v>0</v>
      </c>
      <c r="AU5390">
        <v>32000</v>
      </c>
    </row>
    <row r="5391" spans="1:47" x14ac:dyDescent="0.35">
      <c r="A5391" t="s">
        <v>39</v>
      </c>
      <c r="B5391" t="s">
        <v>832</v>
      </c>
      <c r="C5391">
        <v>327</v>
      </c>
      <c r="D5391">
        <v>7136.05</v>
      </c>
      <c r="E5391">
        <v>100</v>
      </c>
      <c r="F5391">
        <v>0</v>
      </c>
      <c r="G5391">
        <v>500000</v>
      </c>
      <c r="H5391">
        <v>336</v>
      </c>
      <c r="I5391">
        <v>1581.3</v>
      </c>
      <c r="J5391">
        <v>0</v>
      </c>
      <c r="K5391">
        <v>0</v>
      </c>
      <c r="L5391">
        <v>150000</v>
      </c>
      <c r="M5391">
        <v>494</v>
      </c>
      <c r="N5391">
        <v>7888.76</v>
      </c>
      <c r="O5391">
        <v>5000</v>
      </c>
      <c r="P5391">
        <v>0</v>
      </c>
      <c r="Q5391">
        <v>100000</v>
      </c>
      <c r="R5391">
        <v>391</v>
      </c>
      <c r="S5391">
        <v>5571.82</v>
      </c>
      <c r="T5391">
        <v>2000</v>
      </c>
      <c r="U5391">
        <v>0</v>
      </c>
      <c r="V5391">
        <v>100000</v>
      </c>
      <c r="W5391">
        <v>330</v>
      </c>
      <c r="X5391">
        <v>4770.13</v>
      </c>
      <c r="Y5391">
        <v>0</v>
      </c>
      <c r="Z5391">
        <v>0</v>
      </c>
      <c r="AA5391">
        <v>320000</v>
      </c>
      <c r="AB5391">
        <v>327</v>
      </c>
      <c r="AC5391">
        <v>6230.09</v>
      </c>
      <c r="AD5391">
        <v>0</v>
      </c>
      <c r="AE5391">
        <v>0</v>
      </c>
      <c r="AF5391">
        <v>380000</v>
      </c>
      <c r="AG5391">
        <v>306</v>
      </c>
      <c r="AH5391">
        <v>4054.16</v>
      </c>
      <c r="AI5391">
        <v>0</v>
      </c>
      <c r="AJ5391">
        <v>0</v>
      </c>
      <c r="AK5391">
        <v>100000</v>
      </c>
      <c r="AL5391">
        <v>265</v>
      </c>
      <c r="AM5391">
        <v>3917.99</v>
      </c>
      <c r="AN5391">
        <v>0</v>
      </c>
      <c r="AO5391">
        <v>0</v>
      </c>
      <c r="AP5391">
        <v>120000</v>
      </c>
      <c r="AQ5391">
        <v>309</v>
      </c>
      <c r="AR5391">
        <v>6022.08</v>
      </c>
      <c r="AS5391">
        <v>0</v>
      </c>
      <c r="AT5391">
        <v>0</v>
      </c>
      <c r="AU5391">
        <v>120000</v>
      </c>
    </row>
    <row r="5392" spans="1:47" x14ac:dyDescent="0.35">
      <c r="A5392" t="s">
        <v>39</v>
      </c>
      <c r="B5392" t="s">
        <v>833</v>
      </c>
      <c r="C5392">
        <v>187</v>
      </c>
      <c r="D5392">
        <v>14443.2</v>
      </c>
      <c r="E5392">
        <v>450</v>
      </c>
      <c r="F5392">
        <v>0</v>
      </c>
      <c r="G5392">
        <v>600000</v>
      </c>
      <c r="H5392">
        <v>185</v>
      </c>
      <c r="I5392">
        <v>5153.18</v>
      </c>
      <c r="J5392">
        <v>160</v>
      </c>
      <c r="K5392">
        <v>0</v>
      </c>
      <c r="L5392">
        <v>60000</v>
      </c>
      <c r="M5392">
        <v>256</v>
      </c>
      <c r="N5392">
        <v>17482.36</v>
      </c>
      <c r="O5392">
        <v>7000</v>
      </c>
      <c r="P5392">
        <v>0</v>
      </c>
      <c r="Q5392">
        <v>700000</v>
      </c>
      <c r="R5392">
        <v>227</v>
      </c>
      <c r="S5392">
        <v>11120.61</v>
      </c>
      <c r="T5392">
        <v>6000</v>
      </c>
      <c r="U5392">
        <v>0</v>
      </c>
      <c r="V5392">
        <v>90000</v>
      </c>
      <c r="W5392">
        <v>205</v>
      </c>
      <c r="X5392">
        <v>10328.23</v>
      </c>
      <c r="Y5392">
        <v>3000</v>
      </c>
      <c r="Z5392">
        <v>0</v>
      </c>
      <c r="AA5392">
        <v>200000</v>
      </c>
      <c r="AB5392">
        <v>165</v>
      </c>
      <c r="AC5392">
        <v>8884.5400000000009</v>
      </c>
      <c r="AD5392">
        <v>0</v>
      </c>
      <c r="AE5392">
        <v>0</v>
      </c>
      <c r="AF5392">
        <v>200000</v>
      </c>
      <c r="AG5392">
        <v>156</v>
      </c>
      <c r="AH5392">
        <v>11293.25</v>
      </c>
      <c r="AI5392">
        <v>0</v>
      </c>
      <c r="AJ5392">
        <v>0</v>
      </c>
      <c r="AK5392">
        <v>100000</v>
      </c>
      <c r="AL5392">
        <v>137</v>
      </c>
      <c r="AM5392">
        <v>19252.79</v>
      </c>
      <c r="AN5392">
        <v>0</v>
      </c>
      <c r="AO5392">
        <v>0</v>
      </c>
      <c r="AP5392">
        <v>340000</v>
      </c>
      <c r="AQ5392">
        <v>161</v>
      </c>
      <c r="AR5392">
        <v>9925.42</v>
      </c>
      <c r="AS5392">
        <v>0</v>
      </c>
      <c r="AT5392">
        <v>0</v>
      </c>
      <c r="AU5392">
        <v>100000</v>
      </c>
    </row>
    <row r="5393" spans="1:47" x14ac:dyDescent="0.35">
      <c r="A5393" t="s">
        <v>40</v>
      </c>
      <c r="B5393" t="s">
        <v>831</v>
      </c>
      <c r="C5393">
        <v>420</v>
      </c>
      <c r="D5393">
        <v>3162.57</v>
      </c>
      <c r="E5393">
        <v>0</v>
      </c>
      <c r="F5393">
        <v>0</v>
      </c>
      <c r="G5393">
        <v>100000</v>
      </c>
      <c r="H5393">
        <v>431</v>
      </c>
      <c r="I5393">
        <v>1630.15</v>
      </c>
      <c r="J5393">
        <v>500</v>
      </c>
      <c r="K5393">
        <v>0</v>
      </c>
      <c r="L5393">
        <v>50000</v>
      </c>
      <c r="M5393">
        <v>588</v>
      </c>
      <c r="N5393">
        <v>10816.35</v>
      </c>
      <c r="O5393">
        <v>6000</v>
      </c>
      <c r="P5393">
        <v>0</v>
      </c>
      <c r="Q5393">
        <v>150000</v>
      </c>
      <c r="R5393">
        <v>505</v>
      </c>
      <c r="S5393">
        <v>6438.87</v>
      </c>
      <c r="T5393">
        <v>4000</v>
      </c>
      <c r="U5393">
        <v>0</v>
      </c>
      <c r="V5393">
        <v>100000</v>
      </c>
      <c r="W5393">
        <v>439</v>
      </c>
      <c r="X5393">
        <v>3768.61</v>
      </c>
      <c r="Y5393">
        <v>500</v>
      </c>
      <c r="Z5393">
        <v>0</v>
      </c>
      <c r="AA5393">
        <v>60000</v>
      </c>
      <c r="AB5393">
        <v>394</v>
      </c>
      <c r="AC5393">
        <v>4655.58</v>
      </c>
      <c r="AD5393">
        <v>0</v>
      </c>
      <c r="AE5393">
        <v>0</v>
      </c>
      <c r="AF5393">
        <v>240000</v>
      </c>
      <c r="AG5393">
        <v>390</v>
      </c>
      <c r="AH5393">
        <v>4855.1499999999996</v>
      </c>
      <c r="AI5393">
        <v>0</v>
      </c>
      <c r="AJ5393">
        <v>0</v>
      </c>
      <c r="AK5393">
        <v>100000</v>
      </c>
      <c r="AL5393">
        <v>345</v>
      </c>
      <c r="AM5393">
        <v>3662.51</v>
      </c>
      <c r="AN5393">
        <v>0</v>
      </c>
      <c r="AO5393">
        <v>0</v>
      </c>
      <c r="AP5393">
        <v>300000</v>
      </c>
      <c r="AQ5393">
        <v>362</v>
      </c>
      <c r="AR5393">
        <v>4932.63</v>
      </c>
      <c r="AS5393">
        <v>0</v>
      </c>
      <c r="AT5393">
        <v>0</v>
      </c>
      <c r="AU5393">
        <v>100000</v>
      </c>
    </row>
    <row r="5394" spans="1:47" x14ac:dyDescent="0.35">
      <c r="A5394" t="s">
        <v>40</v>
      </c>
      <c r="B5394" t="s">
        <v>832</v>
      </c>
      <c r="C5394">
        <v>1950</v>
      </c>
      <c r="D5394">
        <v>8919.43</v>
      </c>
      <c r="E5394">
        <v>350</v>
      </c>
      <c r="F5394">
        <v>0</v>
      </c>
      <c r="G5394">
        <v>1000000</v>
      </c>
      <c r="H5394">
        <v>1834</v>
      </c>
      <c r="I5394">
        <v>1933.42</v>
      </c>
      <c r="J5394">
        <v>0</v>
      </c>
      <c r="K5394">
        <v>0</v>
      </c>
      <c r="L5394">
        <v>150000</v>
      </c>
      <c r="M5394">
        <v>2765</v>
      </c>
      <c r="N5394">
        <v>8917.77</v>
      </c>
      <c r="O5394">
        <v>5000</v>
      </c>
      <c r="P5394">
        <v>0</v>
      </c>
      <c r="Q5394">
        <v>400000</v>
      </c>
      <c r="R5394">
        <v>2191</v>
      </c>
      <c r="S5394">
        <v>5631.08</v>
      </c>
      <c r="T5394">
        <v>3000</v>
      </c>
      <c r="U5394">
        <v>0</v>
      </c>
      <c r="V5394">
        <v>100000</v>
      </c>
      <c r="W5394">
        <v>1887</v>
      </c>
      <c r="X5394">
        <v>4653.5200000000004</v>
      </c>
      <c r="Y5394">
        <v>0</v>
      </c>
      <c r="Z5394">
        <v>0</v>
      </c>
      <c r="AA5394">
        <v>320000</v>
      </c>
      <c r="AB5394">
        <v>1877</v>
      </c>
      <c r="AC5394">
        <v>6769.22</v>
      </c>
      <c r="AD5394">
        <v>0</v>
      </c>
      <c r="AE5394">
        <v>0</v>
      </c>
      <c r="AF5394">
        <v>380000</v>
      </c>
      <c r="AG5394">
        <v>1738</v>
      </c>
      <c r="AH5394">
        <v>4021.46</v>
      </c>
      <c r="AI5394">
        <v>0</v>
      </c>
      <c r="AJ5394">
        <v>0</v>
      </c>
      <c r="AK5394">
        <v>600000</v>
      </c>
      <c r="AL5394">
        <v>1571</v>
      </c>
      <c r="AM5394">
        <v>6072.39</v>
      </c>
      <c r="AN5394">
        <v>0</v>
      </c>
      <c r="AO5394">
        <v>0</v>
      </c>
      <c r="AP5394">
        <v>400000</v>
      </c>
      <c r="AQ5394">
        <v>1732</v>
      </c>
      <c r="AR5394">
        <v>5531.92</v>
      </c>
      <c r="AS5394">
        <v>0</v>
      </c>
      <c r="AT5394">
        <v>0</v>
      </c>
      <c r="AU5394">
        <v>120000</v>
      </c>
    </row>
    <row r="5395" spans="1:47" x14ac:dyDescent="0.35">
      <c r="A5395" t="s">
        <v>40</v>
      </c>
      <c r="B5395" t="s">
        <v>833</v>
      </c>
      <c r="C5395">
        <v>553</v>
      </c>
      <c r="D5395">
        <v>13094.45</v>
      </c>
      <c r="E5395">
        <v>1000</v>
      </c>
      <c r="F5395">
        <v>0</v>
      </c>
      <c r="G5395">
        <v>700000</v>
      </c>
      <c r="H5395">
        <v>532</v>
      </c>
      <c r="I5395">
        <v>3291.43</v>
      </c>
      <c r="J5395">
        <v>0</v>
      </c>
      <c r="K5395">
        <v>0</v>
      </c>
      <c r="L5395">
        <v>60000</v>
      </c>
      <c r="M5395">
        <v>778</v>
      </c>
      <c r="N5395">
        <v>14914.25</v>
      </c>
      <c r="O5395">
        <v>6000</v>
      </c>
      <c r="P5395">
        <v>0</v>
      </c>
      <c r="Q5395">
        <v>700000</v>
      </c>
      <c r="R5395">
        <v>676</v>
      </c>
      <c r="S5395">
        <v>9590.33</v>
      </c>
      <c r="T5395">
        <v>5000</v>
      </c>
      <c r="U5395">
        <v>0</v>
      </c>
      <c r="V5395">
        <v>100000</v>
      </c>
      <c r="W5395">
        <v>592</v>
      </c>
      <c r="X5395">
        <v>7381.21</v>
      </c>
      <c r="Y5395">
        <v>1400</v>
      </c>
      <c r="Z5395">
        <v>0</v>
      </c>
      <c r="AA5395">
        <v>200000</v>
      </c>
      <c r="AB5395">
        <v>509</v>
      </c>
      <c r="AC5395">
        <v>7590.14</v>
      </c>
      <c r="AD5395">
        <v>0</v>
      </c>
      <c r="AE5395">
        <v>0</v>
      </c>
      <c r="AF5395">
        <v>200000</v>
      </c>
      <c r="AG5395">
        <v>511</v>
      </c>
      <c r="AH5395">
        <v>9662.6200000000008</v>
      </c>
      <c r="AI5395">
        <v>0</v>
      </c>
      <c r="AJ5395">
        <v>0</v>
      </c>
      <c r="AK5395">
        <v>500000</v>
      </c>
      <c r="AL5395">
        <v>447</v>
      </c>
      <c r="AM5395">
        <v>14204.64</v>
      </c>
      <c r="AN5395">
        <v>0</v>
      </c>
      <c r="AO5395">
        <v>0</v>
      </c>
      <c r="AP5395">
        <v>340000</v>
      </c>
      <c r="AQ5395">
        <v>491</v>
      </c>
      <c r="AR5395">
        <v>8188.95</v>
      </c>
      <c r="AS5395">
        <v>0</v>
      </c>
      <c r="AT5395">
        <v>0</v>
      </c>
      <c r="AU5395">
        <v>100000</v>
      </c>
    </row>
    <row r="5397" spans="1:47" x14ac:dyDescent="0.35">
      <c r="A5397" t="s">
        <v>1899</v>
      </c>
    </row>
    <row r="5398" spans="1:47" x14ac:dyDescent="0.35">
      <c r="A5398" t="s">
        <v>29</v>
      </c>
      <c r="B5398" t="s">
        <v>872</v>
      </c>
      <c r="C5398" t="s">
        <v>1852</v>
      </c>
      <c r="D5398" t="s">
        <v>1853</v>
      </c>
      <c r="E5398" t="s">
        <v>1854</v>
      </c>
      <c r="F5398" t="s">
        <v>1855</v>
      </c>
      <c r="G5398" t="s">
        <v>1856</v>
      </c>
      <c r="H5398" t="s">
        <v>1857</v>
      </c>
      <c r="I5398" t="s">
        <v>1858</v>
      </c>
      <c r="J5398" t="s">
        <v>1859</v>
      </c>
      <c r="K5398" t="s">
        <v>1860</v>
      </c>
      <c r="L5398" t="s">
        <v>1861</v>
      </c>
      <c r="M5398" t="s">
        <v>1862</v>
      </c>
      <c r="N5398" t="s">
        <v>1863</v>
      </c>
      <c r="O5398" t="s">
        <v>1864</v>
      </c>
      <c r="P5398" t="s">
        <v>1865</v>
      </c>
      <c r="Q5398" t="s">
        <v>1866</v>
      </c>
      <c r="R5398" t="s">
        <v>1867</v>
      </c>
      <c r="S5398" t="s">
        <v>1868</v>
      </c>
      <c r="T5398" t="s">
        <v>1869</v>
      </c>
      <c r="U5398" t="s">
        <v>1870</v>
      </c>
      <c r="V5398" t="s">
        <v>1871</v>
      </c>
      <c r="W5398" t="s">
        <v>1872</v>
      </c>
      <c r="X5398" t="s">
        <v>1873</v>
      </c>
      <c r="Y5398" t="s">
        <v>1874</v>
      </c>
      <c r="Z5398" t="s">
        <v>1875</v>
      </c>
      <c r="AA5398" t="s">
        <v>1876</v>
      </c>
      <c r="AB5398" t="s">
        <v>1877</v>
      </c>
      <c r="AC5398" t="s">
        <v>1878</v>
      </c>
      <c r="AD5398" t="s">
        <v>1879</v>
      </c>
      <c r="AE5398" t="s">
        <v>1880</v>
      </c>
      <c r="AF5398" t="s">
        <v>1881</v>
      </c>
      <c r="AG5398" t="s">
        <v>1882</v>
      </c>
      <c r="AH5398" t="s">
        <v>1883</v>
      </c>
      <c r="AI5398" t="s">
        <v>1884</v>
      </c>
      <c r="AJ5398" t="s">
        <v>1885</v>
      </c>
      <c r="AK5398" t="s">
        <v>1886</v>
      </c>
      <c r="AL5398" t="s">
        <v>1887</v>
      </c>
      <c r="AM5398" t="s">
        <v>1888</v>
      </c>
      <c r="AN5398" t="s">
        <v>1889</v>
      </c>
      <c r="AO5398" t="s">
        <v>1890</v>
      </c>
      <c r="AP5398" t="s">
        <v>1891</v>
      </c>
      <c r="AQ5398" t="s">
        <v>1892</v>
      </c>
      <c r="AR5398" t="s">
        <v>1893</v>
      </c>
      <c r="AS5398" t="s">
        <v>1894</v>
      </c>
      <c r="AT5398" t="s">
        <v>1895</v>
      </c>
      <c r="AU5398" t="s">
        <v>1896</v>
      </c>
    </row>
    <row r="5399" spans="1:47" x14ac:dyDescent="0.35">
      <c r="A5399" t="s">
        <v>35</v>
      </c>
      <c r="B5399" t="s">
        <v>873</v>
      </c>
      <c r="C5399">
        <v>253</v>
      </c>
      <c r="D5399">
        <v>5062.57</v>
      </c>
      <c r="E5399">
        <v>300</v>
      </c>
      <c r="F5399">
        <v>0</v>
      </c>
      <c r="G5399">
        <v>280000</v>
      </c>
      <c r="H5399">
        <v>236</v>
      </c>
      <c r="I5399">
        <v>1405.06</v>
      </c>
      <c r="J5399">
        <v>0</v>
      </c>
      <c r="K5399">
        <v>0</v>
      </c>
      <c r="L5399">
        <v>44000</v>
      </c>
      <c r="M5399">
        <v>338</v>
      </c>
      <c r="N5399">
        <v>9833.6200000000008</v>
      </c>
      <c r="O5399">
        <v>5000</v>
      </c>
      <c r="P5399">
        <v>0</v>
      </c>
      <c r="Q5399">
        <v>120000</v>
      </c>
      <c r="R5399">
        <v>284</v>
      </c>
      <c r="S5399">
        <v>5604.86</v>
      </c>
      <c r="T5399">
        <v>2000</v>
      </c>
      <c r="U5399">
        <v>0</v>
      </c>
      <c r="V5399">
        <v>100000</v>
      </c>
      <c r="W5399">
        <v>234</v>
      </c>
      <c r="X5399">
        <v>3337.98</v>
      </c>
      <c r="Y5399">
        <v>0</v>
      </c>
      <c r="Z5399">
        <v>0</v>
      </c>
      <c r="AA5399">
        <v>68500</v>
      </c>
      <c r="AB5399">
        <v>237</v>
      </c>
      <c r="AC5399">
        <v>2957.33</v>
      </c>
      <c r="AD5399">
        <v>0</v>
      </c>
      <c r="AE5399">
        <v>0</v>
      </c>
      <c r="AF5399">
        <v>60000</v>
      </c>
      <c r="AG5399">
        <v>238</v>
      </c>
      <c r="AH5399">
        <v>2228.04</v>
      </c>
      <c r="AI5399">
        <v>0</v>
      </c>
      <c r="AJ5399">
        <v>0</v>
      </c>
      <c r="AK5399">
        <v>90000</v>
      </c>
      <c r="AL5399">
        <v>212</v>
      </c>
      <c r="AM5399">
        <v>3359.55</v>
      </c>
      <c r="AN5399">
        <v>0</v>
      </c>
      <c r="AO5399">
        <v>0</v>
      </c>
      <c r="AP5399">
        <v>200000</v>
      </c>
      <c r="AQ5399">
        <v>222</v>
      </c>
      <c r="AR5399">
        <v>3465.56</v>
      </c>
      <c r="AS5399">
        <v>0</v>
      </c>
      <c r="AT5399">
        <v>0</v>
      </c>
      <c r="AU5399">
        <v>100000</v>
      </c>
    </row>
    <row r="5400" spans="1:47" x14ac:dyDescent="0.35">
      <c r="A5400" t="s">
        <v>35</v>
      </c>
      <c r="B5400" t="s">
        <v>874</v>
      </c>
      <c r="C5400">
        <v>105</v>
      </c>
      <c r="D5400">
        <v>7376.52</v>
      </c>
      <c r="E5400">
        <v>400</v>
      </c>
      <c r="F5400">
        <v>0</v>
      </c>
      <c r="G5400">
        <v>150000</v>
      </c>
      <c r="H5400">
        <v>106</v>
      </c>
      <c r="I5400">
        <v>1846.37</v>
      </c>
      <c r="J5400">
        <v>600</v>
      </c>
      <c r="K5400">
        <v>0</v>
      </c>
      <c r="L5400">
        <v>20000</v>
      </c>
      <c r="M5400">
        <v>149</v>
      </c>
      <c r="N5400">
        <v>10296.459999999999</v>
      </c>
      <c r="O5400">
        <v>6000</v>
      </c>
      <c r="P5400">
        <v>0</v>
      </c>
      <c r="Q5400">
        <v>100000</v>
      </c>
      <c r="R5400">
        <v>119</v>
      </c>
      <c r="S5400">
        <v>7407.11</v>
      </c>
      <c r="T5400">
        <v>4000</v>
      </c>
      <c r="U5400">
        <v>0</v>
      </c>
      <c r="V5400">
        <v>100000</v>
      </c>
      <c r="W5400">
        <v>101</v>
      </c>
      <c r="X5400">
        <v>6192.94</v>
      </c>
      <c r="Y5400">
        <v>0</v>
      </c>
      <c r="Z5400">
        <v>0</v>
      </c>
      <c r="AA5400">
        <v>90000</v>
      </c>
      <c r="AB5400">
        <v>98</v>
      </c>
      <c r="AC5400">
        <v>7764.74</v>
      </c>
      <c r="AD5400">
        <v>0</v>
      </c>
      <c r="AE5400">
        <v>0</v>
      </c>
      <c r="AF5400">
        <v>80000</v>
      </c>
      <c r="AG5400">
        <v>101</v>
      </c>
      <c r="AH5400">
        <v>7472.7</v>
      </c>
      <c r="AI5400">
        <v>500</v>
      </c>
      <c r="AJ5400">
        <v>0</v>
      </c>
      <c r="AK5400">
        <v>60000</v>
      </c>
      <c r="AL5400">
        <v>91</v>
      </c>
      <c r="AM5400">
        <v>10124.709999999999</v>
      </c>
      <c r="AN5400">
        <v>0</v>
      </c>
      <c r="AO5400">
        <v>0</v>
      </c>
      <c r="AP5400">
        <v>200000</v>
      </c>
      <c r="AQ5400">
        <v>101</v>
      </c>
      <c r="AR5400">
        <v>4731.34</v>
      </c>
      <c r="AS5400">
        <v>0</v>
      </c>
      <c r="AT5400">
        <v>0</v>
      </c>
      <c r="AU5400">
        <v>50000</v>
      </c>
    </row>
    <row r="5401" spans="1:47" x14ac:dyDescent="0.35">
      <c r="A5401" t="s">
        <v>35</v>
      </c>
      <c r="B5401" t="s">
        <v>318</v>
      </c>
      <c r="C5401">
        <v>18</v>
      </c>
      <c r="D5401">
        <v>14065.53</v>
      </c>
      <c r="E5401">
        <v>0</v>
      </c>
      <c r="F5401">
        <v>0</v>
      </c>
      <c r="G5401">
        <v>100000</v>
      </c>
      <c r="H5401">
        <v>16</v>
      </c>
      <c r="I5401">
        <v>592.55999999999995</v>
      </c>
      <c r="J5401">
        <v>0</v>
      </c>
      <c r="K5401">
        <v>0</v>
      </c>
      <c r="L5401">
        <v>10000</v>
      </c>
      <c r="M5401">
        <v>31</v>
      </c>
      <c r="N5401">
        <v>9899.2999999999993</v>
      </c>
      <c r="O5401">
        <v>5000</v>
      </c>
      <c r="P5401">
        <v>0</v>
      </c>
      <c r="Q5401">
        <v>40000</v>
      </c>
      <c r="R5401">
        <v>24</v>
      </c>
      <c r="S5401">
        <v>8647.27</v>
      </c>
      <c r="T5401">
        <v>5000</v>
      </c>
      <c r="U5401">
        <v>0</v>
      </c>
      <c r="V5401">
        <v>30000</v>
      </c>
      <c r="W5401">
        <v>20</v>
      </c>
      <c r="X5401">
        <v>4875.91</v>
      </c>
      <c r="Y5401">
        <v>0</v>
      </c>
      <c r="Z5401">
        <v>0</v>
      </c>
      <c r="AA5401">
        <v>25000</v>
      </c>
      <c r="AB5401">
        <v>18</v>
      </c>
      <c r="AC5401">
        <v>2919</v>
      </c>
      <c r="AD5401">
        <v>0</v>
      </c>
      <c r="AE5401">
        <v>0</v>
      </c>
      <c r="AF5401">
        <v>15000</v>
      </c>
      <c r="AG5401">
        <v>22</v>
      </c>
      <c r="AH5401">
        <v>3480.29</v>
      </c>
      <c r="AI5401">
        <v>0</v>
      </c>
      <c r="AJ5401">
        <v>0</v>
      </c>
      <c r="AK5401">
        <v>42600</v>
      </c>
      <c r="AL5401">
        <v>17</v>
      </c>
      <c r="AM5401">
        <v>2509.2399999999998</v>
      </c>
      <c r="AN5401">
        <v>0</v>
      </c>
      <c r="AO5401">
        <v>0</v>
      </c>
      <c r="AP5401">
        <v>30000</v>
      </c>
      <c r="AQ5401">
        <v>22</v>
      </c>
      <c r="AR5401">
        <v>413.98</v>
      </c>
      <c r="AS5401">
        <v>0</v>
      </c>
      <c r="AT5401">
        <v>0</v>
      </c>
      <c r="AU5401">
        <v>6000</v>
      </c>
    </row>
    <row r="5402" spans="1:47" x14ac:dyDescent="0.35">
      <c r="A5402" t="s">
        <v>36</v>
      </c>
      <c r="B5402" t="s">
        <v>873</v>
      </c>
      <c r="C5402">
        <v>564</v>
      </c>
      <c r="D5402">
        <v>9152.81</v>
      </c>
      <c r="E5402">
        <v>0</v>
      </c>
      <c r="F5402">
        <v>0</v>
      </c>
      <c r="G5402">
        <v>300000</v>
      </c>
      <c r="H5402">
        <v>561</v>
      </c>
      <c r="I5402">
        <v>1709.18</v>
      </c>
      <c r="J5402">
        <v>0</v>
      </c>
      <c r="K5402">
        <v>0</v>
      </c>
      <c r="L5402">
        <v>42000</v>
      </c>
      <c r="M5402">
        <v>809</v>
      </c>
      <c r="N5402">
        <v>9993.11</v>
      </c>
      <c r="O5402">
        <v>5000</v>
      </c>
      <c r="P5402">
        <v>0</v>
      </c>
      <c r="Q5402">
        <v>200000</v>
      </c>
      <c r="R5402">
        <v>691</v>
      </c>
      <c r="S5402">
        <v>6401.61</v>
      </c>
      <c r="T5402">
        <v>4000</v>
      </c>
      <c r="U5402">
        <v>0</v>
      </c>
      <c r="V5402">
        <v>100000</v>
      </c>
      <c r="W5402">
        <v>608</v>
      </c>
      <c r="X5402">
        <v>5166.5200000000004</v>
      </c>
      <c r="Y5402">
        <v>1000</v>
      </c>
      <c r="Z5402">
        <v>0</v>
      </c>
      <c r="AA5402">
        <v>100000</v>
      </c>
      <c r="AB5402">
        <v>567</v>
      </c>
      <c r="AC5402">
        <v>7266.53</v>
      </c>
      <c r="AD5402">
        <v>0</v>
      </c>
      <c r="AE5402">
        <v>0</v>
      </c>
      <c r="AF5402">
        <v>265300</v>
      </c>
      <c r="AG5402">
        <v>538</v>
      </c>
      <c r="AH5402">
        <v>5457.38</v>
      </c>
      <c r="AI5402">
        <v>0</v>
      </c>
      <c r="AJ5402">
        <v>0</v>
      </c>
      <c r="AK5402">
        <v>600000</v>
      </c>
      <c r="AL5402">
        <v>467</v>
      </c>
      <c r="AM5402">
        <v>3259.71</v>
      </c>
      <c r="AN5402">
        <v>0</v>
      </c>
      <c r="AO5402">
        <v>0</v>
      </c>
      <c r="AP5402">
        <v>300000</v>
      </c>
      <c r="AQ5402">
        <v>520</v>
      </c>
      <c r="AR5402">
        <v>4867.9399999999996</v>
      </c>
      <c r="AS5402">
        <v>0</v>
      </c>
      <c r="AT5402">
        <v>0</v>
      </c>
      <c r="AU5402">
        <v>100000</v>
      </c>
    </row>
    <row r="5403" spans="1:47" x14ac:dyDescent="0.35">
      <c r="A5403" t="s">
        <v>36</v>
      </c>
      <c r="B5403" t="s">
        <v>874</v>
      </c>
      <c r="C5403">
        <v>352</v>
      </c>
      <c r="D5403">
        <v>13009.96</v>
      </c>
      <c r="E5403">
        <v>1500</v>
      </c>
      <c r="F5403">
        <v>0</v>
      </c>
      <c r="G5403">
        <v>700000</v>
      </c>
      <c r="H5403">
        <v>319</v>
      </c>
      <c r="I5403">
        <v>3700.97</v>
      </c>
      <c r="J5403">
        <v>1000</v>
      </c>
      <c r="K5403">
        <v>0</v>
      </c>
      <c r="L5403">
        <v>80000</v>
      </c>
      <c r="M5403">
        <v>449</v>
      </c>
      <c r="N5403">
        <v>11782.58</v>
      </c>
      <c r="O5403">
        <v>5400</v>
      </c>
      <c r="P5403">
        <v>0</v>
      </c>
      <c r="Q5403">
        <v>180000</v>
      </c>
      <c r="R5403">
        <v>378</v>
      </c>
      <c r="S5403">
        <v>7718.72</v>
      </c>
      <c r="T5403">
        <v>5000</v>
      </c>
      <c r="U5403">
        <v>0</v>
      </c>
      <c r="V5403">
        <v>80000</v>
      </c>
      <c r="W5403">
        <v>326</v>
      </c>
      <c r="X5403">
        <v>6854.28</v>
      </c>
      <c r="Y5403">
        <v>1500</v>
      </c>
      <c r="Z5403">
        <v>0</v>
      </c>
      <c r="AA5403">
        <v>100000</v>
      </c>
      <c r="AB5403">
        <v>325</v>
      </c>
      <c r="AC5403">
        <v>8976.65</v>
      </c>
      <c r="AD5403">
        <v>0</v>
      </c>
      <c r="AE5403">
        <v>0</v>
      </c>
      <c r="AF5403">
        <v>300000</v>
      </c>
      <c r="AG5403">
        <v>285</v>
      </c>
      <c r="AH5403">
        <v>7254.26</v>
      </c>
      <c r="AI5403">
        <v>0</v>
      </c>
      <c r="AJ5403">
        <v>0</v>
      </c>
      <c r="AK5403">
        <v>300000</v>
      </c>
      <c r="AL5403">
        <v>271</v>
      </c>
      <c r="AM5403">
        <v>19315.310000000001</v>
      </c>
      <c r="AN5403">
        <v>0</v>
      </c>
      <c r="AO5403">
        <v>0</v>
      </c>
      <c r="AP5403">
        <v>400000</v>
      </c>
      <c r="AQ5403">
        <v>302</v>
      </c>
      <c r="AR5403">
        <v>8961.57</v>
      </c>
      <c r="AS5403">
        <v>1000</v>
      </c>
      <c r="AT5403">
        <v>0</v>
      </c>
      <c r="AU5403">
        <v>100000</v>
      </c>
    </row>
    <row r="5404" spans="1:47" x14ac:dyDescent="0.35">
      <c r="A5404" t="s">
        <v>36</v>
      </c>
      <c r="B5404" t="s">
        <v>318</v>
      </c>
      <c r="C5404">
        <v>75</v>
      </c>
      <c r="D5404">
        <v>6009.62</v>
      </c>
      <c r="E5404">
        <v>750</v>
      </c>
      <c r="F5404">
        <v>0</v>
      </c>
      <c r="G5404">
        <v>45000</v>
      </c>
      <c r="H5404">
        <v>66</v>
      </c>
      <c r="I5404">
        <v>1469.68</v>
      </c>
      <c r="J5404">
        <v>0</v>
      </c>
      <c r="K5404">
        <v>0</v>
      </c>
      <c r="L5404">
        <v>10000</v>
      </c>
      <c r="M5404">
        <v>105</v>
      </c>
      <c r="N5404">
        <v>10662.37</v>
      </c>
      <c r="O5404">
        <v>5000</v>
      </c>
      <c r="P5404">
        <v>100</v>
      </c>
      <c r="Q5404">
        <v>100000</v>
      </c>
      <c r="R5404">
        <v>88</v>
      </c>
      <c r="S5404">
        <v>5363.6</v>
      </c>
      <c r="T5404">
        <v>4000</v>
      </c>
      <c r="U5404">
        <v>0</v>
      </c>
      <c r="V5404">
        <v>20000</v>
      </c>
      <c r="W5404">
        <v>81</v>
      </c>
      <c r="X5404">
        <v>4619.67</v>
      </c>
      <c r="Y5404">
        <v>2000</v>
      </c>
      <c r="Z5404">
        <v>0</v>
      </c>
      <c r="AA5404">
        <v>54000</v>
      </c>
      <c r="AB5404">
        <v>67</v>
      </c>
      <c r="AC5404">
        <v>10221.19</v>
      </c>
      <c r="AD5404">
        <v>0</v>
      </c>
      <c r="AE5404">
        <v>0</v>
      </c>
      <c r="AF5404">
        <v>180000</v>
      </c>
      <c r="AG5404">
        <v>60</v>
      </c>
      <c r="AH5404">
        <v>3286</v>
      </c>
      <c r="AI5404">
        <v>0</v>
      </c>
      <c r="AJ5404">
        <v>0</v>
      </c>
      <c r="AK5404">
        <v>100000</v>
      </c>
      <c r="AL5404">
        <v>60</v>
      </c>
      <c r="AM5404">
        <v>9602.9599999999991</v>
      </c>
      <c r="AN5404">
        <v>0</v>
      </c>
      <c r="AO5404">
        <v>0</v>
      </c>
      <c r="AP5404">
        <v>80000</v>
      </c>
      <c r="AQ5404">
        <v>56</v>
      </c>
      <c r="AR5404">
        <v>6235.17</v>
      </c>
      <c r="AS5404">
        <v>0</v>
      </c>
      <c r="AT5404">
        <v>0</v>
      </c>
      <c r="AU5404">
        <v>100000</v>
      </c>
    </row>
    <row r="5405" spans="1:47" x14ac:dyDescent="0.35">
      <c r="A5405" t="s">
        <v>37</v>
      </c>
      <c r="B5405" t="s">
        <v>873</v>
      </c>
      <c r="C5405">
        <v>295</v>
      </c>
      <c r="D5405">
        <v>8670.1299999999992</v>
      </c>
      <c r="E5405">
        <v>500</v>
      </c>
      <c r="F5405">
        <v>0</v>
      </c>
      <c r="G5405">
        <v>1000000</v>
      </c>
      <c r="H5405">
        <v>280</v>
      </c>
      <c r="I5405">
        <v>1528.91</v>
      </c>
      <c r="J5405">
        <v>0</v>
      </c>
      <c r="K5405">
        <v>0</v>
      </c>
      <c r="L5405">
        <v>20000</v>
      </c>
      <c r="M5405">
        <v>452</v>
      </c>
      <c r="N5405">
        <v>9464.81</v>
      </c>
      <c r="O5405">
        <v>5000</v>
      </c>
      <c r="P5405">
        <v>0</v>
      </c>
      <c r="Q5405">
        <v>400000</v>
      </c>
      <c r="R5405">
        <v>338</v>
      </c>
      <c r="S5405">
        <v>4930.1400000000003</v>
      </c>
      <c r="T5405">
        <v>3000</v>
      </c>
      <c r="U5405">
        <v>0</v>
      </c>
      <c r="V5405">
        <v>100000</v>
      </c>
      <c r="W5405">
        <v>297</v>
      </c>
      <c r="X5405">
        <v>3304.68</v>
      </c>
      <c r="Y5405">
        <v>400</v>
      </c>
      <c r="Z5405">
        <v>0</v>
      </c>
      <c r="AA5405">
        <v>76000</v>
      </c>
      <c r="AB5405">
        <v>279</v>
      </c>
      <c r="AC5405">
        <v>4953.5600000000004</v>
      </c>
      <c r="AD5405">
        <v>0</v>
      </c>
      <c r="AE5405">
        <v>0</v>
      </c>
      <c r="AF5405">
        <v>70000</v>
      </c>
      <c r="AG5405">
        <v>258</v>
      </c>
      <c r="AH5405">
        <v>2155.94</v>
      </c>
      <c r="AI5405">
        <v>0</v>
      </c>
      <c r="AJ5405">
        <v>0</v>
      </c>
      <c r="AK5405">
        <v>55000</v>
      </c>
      <c r="AL5405">
        <v>238</v>
      </c>
      <c r="AM5405">
        <v>4969.7700000000004</v>
      </c>
      <c r="AN5405">
        <v>0</v>
      </c>
      <c r="AO5405">
        <v>0</v>
      </c>
      <c r="AP5405">
        <v>100000</v>
      </c>
      <c r="AQ5405">
        <v>252</v>
      </c>
      <c r="AR5405">
        <v>4550.42</v>
      </c>
      <c r="AS5405">
        <v>0</v>
      </c>
      <c r="AT5405">
        <v>0</v>
      </c>
      <c r="AU5405">
        <v>100000</v>
      </c>
    </row>
    <row r="5406" spans="1:47" x14ac:dyDescent="0.35">
      <c r="A5406" t="s">
        <v>37</v>
      </c>
      <c r="B5406" t="s">
        <v>874</v>
      </c>
      <c r="C5406">
        <v>156</v>
      </c>
      <c r="D5406">
        <v>15058.95</v>
      </c>
      <c r="E5406">
        <v>1000</v>
      </c>
      <c r="F5406">
        <v>0</v>
      </c>
      <c r="G5406">
        <v>500000</v>
      </c>
      <c r="H5406">
        <v>129</v>
      </c>
      <c r="I5406">
        <v>2077.1999999999998</v>
      </c>
      <c r="J5406">
        <v>0</v>
      </c>
      <c r="K5406">
        <v>0</v>
      </c>
      <c r="L5406">
        <v>40000</v>
      </c>
      <c r="M5406">
        <v>208</v>
      </c>
      <c r="N5406">
        <v>9089.7900000000009</v>
      </c>
      <c r="O5406">
        <v>4500</v>
      </c>
      <c r="P5406">
        <v>0</v>
      </c>
      <c r="Q5406">
        <v>100000</v>
      </c>
      <c r="R5406">
        <v>167</v>
      </c>
      <c r="S5406">
        <v>7032.28</v>
      </c>
      <c r="T5406">
        <v>4000</v>
      </c>
      <c r="U5406">
        <v>0</v>
      </c>
      <c r="V5406">
        <v>60000</v>
      </c>
      <c r="W5406">
        <v>142</v>
      </c>
      <c r="X5406">
        <v>4143.91</v>
      </c>
      <c r="Y5406">
        <v>400</v>
      </c>
      <c r="Z5406">
        <v>0</v>
      </c>
      <c r="AA5406">
        <v>70000</v>
      </c>
      <c r="AB5406">
        <v>133</v>
      </c>
      <c r="AC5406">
        <v>4596.1000000000004</v>
      </c>
      <c r="AD5406">
        <v>0</v>
      </c>
      <c r="AE5406">
        <v>0</v>
      </c>
      <c r="AF5406">
        <v>100000</v>
      </c>
      <c r="AG5406">
        <v>134</v>
      </c>
      <c r="AH5406">
        <v>4694.63</v>
      </c>
      <c r="AI5406">
        <v>0</v>
      </c>
      <c r="AJ5406">
        <v>0</v>
      </c>
      <c r="AK5406">
        <v>100000</v>
      </c>
      <c r="AL5406">
        <v>112</v>
      </c>
      <c r="AM5406">
        <v>4073.6</v>
      </c>
      <c r="AN5406">
        <v>0</v>
      </c>
      <c r="AO5406">
        <v>0</v>
      </c>
      <c r="AP5406">
        <v>100000</v>
      </c>
      <c r="AQ5406">
        <v>124</v>
      </c>
      <c r="AR5406">
        <v>8294.24</v>
      </c>
      <c r="AS5406">
        <v>800</v>
      </c>
      <c r="AT5406">
        <v>0</v>
      </c>
      <c r="AU5406">
        <v>100000</v>
      </c>
    </row>
    <row r="5407" spans="1:47" x14ac:dyDescent="0.35">
      <c r="A5407" t="s">
        <v>37</v>
      </c>
      <c r="B5407" t="s">
        <v>318</v>
      </c>
      <c r="C5407">
        <v>28</v>
      </c>
      <c r="D5407">
        <v>5117.3100000000004</v>
      </c>
      <c r="E5407">
        <v>1000</v>
      </c>
      <c r="F5407">
        <v>0</v>
      </c>
      <c r="G5407">
        <v>50000</v>
      </c>
      <c r="H5407">
        <v>30</v>
      </c>
      <c r="I5407">
        <v>3340.24</v>
      </c>
      <c r="J5407">
        <v>1000</v>
      </c>
      <c r="K5407">
        <v>0</v>
      </c>
      <c r="L5407">
        <v>25000</v>
      </c>
      <c r="M5407">
        <v>44</v>
      </c>
      <c r="N5407">
        <v>9595.76</v>
      </c>
      <c r="O5407">
        <v>5000</v>
      </c>
      <c r="P5407">
        <v>600</v>
      </c>
      <c r="Q5407">
        <v>60000</v>
      </c>
      <c r="R5407">
        <v>31</v>
      </c>
      <c r="S5407">
        <v>8727.89</v>
      </c>
      <c r="T5407">
        <v>9000</v>
      </c>
      <c r="U5407">
        <v>0</v>
      </c>
      <c r="V5407">
        <v>30000</v>
      </c>
      <c r="W5407">
        <v>33</v>
      </c>
      <c r="X5407">
        <v>10556.83</v>
      </c>
      <c r="Y5407">
        <v>2000</v>
      </c>
      <c r="Z5407">
        <v>0</v>
      </c>
      <c r="AA5407">
        <v>60000</v>
      </c>
      <c r="AB5407">
        <v>29</v>
      </c>
      <c r="AC5407">
        <v>6562.44</v>
      </c>
      <c r="AD5407">
        <v>0</v>
      </c>
      <c r="AE5407">
        <v>0</v>
      </c>
      <c r="AF5407">
        <v>70000</v>
      </c>
      <c r="AG5407">
        <v>25</v>
      </c>
      <c r="AH5407">
        <v>5152.49</v>
      </c>
      <c r="AI5407">
        <v>0</v>
      </c>
      <c r="AJ5407">
        <v>0</v>
      </c>
      <c r="AK5407">
        <v>50000</v>
      </c>
      <c r="AL5407">
        <v>23</v>
      </c>
      <c r="AM5407">
        <v>1744.73</v>
      </c>
      <c r="AN5407">
        <v>0</v>
      </c>
      <c r="AO5407">
        <v>0</v>
      </c>
      <c r="AP5407">
        <v>40000</v>
      </c>
      <c r="AQ5407">
        <v>24</v>
      </c>
      <c r="AR5407">
        <v>6126.77</v>
      </c>
      <c r="AS5407">
        <v>5000</v>
      </c>
      <c r="AT5407">
        <v>0</v>
      </c>
      <c r="AU5407">
        <v>30000</v>
      </c>
    </row>
    <row r="5408" spans="1:47" x14ac:dyDescent="0.35">
      <c r="A5408" t="s">
        <v>38</v>
      </c>
      <c r="B5408" t="s">
        <v>873</v>
      </c>
      <c r="C5408">
        <v>307</v>
      </c>
      <c r="D5408">
        <v>3955.64</v>
      </c>
      <c r="E5408">
        <v>0</v>
      </c>
      <c r="F5408">
        <v>0</v>
      </c>
      <c r="G5408">
        <v>100000</v>
      </c>
      <c r="H5408">
        <v>281</v>
      </c>
      <c r="I5408">
        <v>1237.93</v>
      </c>
      <c r="J5408">
        <v>0</v>
      </c>
      <c r="K5408">
        <v>0</v>
      </c>
      <c r="L5408">
        <v>40000</v>
      </c>
      <c r="M5408">
        <v>442</v>
      </c>
      <c r="N5408">
        <v>7088.48</v>
      </c>
      <c r="O5408">
        <v>5000</v>
      </c>
      <c r="P5408">
        <v>0</v>
      </c>
      <c r="Q5408">
        <v>100000</v>
      </c>
      <c r="R5408">
        <v>344</v>
      </c>
      <c r="S5408">
        <v>4349.58</v>
      </c>
      <c r="T5408">
        <v>2000</v>
      </c>
      <c r="U5408">
        <v>0</v>
      </c>
      <c r="V5408">
        <v>50000</v>
      </c>
      <c r="W5408">
        <v>287</v>
      </c>
      <c r="X5408">
        <v>2050.3000000000002</v>
      </c>
      <c r="Y5408">
        <v>0</v>
      </c>
      <c r="Z5408">
        <v>0</v>
      </c>
      <c r="AA5408">
        <v>30000</v>
      </c>
      <c r="AB5408">
        <v>290</v>
      </c>
      <c r="AC5408">
        <v>4574.43</v>
      </c>
      <c r="AD5408">
        <v>0</v>
      </c>
      <c r="AE5408">
        <v>0</v>
      </c>
      <c r="AF5408">
        <v>100000</v>
      </c>
      <c r="AG5408">
        <v>271</v>
      </c>
      <c r="AH5408">
        <v>2444.19</v>
      </c>
      <c r="AI5408">
        <v>0</v>
      </c>
      <c r="AJ5408">
        <v>0</v>
      </c>
      <c r="AK5408">
        <v>100000</v>
      </c>
      <c r="AL5408">
        <v>250</v>
      </c>
      <c r="AM5408">
        <v>2626.54</v>
      </c>
      <c r="AN5408">
        <v>0</v>
      </c>
      <c r="AO5408">
        <v>0</v>
      </c>
      <c r="AP5408">
        <v>150000</v>
      </c>
      <c r="AQ5408">
        <v>268</v>
      </c>
      <c r="AR5408">
        <v>3465.69</v>
      </c>
      <c r="AS5408">
        <v>0</v>
      </c>
      <c r="AT5408">
        <v>0</v>
      </c>
      <c r="AU5408">
        <v>100000</v>
      </c>
    </row>
    <row r="5409" spans="1:47" x14ac:dyDescent="0.35">
      <c r="A5409" t="s">
        <v>38</v>
      </c>
      <c r="B5409" t="s">
        <v>874</v>
      </c>
      <c r="C5409">
        <v>144</v>
      </c>
      <c r="D5409">
        <v>8337.7000000000007</v>
      </c>
      <c r="E5409">
        <v>900</v>
      </c>
      <c r="F5409">
        <v>0</v>
      </c>
      <c r="G5409">
        <v>230000</v>
      </c>
      <c r="H5409">
        <v>141</v>
      </c>
      <c r="I5409">
        <v>1954.76</v>
      </c>
      <c r="J5409">
        <v>500</v>
      </c>
      <c r="K5409">
        <v>0</v>
      </c>
      <c r="L5409">
        <v>35000</v>
      </c>
      <c r="M5409">
        <v>190</v>
      </c>
      <c r="N5409">
        <v>12691.1</v>
      </c>
      <c r="O5409">
        <v>5000</v>
      </c>
      <c r="P5409">
        <v>0</v>
      </c>
      <c r="Q5409">
        <v>100000</v>
      </c>
      <c r="R5409">
        <v>148</v>
      </c>
      <c r="S5409">
        <v>7896.58</v>
      </c>
      <c r="T5409">
        <v>3500</v>
      </c>
      <c r="U5409">
        <v>0</v>
      </c>
      <c r="V5409">
        <v>100000</v>
      </c>
      <c r="W5409">
        <v>127</v>
      </c>
      <c r="X5409">
        <v>4333.71</v>
      </c>
      <c r="Y5409">
        <v>0</v>
      </c>
      <c r="Z5409">
        <v>0</v>
      </c>
      <c r="AA5409">
        <v>43000</v>
      </c>
      <c r="AB5409">
        <v>132</v>
      </c>
      <c r="AC5409">
        <v>10083.450000000001</v>
      </c>
      <c r="AD5409">
        <v>0</v>
      </c>
      <c r="AE5409">
        <v>0</v>
      </c>
      <c r="AF5409">
        <v>240000</v>
      </c>
      <c r="AG5409">
        <v>136</v>
      </c>
      <c r="AH5409">
        <v>10078.219999999999</v>
      </c>
      <c r="AI5409">
        <v>0</v>
      </c>
      <c r="AJ5409">
        <v>0</v>
      </c>
      <c r="AK5409">
        <v>140000</v>
      </c>
      <c r="AL5409">
        <v>120</v>
      </c>
      <c r="AM5409">
        <v>8528.75</v>
      </c>
      <c r="AN5409">
        <v>0</v>
      </c>
      <c r="AO5409">
        <v>0</v>
      </c>
      <c r="AP5409">
        <v>152000</v>
      </c>
      <c r="AQ5409">
        <v>123</v>
      </c>
      <c r="AR5409">
        <v>9736.1200000000008</v>
      </c>
      <c r="AS5409">
        <v>2800</v>
      </c>
      <c r="AT5409">
        <v>0</v>
      </c>
      <c r="AU5409">
        <v>111000</v>
      </c>
    </row>
    <row r="5410" spans="1:47" x14ac:dyDescent="0.35">
      <c r="A5410" t="s">
        <v>38</v>
      </c>
      <c r="B5410" t="s">
        <v>318</v>
      </c>
      <c r="C5410">
        <v>39</v>
      </c>
      <c r="D5410">
        <v>8371.7000000000007</v>
      </c>
      <c r="E5410">
        <v>2000</v>
      </c>
      <c r="F5410">
        <v>0</v>
      </c>
      <c r="G5410">
        <v>120000</v>
      </c>
      <c r="H5410">
        <v>34</v>
      </c>
      <c r="I5410">
        <v>671.73</v>
      </c>
      <c r="J5410">
        <v>0</v>
      </c>
      <c r="K5410">
        <v>0</v>
      </c>
      <c r="L5410">
        <v>10000</v>
      </c>
      <c r="M5410">
        <v>56</v>
      </c>
      <c r="N5410">
        <v>7230.41</v>
      </c>
      <c r="O5410">
        <v>5000</v>
      </c>
      <c r="P5410">
        <v>0</v>
      </c>
      <c r="Q5410">
        <v>48000</v>
      </c>
      <c r="R5410">
        <v>45</v>
      </c>
      <c r="S5410">
        <v>3604.62</v>
      </c>
      <c r="T5410">
        <v>3000</v>
      </c>
      <c r="U5410">
        <v>0</v>
      </c>
      <c r="V5410">
        <v>20000</v>
      </c>
      <c r="W5410">
        <v>41</v>
      </c>
      <c r="X5410">
        <v>2713.46</v>
      </c>
      <c r="Y5410">
        <v>200</v>
      </c>
      <c r="Z5410">
        <v>0</v>
      </c>
      <c r="AA5410">
        <v>30000</v>
      </c>
      <c r="AB5410">
        <v>36</v>
      </c>
      <c r="AC5410">
        <v>3446.79</v>
      </c>
      <c r="AD5410">
        <v>0</v>
      </c>
      <c r="AE5410">
        <v>0</v>
      </c>
      <c r="AF5410">
        <v>15000</v>
      </c>
      <c r="AG5410">
        <v>30</v>
      </c>
      <c r="AH5410">
        <v>482.15</v>
      </c>
      <c r="AI5410">
        <v>0</v>
      </c>
      <c r="AJ5410">
        <v>0</v>
      </c>
      <c r="AK5410">
        <v>6000</v>
      </c>
      <c r="AL5410">
        <v>32</v>
      </c>
      <c r="AM5410">
        <v>1065.08</v>
      </c>
      <c r="AN5410">
        <v>0</v>
      </c>
      <c r="AO5410">
        <v>0</v>
      </c>
      <c r="AP5410">
        <v>15000</v>
      </c>
      <c r="AQ5410">
        <v>33</v>
      </c>
      <c r="AR5410">
        <v>1894.64</v>
      </c>
      <c r="AS5410">
        <v>0</v>
      </c>
      <c r="AT5410">
        <v>0</v>
      </c>
      <c r="AU5410">
        <v>10000</v>
      </c>
    </row>
    <row r="5411" spans="1:47" x14ac:dyDescent="0.35">
      <c r="A5411" t="s">
        <v>39</v>
      </c>
      <c r="B5411" t="s">
        <v>873</v>
      </c>
      <c r="C5411">
        <v>367</v>
      </c>
      <c r="D5411">
        <v>6310.37</v>
      </c>
      <c r="E5411">
        <v>0</v>
      </c>
      <c r="F5411">
        <v>0</v>
      </c>
      <c r="G5411">
        <v>500000</v>
      </c>
      <c r="H5411">
        <v>390</v>
      </c>
      <c r="I5411">
        <v>2177.04</v>
      </c>
      <c r="J5411">
        <v>0</v>
      </c>
      <c r="K5411">
        <v>0</v>
      </c>
      <c r="L5411">
        <v>150000</v>
      </c>
      <c r="M5411">
        <v>559</v>
      </c>
      <c r="N5411">
        <v>11800.71</v>
      </c>
      <c r="O5411">
        <v>6000</v>
      </c>
      <c r="P5411">
        <v>0</v>
      </c>
      <c r="Q5411">
        <v>700000</v>
      </c>
      <c r="R5411">
        <v>467</v>
      </c>
      <c r="S5411">
        <v>6453.21</v>
      </c>
      <c r="T5411">
        <v>3000</v>
      </c>
      <c r="U5411">
        <v>0</v>
      </c>
      <c r="V5411">
        <v>100000</v>
      </c>
      <c r="W5411">
        <v>392</v>
      </c>
      <c r="X5411">
        <v>6205.08</v>
      </c>
      <c r="Y5411">
        <v>0</v>
      </c>
      <c r="Z5411">
        <v>0</v>
      </c>
      <c r="AA5411">
        <v>320000</v>
      </c>
      <c r="AB5411">
        <v>361</v>
      </c>
      <c r="AC5411">
        <v>6307.36</v>
      </c>
      <c r="AD5411">
        <v>0</v>
      </c>
      <c r="AE5411">
        <v>0</v>
      </c>
      <c r="AF5411">
        <v>380000</v>
      </c>
      <c r="AG5411">
        <v>346</v>
      </c>
      <c r="AH5411">
        <v>4324.67</v>
      </c>
      <c r="AI5411">
        <v>0</v>
      </c>
      <c r="AJ5411">
        <v>0</v>
      </c>
      <c r="AK5411">
        <v>100000</v>
      </c>
      <c r="AL5411">
        <v>308</v>
      </c>
      <c r="AM5411">
        <v>4727.63</v>
      </c>
      <c r="AN5411">
        <v>0</v>
      </c>
      <c r="AO5411">
        <v>0</v>
      </c>
      <c r="AP5411">
        <v>200000</v>
      </c>
      <c r="AQ5411">
        <v>342</v>
      </c>
      <c r="AR5411">
        <v>6331.65</v>
      </c>
      <c r="AS5411">
        <v>0</v>
      </c>
      <c r="AT5411">
        <v>0</v>
      </c>
      <c r="AU5411">
        <v>120000</v>
      </c>
    </row>
    <row r="5412" spans="1:47" x14ac:dyDescent="0.35">
      <c r="A5412" t="s">
        <v>39</v>
      </c>
      <c r="B5412" t="s">
        <v>874</v>
      </c>
      <c r="C5412">
        <v>184</v>
      </c>
      <c r="D5412">
        <v>15665.54</v>
      </c>
      <c r="E5412">
        <v>1200</v>
      </c>
      <c r="F5412">
        <v>0</v>
      </c>
      <c r="G5412">
        <v>600000</v>
      </c>
      <c r="H5412">
        <v>170</v>
      </c>
      <c r="I5412">
        <v>4607.8900000000003</v>
      </c>
      <c r="J5412">
        <v>0</v>
      </c>
      <c r="K5412">
        <v>0</v>
      </c>
      <c r="L5412">
        <v>60000</v>
      </c>
      <c r="M5412">
        <v>237</v>
      </c>
      <c r="N5412">
        <v>12426.58</v>
      </c>
      <c r="O5412">
        <v>5000</v>
      </c>
      <c r="P5412">
        <v>0</v>
      </c>
      <c r="Q5412">
        <v>100000</v>
      </c>
      <c r="R5412">
        <v>200</v>
      </c>
      <c r="S5412">
        <v>11011.75</v>
      </c>
      <c r="T5412">
        <v>5000</v>
      </c>
      <c r="U5412">
        <v>0</v>
      </c>
      <c r="V5412">
        <v>100000</v>
      </c>
      <c r="W5412">
        <v>184</v>
      </c>
      <c r="X5412">
        <v>8626.5</v>
      </c>
      <c r="Y5412">
        <v>1000</v>
      </c>
      <c r="Z5412">
        <v>0</v>
      </c>
      <c r="AA5412">
        <v>200000</v>
      </c>
      <c r="AB5412">
        <v>167</v>
      </c>
      <c r="AC5412">
        <v>7846.93</v>
      </c>
      <c r="AD5412">
        <v>0</v>
      </c>
      <c r="AE5412">
        <v>0</v>
      </c>
      <c r="AF5412">
        <v>200000</v>
      </c>
      <c r="AG5412">
        <v>158</v>
      </c>
      <c r="AH5412">
        <v>11385.88</v>
      </c>
      <c r="AI5412">
        <v>0</v>
      </c>
      <c r="AJ5412">
        <v>0</v>
      </c>
      <c r="AK5412">
        <v>100000</v>
      </c>
      <c r="AL5412">
        <v>130</v>
      </c>
      <c r="AM5412">
        <v>20865.75</v>
      </c>
      <c r="AN5412">
        <v>0</v>
      </c>
      <c r="AO5412">
        <v>0</v>
      </c>
      <c r="AP5412">
        <v>340000</v>
      </c>
      <c r="AQ5412">
        <v>156</v>
      </c>
      <c r="AR5412">
        <v>8449.5400000000009</v>
      </c>
      <c r="AS5412">
        <v>0</v>
      </c>
      <c r="AT5412">
        <v>0</v>
      </c>
      <c r="AU5412">
        <v>100000</v>
      </c>
    </row>
    <row r="5413" spans="1:47" x14ac:dyDescent="0.35">
      <c r="A5413" t="s">
        <v>39</v>
      </c>
      <c r="B5413" t="s">
        <v>318</v>
      </c>
      <c r="C5413">
        <v>36</v>
      </c>
      <c r="D5413">
        <v>3540.99</v>
      </c>
      <c r="E5413">
        <v>1000</v>
      </c>
      <c r="F5413">
        <v>0</v>
      </c>
      <c r="G5413">
        <v>40000</v>
      </c>
      <c r="H5413">
        <v>38</v>
      </c>
      <c r="I5413">
        <v>1340.83</v>
      </c>
      <c r="J5413">
        <v>0</v>
      </c>
      <c r="K5413">
        <v>0</v>
      </c>
      <c r="L5413">
        <v>50000</v>
      </c>
      <c r="M5413">
        <v>62</v>
      </c>
      <c r="N5413">
        <v>12608.35</v>
      </c>
      <c r="O5413">
        <v>5000</v>
      </c>
      <c r="P5413">
        <v>0</v>
      </c>
      <c r="Q5413">
        <v>100000</v>
      </c>
      <c r="R5413">
        <v>48</v>
      </c>
      <c r="S5413">
        <v>6996.5</v>
      </c>
      <c r="T5413">
        <v>3000</v>
      </c>
      <c r="U5413">
        <v>0</v>
      </c>
      <c r="V5413">
        <v>50000</v>
      </c>
      <c r="W5413">
        <v>45</v>
      </c>
      <c r="X5413">
        <v>3837.16</v>
      </c>
      <c r="Y5413">
        <v>1000</v>
      </c>
      <c r="Z5413">
        <v>0</v>
      </c>
      <c r="AA5413">
        <v>32000</v>
      </c>
      <c r="AB5413">
        <v>41</v>
      </c>
      <c r="AC5413">
        <v>4676.2</v>
      </c>
      <c r="AD5413">
        <v>0</v>
      </c>
      <c r="AE5413">
        <v>0</v>
      </c>
      <c r="AF5413">
        <v>90000</v>
      </c>
      <c r="AG5413">
        <v>37</v>
      </c>
      <c r="AH5413">
        <v>6523.11</v>
      </c>
      <c r="AI5413">
        <v>0</v>
      </c>
      <c r="AJ5413">
        <v>0</v>
      </c>
      <c r="AK5413">
        <v>50000</v>
      </c>
      <c r="AL5413">
        <v>32</v>
      </c>
      <c r="AM5413">
        <v>3251.91</v>
      </c>
      <c r="AN5413">
        <v>0</v>
      </c>
      <c r="AO5413">
        <v>0</v>
      </c>
      <c r="AP5413">
        <v>50000</v>
      </c>
      <c r="AQ5413">
        <v>40</v>
      </c>
      <c r="AR5413">
        <v>3219.56</v>
      </c>
      <c r="AS5413">
        <v>0</v>
      </c>
      <c r="AT5413">
        <v>0</v>
      </c>
      <c r="AU5413">
        <v>40000</v>
      </c>
    </row>
    <row r="5414" spans="1:47" x14ac:dyDescent="0.35">
      <c r="A5414" t="s">
        <v>40</v>
      </c>
      <c r="B5414" t="s">
        <v>873</v>
      </c>
      <c r="C5414">
        <v>1786</v>
      </c>
      <c r="D5414">
        <v>6950.32</v>
      </c>
      <c r="E5414">
        <v>0</v>
      </c>
      <c r="F5414">
        <v>0</v>
      </c>
      <c r="G5414">
        <v>1000000</v>
      </c>
      <c r="H5414">
        <v>1748</v>
      </c>
      <c r="I5414">
        <v>1683.45</v>
      </c>
      <c r="J5414">
        <v>0</v>
      </c>
      <c r="K5414">
        <v>0</v>
      </c>
      <c r="L5414">
        <v>150000</v>
      </c>
      <c r="M5414">
        <v>2600</v>
      </c>
      <c r="N5414">
        <v>9777.86</v>
      </c>
      <c r="O5414">
        <v>5000</v>
      </c>
      <c r="P5414">
        <v>0</v>
      </c>
      <c r="Q5414">
        <v>700000</v>
      </c>
      <c r="R5414">
        <v>2124</v>
      </c>
      <c r="S5414">
        <v>5742.01</v>
      </c>
      <c r="T5414">
        <v>3000</v>
      </c>
      <c r="U5414">
        <v>0</v>
      </c>
      <c r="V5414">
        <v>100000</v>
      </c>
      <c r="W5414">
        <v>1818</v>
      </c>
      <c r="X5414">
        <v>4399.72</v>
      </c>
      <c r="Y5414">
        <v>0</v>
      </c>
      <c r="Z5414">
        <v>0</v>
      </c>
      <c r="AA5414">
        <v>320000</v>
      </c>
      <c r="AB5414">
        <v>1734</v>
      </c>
      <c r="AC5414">
        <v>5726.73</v>
      </c>
      <c r="AD5414">
        <v>0</v>
      </c>
      <c r="AE5414">
        <v>0</v>
      </c>
      <c r="AF5414">
        <v>380000</v>
      </c>
      <c r="AG5414">
        <v>1651</v>
      </c>
      <c r="AH5414">
        <v>3769.74</v>
      </c>
      <c r="AI5414">
        <v>0</v>
      </c>
      <c r="AJ5414">
        <v>0</v>
      </c>
      <c r="AK5414">
        <v>600000</v>
      </c>
      <c r="AL5414">
        <v>1475</v>
      </c>
      <c r="AM5414">
        <v>3773.49</v>
      </c>
      <c r="AN5414">
        <v>0</v>
      </c>
      <c r="AO5414">
        <v>0</v>
      </c>
      <c r="AP5414">
        <v>300000</v>
      </c>
      <c r="AQ5414">
        <v>1604</v>
      </c>
      <c r="AR5414">
        <v>4778.72</v>
      </c>
      <c r="AS5414">
        <v>0</v>
      </c>
      <c r="AT5414">
        <v>0</v>
      </c>
      <c r="AU5414">
        <v>120000</v>
      </c>
    </row>
    <row r="5415" spans="1:47" x14ac:dyDescent="0.35">
      <c r="A5415" t="s">
        <v>40</v>
      </c>
      <c r="B5415" t="s">
        <v>874</v>
      </c>
      <c r="C5415">
        <v>941</v>
      </c>
      <c r="D5415">
        <v>12605.54</v>
      </c>
      <c r="E5415">
        <v>1000</v>
      </c>
      <c r="F5415">
        <v>0</v>
      </c>
      <c r="G5415">
        <v>700000</v>
      </c>
      <c r="H5415">
        <v>865</v>
      </c>
      <c r="I5415">
        <v>3163.41</v>
      </c>
      <c r="J5415">
        <v>500</v>
      </c>
      <c r="K5415">
        <v>0</v>
      </c>
      <c r="L5415">
        <v>80000</v>
      </c>
      <c r="M5415">
        <v>1233</v>
      </c>
      <c r="N5415">
        <v>11556.61</v>
      </c>
      <c r="O5415">
        <v>5000</v>
      </c>
      <c r="P5415">
        <v>0</v>
      </c>
      <c r="Q5415">
        <v>180000</v>
      </c>
      <c r="R5415">
        <v>1012</v>
      </c>
      <c r="S5415">
        <v>8360</v>
      </c>
      <c r="T5415">
        <v>5000</v>
      </c>
      <c r="U5415">
        <v>0</v>
      </c>
      <c r="V5415">
        <v>100000</v>
      </c>
      <c r="W5415">
        <v>880</v>
      </c>
      <c r="X5415">
        <v>6391.51</v>
      </c>
      <c r="Y5415">
        <v>500</v>
      </c>
      <c r="Z5415">
        <v>0</v>
      </c>
      <c r="AA5415">
        <v>200000</v>
      </c>
      <c r="AB5415">
        <v>855</v>
      </c>
      <c r="AC5415">
        <v>8200.16</v>
      </c>
      <c r="AD5415">
        <v>0</v>
      </c>
      <c r="AE5415">
        <v>0</v>
      </c>
      <c r="AF5415">
        <v>300000</v>
      </c>
      <c r="AG5415">
        <v>814</v>
      </c>
      <c r="AH5415">
        <v>8371.67</v>
      </c>
      <c r="AI5415">
        <v>0</v>
      </c>
      <c r="AJ5415">
        <v>0</v>
      </c>
      <c r="AK5415">
        <v>300000</v>
      </c>
      <c r="AL5415">
        <v>724</v>
      </c>
      <c r="AM5415">
        <v>14467.83</v>
      </c>
      <c r="AN5415">
        <v>0</v>
      </c>
      <c r="AO5415">
        <v>0</v>
      </c>
      <c r="AP5415">
        <v>400000</v>
      </c>
      <c r="AQ5415">
        <v>806</v>
      </c>
      <c r="AR5415">
        <v>8460.31</v>
      </c>
      <c r="AS5415">
        <v>700</v>
      </c>
      <c r="AT5415">
        <v>0</v>
      </c>
      <c r="AU5415">
        <v>111000</v>
      </c>
    </row>
    <row r="5416" spans="1:47" x14ac:dyDescent="0.35">
      <c r="A5416" t="s">
        <v>40</v>
      </c>
      <c r="B5416" t="s">
        <v>318</v>
      </c>
      <c r="C5416">
        <v>196</v>
      </c>
      <c r="D5416">
        <v>6490.04</v>
      </c>
      <c r="E5416">
        <v>750</v>
      </c>
      <c r="F5416">
        <v>0</v>
      </c>
      <c r="G5416">
        <v>120000</v>
      </c>
      <c r="H5416">
        <v>184</v>
      </c>
      <c r="I5416">
        <v>1534.58</v>
      </c>
      <c r="J5416">
        <v>0</v>
      </c>
      <c r="K5416">
        <v>0</v>
      </c>
      <c r="L5416">
        <v>50000</v>
      </c>
      <c r="M5416">
        <v>298</v>
      </c>
      <c r="N5416">
        <v>10327.92</v>
      </c>
      <c r="O5416">
        <v>5000</v>
      </c>
      <c r="P5416">
        <v>0</v>
      </c>
      <c r="Q5416">
        <v>100000</v>
      </c>
      <c r="R5416">
        <v>236</v>
      </c>
      <c r="S5416">
        <v>6086.07</v>
      </c>
      <c r="T5416">
        <v>4000</v>
      </c>
      <c r="U5416">
        <v>0</v>
      </c>
      <c r="V5416">
        <v>50000</v>
      </c>
      <c r="W5416">
        <v>220</v>
      </c>
      <c r="X5416">
        <v>5073.75</v>
      </c>
      <c r="Y5416">
        <v>1000</v>
      </c>
      <c r="Z5416">
        <v>0</v>
      </c>
      <c r="AA5416">
        <v>60000</v>
      </c>
      <c r="AB5416">
        <v>191</v>
      </c>
      <c r="AC5416">
        <v>6661.19</v>
      </c>
      <c r="AD5416">
        <v>0</v>
      </c>
      <c r="AE5416">
        <v>0</v>
      </c>
      <c r="AF5416">
        <v>180000</v>
      </c>
      <c r="AG5416">
        <v>174</v>
      </c>
      <c r="AH5416">
        <v>3943.17</v>
      </c>
      <c r="AI5416">
        <v>0</v>
      </c>
      <c r="AJ5416">
        <v>0</v>
      </c>
      <c r="AK5416">
        <v>100000</v>
      </c>
      <c r="AL5416">
        <v>164</v>
      </c>
      <c r="AM5416">
        <v>5045.99</v>
      </c>
      <c r="AN5416">
        <v>0</v>
      </c>
      <c r="AO5416">
        <v>0</v>
      </c>
      <c r="AP5416">
        <v>80000</v>
      </c>
      <c r="AQ5416">
        <v>175</v>
      </c>
      <c r="AR5416">
        <v>4150.79</v>
      </c>
      <c r="AS5416">
        <v>0</v>
      </c>
      <c r="AT5416">
        <v>0</v>
      </c>
      <c r="AU5416">
        <v>100000</v>
      </c>
    </row>
    <row r="5418" spans="1:47" x14ac:dyDescent="0.35">
      <c r="A5418" t="s">
        <v>1900</v>
      </c>
    </row>
    <row r="5419" spans="1:47" x14ac:dyDescent="0.35">
      <c r="A5419" t="s">
        <v>29</v>
      </c>
      <c r="B5419" t="s">
        <v>847</v>
      </c>
      <c r="C5419" t="s">
        <v>1852</v>
      </c>
      <c r="D5419" t="s">
        <v>1853</v>
      </c>
      <c r="E5419" t="s">
        <v>1854</v>
      </c>
      <c r="F5419" t="s">
        <v>1855</v>
      </c>
      <c r="G5419" t="s">
        <v>1856</v>
      </c>
      <c r="H5419" t="s">
        <v>1857</v>
      </c>
      <c r="I5419" t="s">
        <v>1858</v>
      </c>
      <c r="J5419" t="s">
        <v>1859</v>
      </c>
      <c r="K5419" t="s">
        <v>1860</v>
      </c>
      <c r="L5419" t="s">
        <v>1861</v>
      </c>
      <c r="M5419" t="s">
        <v>1862</v>
      </c>
      <c r="N5419" t="s">
        <v>1863</v>
      </c>
      <c r="O5419" t="s">
        <v>1864</v>
      </c>
      <c r="P5419" t="s">
        <v>1865</v>
      </c>
      <c r="Q5419" t="s">
        <v>1866</v>
      </c>
      <c r="R5419" t="s">
        <v>1867</v>
      </c>
      <c r="S5419" t="s">
        <v>1868</v>
      </c>
      <c r="T5419" t="s">
        <v>1869</v>
      </c>
      <c r="U5419" t="s">
        <v>1870</v>
      </c>
      <c r="V5419" t="s">
        <v>1871</v>
      </c>
      <c r="W5419" t="s">
        <v>1872</v>
      </c>
      <c r="X5419" t="s">
        <v>1873</v>
      </c>
      <c r="Y5419" t="s">
        <v>1874</v>
      </c>
      <c r="Z5419" t="s">
        <v>1875</v>
      </c>
      <c r="AA5419" t="s">
        <v>1876</v>
      </c>
      <c r="AB5419" t="s">
        <v>1877</v>
      </c>
      <c r="AC5419" t="s">
        <v>1878</v>
      </c>
      <c r="AD5419" t="s">
        <v>1879</v>
      </c>
      <c r="AE5419" t="s">
        <v>1880</v>
      </c>
      <c r="AF5419" t="s">
        <v>1881</v>
      </c>
      <c r="AG5419" t="s">
        <v>1882</v>
      </c>
      <c r="AH5419" t="s">
        <v>1883</v>
      </c>
      <c r="AI5419" t="s">
        <v>1884</v>
      </c>
      <c r="AJ5419" t="s">
        <v>1885</v>
      </c>
      <c r="AK5419" t="s">
        <v>1886</v>
      </c>
      <c r="AL5419" t="s">
        <v>1887</v>
      </c>
      <c r="AM5419" t="s">
        <v>1888</v>
      </c>
      <c r="AN5419" t="s">
        <v>1889</v>
      </c>
      <c r="AO5419" t="s">
        <v>1890</v>
      </c>
      <c r="AP5419" t="s">
        <v>1891</v>
      </c>
      <c r="AQ5419" t="s">
        <v>1892</v>
      </c>
      <c r="AR5419" t="s">
        <v>1893</v>
      </c>
      <c r="AS5419" t="s">
        <v>1894</v>
      </c>
      <c r="AT5419" t="s">
        <v>1895</v>
      </c>
      <c r="AU5419" t="s">
        <v>1896</v>
      </c>
    </row>
    <row r="5420" spans="1:47" x14ac:dyDescent="0.35">
      <c r="A5420" t="s">
        <v>35</v>
      </c>
      <c r="B5420" t="s">
        <v>827</v>
      </c>
      <c r="C5420">
        <v>178</v>
      </c>
      <c r="D5420">
        <v>3933.16</v>
      </c>
      <c r="E5420">
        <v>0</v>
      </c>
      <c r="F5420">
        <v>0</v>
      </c>
      <c r="G5420">
        <v>60000</v>
      </c>
      <c r="H5420">
        <v>174</v>
      </c>
      <c r="I5420">
        <v>812.74</v>
      </c>
      <c r="J5420">
        <v>0</v>
      </c>
      <c r="K5420">
        <v>0</v>
      </c>
      <c r="L5420">
        <v>10000</v>
      </c>
      <c r="M5420">
        <v>247</v>
      </c>
      <c r="N5420">
        <v>13450.9</v>
      </c>
      <c r="O5420">
        <v>6000</v>
      </c>
      <c r="P5420">
        <v>0</v>
      </c>
      <c r="Q5420">
        <v>120000</v>
      </c>
      <c r="R5420">
        <v>195</v>
      </c>
      <c r="S5420">
        <v>4090.86</v>
      </c>
      <c r="T5420">
        <v>2000</v>
      </c>
      <c r="U5420">
        <v>0</v>
      </c>
      <c r="V5420">
        <v>60000</v>
      </c>
      <c r="W5420">
        <v>161</v>
      </c>
      <c r="X5420">
        <v>2653.74</v>
      </c>
      <c r="Y5420">
        <v>0</v>
      </c>
      <c r="Z5420">
        <v>0</v>
      </c>
      <c r="AA5420">
        <v>30000</v>
      </c>
      <c r="AB5420">
        <v>170</v>
      </c>
      <c r="AC5420">
        <v>3025.46</v>
      </c>
      <c r="AD5420">
        <v>0</v>
      </c>
      <c r="AE5420">
        <v>0</v>
      </c>
      <c r="AF5420">
        <v>35000</v>
      </c>
      <c r="AG5420">
        <v>171</v>
      </c>
      <c r="AH5420">
        <v>3601.48</v>
      </c>
      <c r="AI5420">
        <v>0</v>
      </c>
      <c r="AJ5420">
        <v>0</v>
      </c>
      <c r="AK5420">
        <v>90000</v>
      </c>
      <c r="AL5420">
        <v>154</v>
      </c>
      <c r="AM5420">
        <v>3945.39</v>
      </c>
      <c r="AN5420">
        <v>0</v>
      </c>
      <c r="AO5420">
        <v>0</v>
      </c>
      <c r="AP5420">
        <v>200000</v>
      </c>
      <c r="AQ5420">
        <v>156</v>
      </c>
      <c r="AR5420">
        <v>3482.31</v>
      </c>
      <c r="AS5420">
        <v>0</v>
      </c>
      <c r="AT5420">
        <v>0</v>
      </c>
      <c r="AU5420">
        <v>100000</v>
      </c>
    </row>
    <row r="5421" spans="1:47" x14ac:dyDescent="0.35">
      <c r="A5421" t="s">
        <v>35</v>
      </c>
      <c r="B5421" t="s">
        <v>828</v>
      </c>
      <c r="C5421">
        <v>196</v>
      </c>
      <c r="D5421">
        <v>8144.46</v>
      </c>
      <c r="E5421">
        <v>150</v>
      </c>
      <c r="F5421">
        <v>0</v>
      </c>
      <c r="G5421">
        <v>280000</v>
      </c>
      <c r="H5421">
        <v>181</v>
      </c>
      <c r="I5421">
        <v>2040.44</v>
      </c>
      <c r="J5421">
        <v>0</v>
      </c>
      <c r="K5421">
        <v>0</v>
      </c>
      <c r="L5421">
        <v>44000</v>
      </c>
      <c r="M5421">
        <v>261</v>
      </c>
      <c r="N5421">
        <v>6540.84</v>
      </c>
      <c r="O5421">
        <v>4000</v>
      </c>
      <c r="P5421">
        <v>0</v>
      </c>
      <c r="Q5421">
        <v>60000</v>
      </c>
      <c r="R5421">
        <v>227</v>
      </c>
      <c r="S5421">
        <v>7969.96</v>
      </c>
      <c r="T5421">
        <v>4500</v>
      </c>
      <c r="U5421">
        <v>0</v>
      </c>
      <c r="V5421">
        <v>100000</v>
      </c>
      <c r="W5421">
        <v>189</v>
      </c>
      <c r="X5421">
        <v>5765.15</v>
      </c>
      <c r="Y5421">
        <v>500</v>
      </c>
      <c r="Z5421">
        <v>0</v>
      </c>
      <c r="AA5421">
        <v>90000</v>
      </c>
      <c r="AB5421">
        <v>181</v>
      </c>
      <c r="AC5421">
        <v>5030.13</v>
      </c>
      <c r="AD5421">
        <v>0</v>
      </c>
      <c r="AE5421">
        <v>0</v>
      </c>
      <c r="AF5421">
        <v>80000</v>
      </c>
      <c r="AG5421">
        <v>187</v>
      </c>
      <c r="AH5421">
        <v>3330.04</v>
      </c>
      <c r="AI5421">
        <v>0</v>
      </c>
      <c r="AJ5421">
        <v>0</v>
      </c>
      <c r="AK5421">
        <v>60000</v>
      </c>
      <c r="AL5421">
        <v>162</v>
      </c>
      <c r="AM5421">
        <v>5466.62</v>
      </c>
      <c r="AN5421">
        <v>0</v>
      </c>
      <c r="AO5421">
        <v>0</v>
      </c>
      <c r="AP5421">
        <v>200000</v>
      </c>
      <c r="AQ5421">
        <v>187</v>
      </c>
      <c r="AR5421">
        <v>4025.68</v>
      </c>
      <c r="AS5421">
        <v>0</v>
      </c>
      <c r="AT5421">
        <v>0</v>
      </c>
      <c r="AU5421">
        <v>50000</v>
      </c>
    </row>
    <row r="5422" spans="1:47" x14ac:dyDescent="0.35">
      <c r="A5422" t="s">
        <v>35</v>
      </c>
      <c r="B5422" t="s">
        <v>318</v>
      </c>
      <c r="C5422">
        <v>2</v>
      </c>
      <c r="D5422">
        <v>7203.81</v>
      </c>
      <c r="E5422">
        <v>10000</v>
      </c>
      <c r="F5422">
        <v>0</v>
      </c>
      <c r="G5422">
        <v>10000</v>
      </c>
      <c r="H5422">
        <v>3</v>
      </c>
      <c r="I5422">
        <v>3597.68</v>
      </c>
      <c r="J5422">
        <v>5000</v>
      </c>
      <c r="K5422">
        <v>0</v>
      </c>
      <c r="L5422">
        <v>5000</v>
      </c>
      <c r="M5422">
        <v>10</v>
      </c>
      <c r="N5422">
        <v>12958.33</v>
      </c>
      <c r="O5422">
        <v>20000</v>
      </c>
      <c r="P5422">
        <v>300</v>
      </c>
      <c r="Q5422">
        <v>20000</v>
      </c>
      <c r="R5422">
        <v>5</v>
      </c>
      <c r="S5422">
        <v>8081.3</v>
      </c>
      <c r="T5422">
        <v>10000</v>
      </c>
      <c r="U5422">
        <v>1000</v>
      </c>
      <c r="V5422">
        <v>10000</v>
      </c>
      <c r="W5422">
        <v>5</v>
      </c>
      <c r="X5422">
        <v>1764.22</v>
      </c>
      <c r="Y5422">
        <v>0</v>
      </c>
      <c r="Z5422">
        <v>0</v>
      </c>
      <c r="AA5422">
        <v>10000</v>
      </c>
      <c r="AB5422">
        <v>2</v>
      </c>
      <c r="AC5422">
        <v>14407.62</v>
      </c>
      <c r="AD5422">
        <v>20000</v>
      </c>
      <c r="AE5422">
        <v>0</v>
      </c>
      <c r="AF5422">
        <v>20000</v>
      </c>
      <c r="AG5422">
        <v>3</v>
      </c>
      <c r="AH5422">
        <v>20441.47</v>
      </c>
      <c r="AI5422">
        <v>30000</v>
      </c>
      <c r="AJ5422">
        <v>0</v>
      </c>
      <c r="AK5422">
        <v>30000</v>
      </c>
      <c r="AL5422">
        <v>4</v>
      </c>
      <c r="AM5422">
        <v>27590</v>
      </c>
      <c r="AN5422">
        <v>40000</v>
      </c>
      <c r="AO5422">
        <v>0</v>
      </c>
      <c r="AP5422">
        <v>40000</v>
      </c>
      <c r="AQ5422">
        <v>2</v>
      </c>
      <c r="AR5422">
        <v>0</v>
      </c>
      <c r="AS5422">
        <v>0</v>
      </c>
      <c r="AT5422">
        <v>0</v>
      </c>
      <c r="AU5422">
        <v>0</v>
      </c>
    </row>
    <row r="5423" spans="1:47" x14ac:dyDescent="0.35">
      <c r="A5423" t="s">
        <v>36</v>
      </c>
      <c r="B5423" t="s">
        <v>827</v>
      </c>
      <c r="C5423">
        <v>409</v>
      </c>
      <c r="D5423">
        <v>7919.78</v>
      </c>
      <c r="E5423">
        <v>200</v>
      </c>
      <c r="F5423">
        <v>0</v>
      </c>
      <c r="G5423">
        <v>150000</v>
      </c>
      <c r="H5423">
        <v>379</v>
      </c>
      <c r="I5423">
        <v>1333.75</v>
      </c>
      <c r="J5423">
        <v>0</v>
      </c>
      <c r="K5423">
        <v>0</v>
      </c>
      <c r="L5423">
        <v>50000</v>
      </c>
      <c r="M5423">
        <v>571</v>
      </c>
      <c r="N5423">
        <v>12757.54</v>
      </c>
      <c r="O5423">
        <v>6000</v>
      </c>
      <c r="P5423">
        <v>0</v>
      </c>
      <c r="Q5423">
        <v>200000</v>
      </c>
      <c r="R5423">
        <v>435</v>
      </c>
      <c r="S5423">
        <v>5169.47</v>
      </c>
      <c r="T5423">
        <v>3000</v>
      </c>
      <c r="U5423">
        <v>0</v>
      </c>
      <c r="V5423">
        <v>80000</v>
      </c>
      <c r="W5423">
        <v>393</v>
      </c>
      <c r="X5423">
        <v>4336.25</v>
      </c>
      <c r="Y5423">
        <v>500</v>
      </c>
      <c r="Z5423">
        <v>0</v>
      </c>
      <c r="AA5423">
        <v>90000</v>
      </c>
      <c r="AB5423">
        <v>389</v>
      </c>
      <c r="AC5423">
        <v>5117.32</v>
      </c>
      <c r="AD5423">
        <v>0</v>
      </c>
      <c r="AE5423">
        <v>0</v>
      </c>
      <c r="AF5423">
        <v>120000</v>
      </c>
      <c r="AG5423">
        <v>361</v>
      </c>
      <c r="AH5423">
        <v>4587.96</v>
      </c>
      <c r="AI5423">
        <v>0</v>
      </c>
      <c r="AJ5423">
        <v>0</v>
      </c>
      <c r="AK5423">
        <v>600000</v>
      </c>
      <c r="AL5423">
        <v>328</v>
      </c>
      <c r="AM5423">
        <v>2755.9</v>
      </c>
      <c r="AN5423">
        <v>0</v>
      </c>
      <c r="AO5423">
        <v>0</v>
      </c>
      <c r="AP5423">
        <v>100000</v>
      </c>
      <c r="AQ5423">
        <v>366</v>
      </c>
      <c r="AR5423">
        <v>4050.08</v>
      </c>
      <c r="AS5423">
        <v>0</v>
      </c>
      <c r="AT5423">
        <v>0</v>
      </c>
      <c r="AU5423">
        <v>100000</v>
      </c>
    </row>
    <row r="5424" spans="1:47" x14ac:dyDescent="0.35">
      <c r="A5424" t="s">
        <v>36</v>
      </c>
      <c r="B5424" t="s">
        <v>828</v>
      </c>
      <c r="C5424">
        <v>565</v>
      </c>
      <c r="D5424">
        <v>12154.65</v>
      </c>
      <c r="E5424">
        <v>500</v>
      </c>
      <c r="F5424">
        <v>0</v>
      </c>
      <c r="G5424">
        <v>700000</v>
      </c>
      <c r="H5424">
        <v>551</v>
      </c>
      <c r="I5424">
        <v>3087.31</v>
      </c>
      <c r="J5424">
        <v>500</v>
      </c>
      <c r="K5424">
        <v>0</v>
      </c>
      <c r="L5424">
        <v>80000</v>
      </c>
      <c r="M5424">
        <v>743</v>
      </c>
      <c r="N5424">
        <v>9230.34</v>
      </c>
      <c r="O5424">
        <v>5000</v>
      </c>
      <c r="P5424">
        <v>0</v>
      </c>
      <c r="Q5424">
        <v>200000</v>
      </c>
      <c r="R5424">
        <v>692</v>
      </c>
      <c r="S5424">
        <v>7767.44</v>
      </c>
      <c r="T5424">
        <v>5000</v>
      </c>
      <c r="U5424">
        <v>0</v>
      </c>
      <c r="V5424">
        <v>100000</v>
      </c>
      <c r="W5424">
        <v>595</v>
      </c>
      <c r="X5424">
        <v>6563.64</v>
      </c>
      <c r="Y5424">
        <v>2000</v>
      </c>
      <c r="Z5424">
        <v>0</v>
      </c>
      <c r="AA5424">
        <v>100000</v>
      </c>
      <c r="AB5424">
        <v>549</v>
      </c>
      <c r="AC5424">
        <v>9464.75</v>
      </c>
      <c r="AD5424">
        <v>0</v>
      </c>
      <c r="AE5424">
        <v>0</v>
      </c>
      <c r="AF5424">
        <v>300000</v>
      </c>
      <c r="AG5424">
        <v>509</v>
      </c>
      <c r="AH5424">
        <v>6924.62</v>
      </c>
      <c r="AI5424">
        <v>0</v>
      </c>
      <c r="AJ5424">
        <v>0</v>
      </c>
      <c r="AK5424">
        <v>500000</v>
      </c>
      <c r="AL5424">
        <v>449</v>
      </c>
      <c r="AM5424">
        <v>14677.88</v>
      </c>
      <c r="AN5424">
        <v>0</v>
      </c>
      <c r="AO5424">
        <v>0</v>
      </c>
      <c r="AP5424">
        <v>400000</v>
      </c>
      <c r="AQ5424">
        <v>506</v>
      </c>
      <c r="AR5424">
        <v>7991.36</v>
      </c>
      <c r="AS5424">
        <v>0</v>
      </c>
      <c r="AT5424">
        <v>0</v>
      </c>
      <c r="AU5424">
        <v>100000</v>
      </c>
    </row>
    <row r="5425" spans="1:47" x14ac:dyDescent="0.35">
      <c r="A5425" t="s">
        <v>36</v>
      </c>
      <c r="B5425" t="s">
        <v>318</v>
      </c>
      <c r="C5425">
        <v>17</v>
      </c>
      <c r="D5425">
        <v>4582.3999999999996</v>
      </c>
      <c r="E5425">
        <v>3000</v>
      </c>
      <c r="F5425">
        <v>0</v>
      </c>
      <c r="G5425">
        <v>30000</v>
      </c>
      <c r="H5425">
        <v>16</v>
      </c>
      <c r="I5425">
        <v>1685.91</v>
      </c>
      <c r="J5425">
        <v>500</v>
      </c>
      <c r="K5425">
        <v>0</v>
      </c>
      <c r="L5425">
        <v>15000</v>
      </c>
      <c r="M5425">
        <v>49</v>
      </c>
      <c r="N5425">
        <v>6975.59</v>
      </c>
      <c r="O5425">
        <v>2000</v>
      </c>
      <c r="P5425">
        <v>400</v>
      </c>
      <c r="Q5425">
        <v>100000</v>
      </c>
      <c r="R5425">
        <v>30</v>
      </c>
      <c r="S5425">
        <v>5563.38</v>
      </c>
      <c r="T5425">
        <v>5000</v>
      </c>
      <c r="U5425">
        <v>0</v>
      </c>
      <c r="V5425">
        <v>35000</v>
      </c>
      <c r="W5425">
        <v>27</v>
      </c>
      <c r="X5425">
        <v>4953.78</v>
      </c>
      <c r="Y5425">
        <v>1300</v>
      </c>
      <c r="Z5425">
        <v>0</v>
      </c>
      <c r="AA5425">
        <v>30000</v>
      </c>
      <c r="AB5425">
        <v>21</v>
      </c>
      <c r="AC5425">
        <v>34130.51</v>
      </c>
      <c r="AD5425">
        <v>10000</v>
      </c>
      <c r="AE5425">
        <v>0</v>
      </c>
      <c r="AF5425">
        <v>265300</v>
      </c>
      <c r="AG5425">
        <v>13</v>
      </c>
      <c r="AH5425">
        <v>1716.11</v>
      </c>
      <c r="AI5425">
        <v>0</v>
      </c>
      <c r="AJ5425">
        <v>0</v>
      </c>
      <c r="AK5425">
        <v>20000</v>
      </c>
      <c r="AL5425">
        <v>21</v>
      </c>
      <c r="AM5425">
        <v>3465.1</v>
      </c>
      <c r="AN5425">
        <v>300</v>
      </c>
      <c r="AO5425">
        <v>0</v>
      </c>
      <c r="AP5425">
        <v>40000</v>
      </c>
      <c r="AQ5425">
        <v>6</v>
      </c>
      <c r="AR5425">
        <v>26484.560000000001</v>
      </c>
      <c r="AS5425">
        <v>7000</v>
      </c>
      <c r="AT5425">
        <v>0</v>
      </c>
      <c r="AU5425">
        <v>58000</v>
      </c>
    </row>
    <row r="5426" spans="1:47" x14ac:dyDescent="0.35">
      <c r="A5426" t="s">
        <v>37</v>
      </c>
      <c r="B5426" t="s">
        <v>827</v>
      </c>
      <c r="C5426">
        <v>192</v>
      </c>
      <c r="D5426">
        <v>5774.11</v>
      </c>
      <c r="E5426">
        <v>500</v>
      </c>
      <c r="F5426">
        <v>0</v>
      </c>
      <c r="G5426">
        <v>100000</v>
      </c>
      <c r="H5426">
        <v>180</v>
      </c>
      <c r="I5426">
        <v>1989.39</v>
      </c>
      <c r="J5426">
        <v>0</v>
      </c>
      <c r="K5426">
        <v>0</v>
      </c>
      <c r="L5426">
        <v>40000</v>
      </c>
      <c r="M5426">
        <v>300</v>
      </c>
      <c r="N5426">
        <v>10655.67</v>
      </c>
      <c r="O5426">
        <v>6000</v>
      </c>
      <c r="P5426">
        <v>0</v>
      </c>
      <c r="Q5426">
        <v>100000</v>
      </c>
      <c r="R5426">
        <v>208</v>
      </c>
      <c r="S5426">
        <v>4551.07</v>
      </c>
      <c r="T5426">
        <v>2000</v>
      </c>
      <c r="U5426">
        <v>0</v>
      </c>
      <c r="V5426">
        <v>50000</v>
      </c>
      <c r="W5426">
        <v>189</v>
      </c>
      <c r="X5426">
        <v>3419.91</v>
      </c>
      <c r="Y5426">
        <v>0</v>
      </c>
      <c r="Z5426">
        <v>0</v>
      </c>
      <c r="AA5426">
        <v>76000</v>
      </c>
      <c r="AB5426">
        <v>174</v>
      </c>
      <c r="AC5426">
        <v>4404.09</v>
      </c>
      <c r="AD5426">
        <v>0</v>
      </c>
      <c r="AE5426">
        <v>0</v>
      </c>
      <c r="AF5426">
        <v>50000</v>
      </c>
      <c r="AG5426">
        <v>163</v>
      </c>
      <c r="AH5426">
        <v>2006.12</v>
      </c>
      <c r="AI5426">
        <v>0</v>
      </c>
      <c r="AJ5426">
        <v>0</v>
      </c>
      <c r="AK5426">
        <v>42000</v>
      </c>
      <c r="AL5426">
        <v>154</v>
      </c>
      <c r="AM5426">
        <v>4210.47</v>
      </c>
      <c r="AN5426">
        <v>0</v>
      </c>
      <c r="AO5426">
        <v>0</v>
      </c>
      <c r="AP5426">
        <v>100000</v>
      </c>
      <c r="AQ5426">
        <v>165</v>
      </c>
      <c r="AR5426">
        <v>3617.15</v>
      </c>
      <c r="AS5426">
        <v>0</v>
      </c>
      <c r="AT5426">
        <v>0</v>
      </c>
      <c r="AU5426">
        <v>100000</v>
      </c>
    </row>
    <row r="5427" spans="1:47" x14ac:dyDescent="0.35">
      <c r="A5427" t="s">
        <v>37</v>
      </c>
      <c r="B5427" t="s">
        <v>828</v>
      </c>
      <c r="C5427">
        <v>267</v>
      </c>
      <c r="D5427">
        <v>14033.69</v>
      </c>
      <c r="E5427">
        <v>500</v>
      </c>
      <c r="F5427">
        <v>0</v>
      </c>
      <c r="G5427">
        <v>1000000</v>
      </c>
      <c r="H5427">
        <v>244</v>
      </c>
      <c r="I5427">
        <v>1747.7</v>
      </c>
      <c r="J5427">
        <v>0</v>
      </c>
      <c r="K5427">
        <v>0</v>
      </c>
      <c r="L5427">
        <v>20000</v>
      </c>
      <c r="M5427">
        <v>377</v>
      </c>
      <c r="N5427">
        <v>8593.3799999999992</v>
      </c>
      <c r="O5427">
        <v>5000</v>
      </c>
      <c r="P5427">
        <v>0</v>
      </c>
      <c r="Q5427">
        <v>400000</v>
      </c>
      <c r="R5427">
        <v>318</v>
      </c>
      <c r="S5427">
        <v>6591.49</v>
      </c>
      <c r="T5427">
        <v>4000</v>
      </c>
      <c r="U5427">
        <v>0</v>
      </c>
      <c r="V5427">
        <v>100000</v>
      </c>
      <c r="W5427">
        <v>265</v>
      </c>
      <c r="X5427">
        <v>4606.91</v>
      </c>
      <c r="Y5427">
        <v>600</v>
      </c>
      <c r="Z5427">
        <v>0</v>
      </c>
      <c r="AA5427">
        <v>70000</v>
      </c>
      <c r="AB5427">
        <v>253</v>
      </c>
      <c r="AC5427">
        <v>5562.19</v>
      </c>
      <c r="AD5427">
        <v>0</v>
      </c>
      <c r="AE5427">
        <v>0</v>
      </c>
      <c r="AF5427">
        <v>100000</v>
      </c>
      <c r="AG5427">
        <v>244</v>
      </c>
      <c r="AH5427">
        <v>3905.73</v>
      </c>
      <c r="AI5427">
        <v>0</v>
      </c>
      <c r="AJ5427">
        <v>0</v>
      </c>
      <c r="AK5427">
        <v>100000</v>
      </c>
      <c r="AL5427">
        <v>208</v>
      </c>
      <c r="AM5427">
        <v>4866.92</v>
      </c>
      <c r="AN5427">
        <v>0</v>
      </c>
      <c r="AO5427">
        <v>0</v>
      </c>
      <c r="AP5427">
        <v>100000</v>
      </c>
      <c r="AQ5427">
        <v>228</v>
      </c>
      <c r="AR5427">
        <v>7120.03</v>
      </c>
      <c r="AS5427">
        <v>200</v>
      </c>
      <c r="AT5427">
        <v>0</v>
      </c>
      <c r="AU5427">
        <v>100000</v>
      </c>
    </row>
    <row r="5428" spans="1:47" x14ac:dyDescent="0.35">
      <c r="A5428" t="s">
        <v>37</v>
      </c>
      <c r="B5428" t="s">
        <v>318</v>
      </c>
      <c r="C5428">
        <v>20</v>
      </c>
      <c r="D5428">
        <v>5805.94</v>
      </c>
      <c r="E5428">
        <v>200</v>
      </c>
      <c r="F5428">
        <v>0</v>
      </c>
      <c r="G5428">
        <v>60000</v>
      </c>
      <c r="H5428">
        <v>15</v>
      </c>
      <c r="I5428">
        <v>967.19</v>
      </c>
      <c r="J5428">
        <v>500</v>
      </c>
      <c r="K5428">
        <v>0</v>
      </c>
      <c r="L5428">
        <v>5000</v>
      </c>
      <c r="M5428">
        <v>27</v>
      </c>
      <c r="N5428">
        <v>5995.6</v>
      </c>
      <c r="O5428">
        <v>2500</v>
      </c>
      <c r="P5428">
        <v>100</v>
      </c>
      <c r="Q5428">
        <v>50000</v>
      </c>
      <c r="R5428">
        <v>10</v>
      </c>
      <c r="S5428">
        <v>5822.2</v>
      </c>
      <c r="T5428">
        <v>5000</v>
      </c>
      <c r="U5428">
        <v>800</v>
      </c>
      <c r="V5428">
        <v>10000</v>
      </c>
      <c r="W5428">
        <v>18</v>
      </c>
      <c r="X5428">
        <v>3900.51</v>
      </c>
      <c r="Y5428">
        <v>1500</v>
      </c>
      <c r="Z5428">
        <v>0</v>
      </c>
      <c r="AA5428">
        <v>32000</v>
      </c>
      <c r="AB5428">
        <v>14</v>
      </c>
      <c r="AC5428">
        <v>561.46</v>
      </c>
      <c r="AD5428">
        <v>0</v>
      </c>
      <c r="AE5428">
        <v>0</v>
      </c>
      <c r="AF5428">
        <v>6000</v>
      </c>
      <c r="AG5428">
        <v>10</v>
      </c>
      <c r="AH5428">
        <v>2390.2800000000002</v>
      </c>
      <c r="AI5428">
        <v>0</v>
      </c>
      <c r="AJ5428">
        <v>0</v>
      </c>
      <c r="AK5428">
        <v>10000</v>
      </c>
      <c r="AL5428">
        <v>11</v>
      </c>
      <c r="AM5428">
        <v>1601.9</v>
      </c>
      <c r="AN5428">
        <v>0</v>
      </c>
      <c r="AO5428">
        <v>0</v>
      </c>
      <c r="AP5428">
        <v>60000</v>
      </c>
      <c r="AQ5428">
        <v>7</v>
      </c>
      <c r="AR5428">
        <v>9014.0499999999993</v>
      </c>
      <c r="AS5428">
        <v>5000</v>
      </c>
      <c r="AT5428">
        <v>0</v>
      </c>
      <c r="AU5428">
        <v>40000</v>
      </c>
    </row>
    <row r="5429" spans="1:47" x14ac:dyDescent="0.35">
      <c r="A5429" t="s">
        <v>38</v>
      </c>
      <c r="B5429" t="s">
        <v>827</v>
      </c>
      <c r="C5429">
        <v>219</v>
      </c>
      <c r="D5429">
        <v>7281.78</v>
      </c>
      <c r="E5429">
        <v>0</v>
      </c>
      <c r="F5429">
        <v>0</v>
      </c>
      <c r="G5429">
        <v>230000</v>
      </c>
      <c r="H5429">
        <v>202</v>
      </c>
      <c r="I5429">
        <v>1255.8499999999999</v>
      </c>
      <c r="J5429">
        <v>0</v>
      </c>
      <c r="K5429">
        <v>0</v>
      </c>
      <c r="L5429">
        <v>40000</v>
      </c>
      <c r="M5429">
        <v>304</v>
      </c>
      <c r="N5429">
        <v>11347.39</v>
      </c>
      <c r="O5429">
        <v>6000</v>
      </c>
      <c r="P5429">
        <v>0</v>
      </c>
      <c r="Q5429">
        <v>100000</v>
      </c>
      <c r="R5429">
        <v>227</v>
      </c>
      <c r="S5429">
        <v>3573.96</v>
      </c>
      <c r="T5429">
        <v>2000</v>
      </c>
      <c r="U5429">
        <v>0</v>
      </c>
      <c r="V5429">
        <v>40000</v>
      </c>
      <c r="W5429">
        <v>197</v>
      </c>
      <c r="X5429">
        <v>2023.93</v>
      </c>
      <c r="Y5429">
        <v>0</v>
      </c>
      <c r="Z5429">
        <v>0</v>
      </c>
      <c r="AA5429">
        <v>42000</v>
      </c>
      <c r="AB5429">
        <v>206</v>
      </c>
      <c r="AC5429">
        <v>6016.85</v>
      </c>
      <c r="AD5429">
        <v>0</v>
      </c>
      <c r="AE5429">
        <v>0</v>
      </c>
      <c r="AF5429">
        <v>66000</v>
      </c>
      <c r="AG5429">
        <v>189</v>
      </c>
      <c r="AH5429">
        <v>3322.95</v>
      </c>
      <c r="AI5429">
        <v>0</v>
      </c>
      <c r="AJ5429">
        <v>0</v>
      </c>
      <c r="AK5429">
        <v>100000</v>
      </c>
      <c r="AL5429">
        <v>178</v>
      </c>
      <c r="AM5429">
        <v>3869.82</v>
      </c>
      <c r="AN5429">
        <v>0</v>
      </c>
      <c r="AO5429">
        <v>0</v>
      </c>
      <c r="AP5429">
        <v>150000</v>
      </c>
      <c r="AQ5429">
        <v>189</v>
      </c>
      <c r="AR5429">
        <v>4576.97</v>
      </c>
      <c r="AS5429">
        <v>0</v>
      </c>
      <c r="AT5429">
        <v>0</v>
      </c>
      <c r="AU5429">
        <v>80000</v>
      </c>
    </row>
    <row r="5430" spans="1:47" x14ac:dyDescent="0.35">
      <c r="A5430" t="s">
        <v>38</v>
      </c>
      <c r="B5430" t="s">
        <v>828</v>
      </c>
      <c r="C5430">
        <v>260</v>
      </c>
      <c r="D5430">
        <v>4496.2299999999996</v>
      </c>
      <c r="E5430">
        <v>1000</v>
      </c>
      <c r="F5430">
        <v>0</v>
      </c>
      <c r="G5430">
        <v>100000</v>
      </c>
      <c r="H5430">
        <v>247</v>
      </c>
      <c r="I5430">
        <v>1593.24</v>
      </c>
      <c r="J5430">
        <v>0</v>
      </c>
      <c r="K5430">
        <v>0</v>
      </c>
      <c r="L5430">
        <v>35000</v>
      </c>
      <c r="M5430">
        <v>348</v>
      </c>
      <c r="N5430">
        <v>7192.58</v>
      </c>
      <c r="O5430">
        <v>4000</v>
      </c>
      <c r="P5430">
        <v>0</v>
      </c>
      <c r="Q5430">
        <v>100000</v>
      </c>
      <c r="R5430">
        <v>297</v>
      </c>
      <c r="S5430">
        <v>6529.65</v>
      </c>
      <c r="T5430">
        <v>3000</v>
      </c>
      <c r="U5430">
        <v>0</v>
      </c>
      <c r="V5430">
        <v>100000</v>
      </c>
      <c r="W5430">
        <v>247</v>
      </c>
      <c r="X5430">
        <v>3267.74</v>
      </c>
      <c r="Y5430">
        <v>300</v>
      </c>
      <c r="Z5430">
        <v>0</v>
      </c>
      <c r="AA5430">
        <v>43000</v>
      </c>
      <c r="AB5430">
        <v>241</v>
      </c>
      <c r="AC5430">
        <v>6603.47</v>
      </c>
      <c r="AD5430">
        <v>0</v>
      </c>
      <c r="AE5430">
        <v>0</v>
      </c>
      <c r="AF5430">
        <v>240000</v>
      </c>
      <c r="AG5430">
        <v>239</v>
      </c>
      <c r="AH5430">
        <v>6336.91</v>
      </c>
      <c r="AI5430">
        <v>0</v>
      </c>
      <c r="AJ5430">
        <v>0</v>
      </c>
      <c r="AK5430">
        <v>140000</v>
      </c>
      <c r="AL5430">
        <v>220</v>
      </c>
      <c r="AM5430">
        <v>4831.34</v>
      </c>
      <c r="AN5430">
        <v>0</v>
      </c>
      <c r="AO5430">
        <v>0</v>
      </c>
      <c r="AP5430">
        <v>152000</v>
      </c>
      <c r="AQ5430">
        <v>230</v>
      </c>
      <c r="AR5430">
        <v>6107.19</v>
      </c>
      <c r="AS5430">
        <v>0</v>
      </c>
      <c r="AT5430">
        <v>0</v>
      </c>
      <c r="AU5430">
        <v>111000</v>
      </c>
    </row>
    <row r="5431" spans="1:47" x14ac:dyDescent="0.35">
      <c r="A5431" t="s">
        <v>38</v>
      </c>
      <c r="B5431" t="s">
        <v>318</v>
      </c>
      <c r="C5431">
        <v>11</v>
      </c>
      <c r="D5431">
        <v>2344.5700000000002</v>
      </c>
      <c r="E5431">
        <v>400</v>
      </c>
      <c r="F5431">
        <v>0</v>
      </c>
      <c r="G5431">
        <v>17500</v>
      </c>
      <c r="H5431">
        <v>7</v>
      </c>
      <c r="I5431">
        <v>691.95</v>
      </c>
      <c r="J5431">
        <v>0</v>
      </c>
      <c r="K5431">
        <v>0</v>
      </c>
      <c r="L5431">
        <v>4500</v>
      </c>
      <c r="M5431">
        <v>36</v>
      </c>
      <c r="N5431">
        <v>4426.0600000000004</v>
      </c>
      <c r="O5431">
        <v>3000</v>
      </c>
      <c r="P5431">
        <v>100</v>
      </c>
      <c r="Q5431">
        <v>18000</v>
      </c>
      <c r="R5431">
        <v>13</v>
      </c>
      <c r="S5431">
        <v>6297.27</v>
      </c>
      <c r="T5431">
        <v>3000</v>
      </c>
      <c r="U5431">
        <v>0</v>
      </c>
      <c r="V5431">
        <v>30000</v>
      </c>
      <c r="W5431">
        <v>11</v>
      </c>
      <c r="X5431">
        <v>3850.9</v>
      </c>
      <c r="Y5431">
        <v>800</v>
      </c>
      <c r="Z5431">
        <v>0</v>
      </c>
      <c r="AA5431">
        <v>11000</v>
      </c>
      <c r="AB5431">
        <v>11</v>
      </c>
      <c r="AC5431">
        <v>2053.88</v>
      </c>
      <c r="AD5431">
        <v>200</v>
      </c>
      <c r="AE5431">
        <v>0</v>
      </c>
      <c r="AF5431">
        <v>7000</v>
      </c>
      <c r="AG5431">
        <v>9</v>
      </c>
      <c r="AH5431">
        <v>3096.31</v>
      </c>
      <c r="AI5431">
        <v>3000</v>
      </c>
      <c r="AJ5431">
        <v>0</v>
      </c>
      <c r="AK5431">
        <v>6000</v>
      </c>
      <c r="AL5431">
        <v>4</v>
      </c>
      <c r="AM5431">
        <v>5110.04</v>
      </c>
      <c r="AN5431">
        <v>10000</v>
      </c>
      <c r="AO5431">
        <v>0</v>
      </c>
      <c r="AP5431">
        <v>10000</v>
      </c>
      <c r="AQ5431">
        <v>5</v>
      </c>
      <c r="AR5431">
        <v>249.59</v>
      </c>
      <c r="AS5431">
        <v>0</v>
      </c>
      <c r="AT5431">
        <v>0</v>
      </c>
      <c r="AU5431">
        <v>5000</v>
      </c>
    </row>
    <row r="5432" spans="1:47" x14ac:dyDescent="0.35">
      <c r="A5432" t="s">
        <v>39</v>
      </c>
      <c r="B5432" t="s">
        <v>827</v>
      </c>
      <c r="C5432">
        <v>248</v>
      </c>
      <c r="D5432">
        <v>5584.78</v>
      </c>
      <c r="E5432">
        <v>400</v>
      </c>
      <c r="F5432">
        <v>0</v>
      </c>
      <c r="G5432">
        <v>200000</v>
      </c>
      <c r="H5432">
        <v>247</v>
      </c>
      <c r="I5432">
        <v>1427.81</v>
      </c>
      <c r="J5432">
        <v>0</v>
      </c>
      <c r="K5432">
        <v>0</v>
      </c>
      <c r="L5432">
        <v>40000</v>
      </c>
      <c r="M5432">
        <v>361</v>
      </c>
      <c r="N5432">
        <v>10539.35</v>
      </c>
      <c r="O5432">
        <v>6000</v>
      </c>
      <c r="P5432">
        <v>0</v>
      </c>
      <c r="Q5432">
        <v>100000</v>
      </c>
      <c r="R5432">
        <v>286</v>
      </c>
      <c r="S5432">
        <v>5714.05</v>
      </c>
      <c r="T5432">
        <v>1500</v>
      </c>
      <c r="U5432">
        <v>0</v>
      </c>
      <c r="V5432">
        <v>100000</v>
      </c>
      <c r="W5432">
        <v>245</v>
      </c>
      <c r="X5432">
        <v>3355</v>
      </c>
      <c r="Y5432">
        <v>0</v>
      </c>
      <c r="Z5432">
        <v>0</v>
      </c>
      <c r="AA5432">
        <v>50000</v>
      </c>
      <c r="AB5432">
        <v>242</v>
      </c>
      <c r="AC5432">
        <v>5566.94</v>
      </c>
      <c r="AD5432">
        <v>0</v>
      </c>
      <c r="AE5432">
        <v>0</v>
      </c>
      <c r="AF5432">
        <v>150000</v>
      </c>
      <c r="AG5432">
        <v>235</v>
      </c>
      <c r="AH5432">
        <v>3890.6</v>
      </c>
      <c r="AI5432">
        <v>0</v>
      </c>
      <c r="AJ5432">
        <v>0</v>
      </c>
      <c r="AK5432">
        <v>100000</v>
      </c>
      <c r="AL5432">
        <v>211</v>
      </c>
      <c r="AM5432">
        <v>4004.36</v>
      </c>
      <c r="AN5432">
        <v>0</v>
      </c>
      <c r="AO5432">
        <v>0</v>
      </c>
      <c r="AP5432">
        <v>200000</v>
      </c>
      <c r="AQ5432">
        <v>223</v>
      </c>
      <c r="AR5432">
        <v>5266.3</v>
      </c>
      <c r="AS5432">
        <v>0</v>
      </c>
      <c r="AT5432">
        <v>0</v>
      </c>
      <c r="AU5432">
        <v>100000</v>
      </c>
    </row>
    <row r="5433" spans="1:47" x14ac:dyDescent="0.35">
      <c r="A5433" t="s">
        <v>39</v>
      </c>
      <c r="B5433" t="s">
        <v>828</v>
      </c>
      <c r="C5433">
        <v>327</v>
      </c>
      <c r="D5433">
        <v>11605</v>
      </c>
      <c r="E5433">
        <v>0</v>
      </c>
      <c r="F5433">
        <v>0</v>
      </c>
      <c r="G5433">
        <v>600000</v>
      </c>
      <c r="H5433">
        <v>333</v>
      </c>
      <c r="I5433">
        <v>3797.34</v>
      </c>
      <c r="J5433">
        <v>0</v>
      </c>
      <c r="K5433">
        <v>0</v>
      </c>
      <c r="L5433">
        <v>150000</v>
      </c>
      <c r="M5433">
        <v>465</v>
      </c>
      <c r="N5433">
        <v>13593.13</v>
      </c>
      <c r="O5433">
        <v>5000</v>
      </c>
      <c r="P5433">
        <v>0</v>
      </c>
      <c r="Q5433">
        <v>700000</v>
      </c>
      <c r="R5433">
        <v>409</v>
      </c>
      <c r="S5433">
        <v>9198.43</v>
      </c>
      <c r="T5433">
        <v>5000</v>
      </c>
      <c r="U5433">
        <v>0</v>
      </c>
      <c r="V5433">
        <v>100000</v>
      </c>
      <c r="W5433">
        <v>350</v>
      </c>
      <c r="X5433">
        <v>8185.65</v>
      </c>
      <c r="Y5433">
        <v>800</v>
      </c>
      <c r="Z5433">
        <v>0</v>
      </c>
      <c r="AA5433">
        <v>320000</v>
      </c>
      <c r="AB5433">
        <v>308</v>
      </c>
      <c r="AC5433">
        <v>7554.8</v>
      </c>
      <c r="AD5433">
        <v>0</v>
      </c>
      <c r="AE5433">
        <v>0</v>
      </c>
      <c r="AF5433">
        <v>380000</v>
      </c>
      <c r="AG5433">
        <v>291</v>
      </c>
      <c r="AH5433">
        <v>8512.52</v>
      </c>
      <c r="AI5433">
        <v>0</v>
      </c>
      <c r="AJ5433">
        <v>0</v>
      </c>
      <c r="AK5433">
        <v>100000</v>
      </c>
      <c r="AL5433">
        <v>245</v>
      </c>
      <c r="AM5433">
        <v>12196.08</v>
      </c>
      <c r="AN5433">
        <v>0</v>
      </c>
      <c r="AO5433">
        <v>0</v>
      </c>
      <c r="AP5433">
        <v>340000</v>
      </c>
      <c r="AQ5433">
        <v>303</v>
      </c>
      <c r="AR5433">
        <v>7808.87</v>
      </c>
      <c r="AS5433">
        <v>0</v>
      </c>
      <c r="AT5433">
        <v>0</v>
      </c>
      <c r="AU5433">
        <v>120000</v>
      </c>
    </row>
    <row r="5434" spans="1:47" x14ac:dyDescent="0.35">
      <c r="A5434" t="s">
        <v>39</v>
      </c>
      <c r="B5434" t="s">
        <v>318</v>
      </c>
      <c r="C5434">
        <v>12</v>
      </c>
      <c r="D5434">
        <v>5701.49</v>
      </c>
      <c r="E5434">
        <v>0</v>
      </c>
      <c r="F5434">
        <v>0</v>
      </c>
      <c r="G5434">
        <v>30000</v>
      </c>
      <c r="H5434">
        <v>18</v>
      </c>
      <c r="I5434">
        <v>1929.19</v>
      </c>
      <c r="J5434">
        <v>0</v>
      </c>
      <c r="K5434">
        <v>0</v>
      </c>
      <c r="L5434">
        <v>25000</v>
      </c>
      <c r="M5434">
        <v>32</v>
      </c>
      <c r="N5434">
        <v>4092.4</v>
      </c>
      <c r="O5434">
        <v>2000</v>
      </c>
      <c r="P5434">
        <v>200</v>
      </c>
      <c r="Q5434">
        <v>30000</v>
      </c>
      <c r="R5434">
        <v>20</v>
      </c>
      <c r="S5434">
        <v>5369.6</v>
      </c>
      <c r="T5434">
        <v>3000</v>
      </c>
      <c r="U5434">
        <v>0</v>
      </c>
      <c r="V5434">
        <v>20000</v>
      </c>
      <c r="W5434">
        <v>26</v>
      </c>
      <c r="X5434">
        <v>16808.259999999998</v>
      </c>
      <c r="Y5434">
        <v>700</v>
      </c>
      <c r="Z5434">
        <v>0</v>
      </c>
      <c r="AA5434">
        <v>200000</v>
      </c>
      <c r="AB5434">
        <v>19</v>
      </c>
      <c r="AC5434">
        <v>3540.55</v>
      </c>
      <c r="AD5434">
        <v>0</v>
      </c>
      <c r="AE5434">
        <v>0</v>
      </c>
      <c r="AF5434">
        <v>20000</v>
      </c>
      <c r="AG5434">
        <v>15</v>
      </c>
      <c r="AH5434">
        <v>6632.78</v>
      </c>
      <c r="AI5434">
        <v>0</v>
      </c>
      <c r="AJ5434">
        <v>0</v>
      </c>
      <c r="AK5434">
        <v>40000</v>
      </c>
      <c r="AL5434">
        <v>14</v>
      </c>
      <c r="AM5434">
        <v>26289.38</v>
      </c>
      <c r="AN5434">
        <v>0</v>
      </c>
      <c r="AO5434">
        <v>0</v>
      </c>
      <c r="AP5434">
        <v>300000</v>
      </c>
      <c r="AQ5434">
        <v>12</v>
      </c>
      <c r="AR5434">
        <v>1223.69</v>
      </c>
      <c r="AS5434">
        <v>0</v>
      </c>
      <c r="AT5434">
        <v>0</v>
      </c>
      <c r="AU5434">
        <v>25000</v>
      </c>
    </row>
    <row r="5435" spans="1:47" x14ac:dyDescent="0.35">
      <c r="A5435" t="s">
        <v>40</v>
      </c>
      <c r="B5435" t="s">
        <v>827</v>
      </c>
      <c r="C5435">
        <v>1246</v>
      </c>
      <c r="D5435">
        <v>6532.27</v>
      </c>
      <c r="E5435">
        <v>300</v>
      </c>
      <c r="F5435">
        <v>0</v>
      </c>
      <c r="G5435">
        <v>230000</v>
      </c>
      <c r="H5435">
        <v>1182</v>
      </c>
      <c r="I5435">
        <v>1376.86</v>
      </c>
      <c r="J5435">
        <v>0</v>
      </c>
      <c r="K5435">
        <v>0</v>
      </c>
      <c r="L5435">
        <v>50000</v>
      </c>
      <c r="M5435">
        <v>1783</v>
      </c>
      <c r="N5435">
        <v>11750.09</v>
      </c>
      <c r="O5435">
        <v>6000</v>
      </c>
      <c r="P5435">
        <v>0</v>
      </c>
      <c r="Q5435">
        <v>200000</v>
      </c>
      <c r="R5435">
        <v>1351</v>
      </c>
      <c r="S5435">
        <v>4793.43</v>
      </c>
      <c r="T5435">
        <v>2000</v>
      </c>
      <c r="U5435">
        <v>0</v>
      </c>
      <c r="V5435">
        <v>100000</v>
      </c>
      <c r="W5435">
        <v>1185</v>
      </c>
      <c r="X5435">
        <v>3399.55</v>
      </c>
      <c r="Y5435">
        <v>0</v>
      </c>
      <c r="Z5435">
        <v>0</v>
      </c>
      <c r="AA5435">
        <v>90000</v>
      </c>
      <c r="AB5435">
        <v>1181</v>
      </c>
      <c r="AC5435">
        <v>5040.37</v>
      </c>
      <c r="AD5435">
        <v>0</v>
      </c>
      <c r="AE5435">
        <v>0</v>
      </c>
      <c r="AF5435">
        <v>150000</v>
      </c>
      <c r="AG5435">
        <v>1119</v>
      </c>
      <c r="AH5435">
        <v>3730.63</v>
      </c>
      <c r="AI5435">
        <v>0</v>
      </c>
      <c r="AJ5435">
        <v>0</v>
      </c>
      <c r="AK5435">
        <v>600000</v>
      </c>
      <c r="AL5435">
        <v>1025</v>
      </c>
      <c r="AM5435">
        <v>3581.83</v>
      </c>
      <c r="AN5435">
        <v>0</v>
      </c>
      <c r="AO5435">
        <v>0</v>
      </c>
      <c r="AP5435">
        <v>200000</v>
      </c>
      <c r="AQ5435">
        <v>1099</v>
      </c>
      <c r="AR5435">
        <v>4281.82</v>
      </c>
      <c r="AS5435">
        <v>0</v>
      </c>
      <c r="AT5435">
        <v>0</v>
      </c>
      <c r="AU5435">
        <v>100000</v>
      </c>
    </row>
    <row r="5436" spans="1:47" x14ac:dyDescent="0.35">
      <c r="A5436" t="s">
        <v>40</v>
      </c>
      <c r="B5436" t="s">
        <v>828</v>
      </c>
      <c r="C5436">
        <v>1615</v>
      </c>
      <c r="D5436">
        <v>10539.59</v>
      </c>
      <c r="E5436">
        <v>500</v>
      </c>
      <c r="F5436">
        <v>0</v>
      </c>
      <c r="G5436">
        <v>1000000</v>
      </c>
      <c r="H5436">
        <v>1556</v>
      </c>
      <c r="I5436">
        <v>2705.17</v>
      </c>
      <c r="J5436">
        <v>0</v>
      </c>
      <c r="K5436">
        <v>0</v>
      </c>
      <c r="L5436">
        <v>150000</v>
      </c>
      <c r="M5436">
        <v>2194</v>
      </c>
      <c r="N5436">
        <v>9581.24</v>
      </c>
      <c r="O5436">
        <v>5000</v>
      </c>
      <c r="P5436">
        <v>0</v>
      </c>
      <c r="Q5436">
        <v>700000</v>
      </c>
      <c r="R5436">
        <v>1943</v>
      </c>
      <c r="S5436">
        <v>7740.94</v>
      </c>
      <c r="T5436">
        <v>5000</v>
      </c>
      <c r="U5436">
        <v>0</v>
      </c>
      <c r="V5436">
        <v>100000</v>
      </c>
      <c r="W5436">
        <v>1646</v>
      </c>
      <c r="X5436">
        <v>6022.8</v>
      </c>
      <c r="Y5436">
        <v>1000</v>
      </c>
      <c r="Z5436">
        <v>0</v>
      </c>
      <c r="AA5436">
        <v>320000</v>
      </c>
      <c r="AB5436">
        <v>1532</v>
      </c>
      <c r="AC5436">
        <v>7487.68</v>
      </c>
      <c r="AD5436">
        <v>0</v>
      </c>
      <c r="AE5436">
        <v>0</v>
      </c>
      <c r="AF5436">
        <v>380000</v>
      </c>
      <c r="AG5436">
        <v>1470</v>
      </c>
      <c r="AH5436">
        <v>6338.78</v>
      </c>
      <c r="AI5436">
        <v>0</v>
      </c>
      <c r="AJ5436">
        <v>0</v>
      </c>
      <c r="AK5436">
        <v>500000</v>
      </c>
      <c r="AL5436">
        <v>1284</v>
      </c>
      <c r="AM5436">
        <v>9806.7900000000009</v>
      </c>
      <c r="AN5436">
        <v>0</v>
      </c>
      <c r="AO5436">
        <v>0</v>
      </c>
      <c r="AP5436">
        <v>400000</v>
      </c>
      <c r="AQ5436">
        <v>1454</v>
      </c>
      <c r="AR5436">
        <v>7090.3</v>
      </c>
      <c r="AS5436">
        <v>0</v>
      </c>
      <c r="AT5436">
        <v>0</v>
      </c>
      <c r="AU5436">
        <v>120000</v>
      </c>
    </row>
    <row r="5437" spans="1:47" x14ac:dyDescent="0.35">
      <c r="A5437" t="s">
        <v>40</v>
      </c>
      <c r="B5437" t="s">
        <v>318</v>
      </c>
      <c r="C5437">
        <v>62</v>
      </c>
      <c r="D5437">
        <v>5279.88</v>
      </c>
      <c r="E5437">
        <v>560</v>
      </c>
      <c r="F5437">
        <v>0</v>
      </c>
      <c r="G5437">
        <v>60000</v>
      </c>
      <c r="H5437">
        <v>59</v>
      </c>
      <c r="I5437">
        <v>1714.92</v>
      </c>
      <c r="J5437">
        <v>0</v>
      </c>
      <c r="K5437">
        <v>0</v>
      </c>
      <c r="L5437">
        <v>25000</v>
      </c>
      <c r="M5437">
        <v>154</v>
      </c>
      <c r="N5437">
        <v>6023.8</v>
      </c>
      <c r="O5437">
        <v>3000</v>
      </c>
      <c r="P5437">
        <v>100</v>
      </c>
      <c r="Q5437">
        <v>100000</v>
      </c>
      <c r="R5437">
        <v>78</v>
      </c>
      <c r="S5437">
        <v>5977.45</v>
      </c>
      <c r="T5437">
        <v>5000</v>
      </c>
      <c r="U5437">
        <v>0</v>
      </c>
      <c r="V5437">
        <v>35000</v>
      </c>
      <c r="W5437">
        <v>87</v>
      </c>
      <c r="X5437">
        <v>8123.49</v>
      </c>
      <c r="Y5437">
        <v>900</v>
      </c>
      <c r="Z5437">
        <v>0</v>
      </c>
      <c r="AA5437">
        <v>200000</v>
      </c>
      <c r="AB5437">
        <v>67</v>
      </c>
      <c r="AC5437">
        <v>11167.3</v>
      </c>
      <c r="AD5437">
        <v>700</v>
      </c>
      <c r="AE5437">
        <v>0</v>
      </c>
      <c r="AF5437">
        <v>265300</v>
      </c>
      <c r="AG5437">
        <v>50</v>
      </c>
      <c r="AH5437">
        <v>6144.27</v>
      </c>
      <c r="AI5437">
        <v>0</v>
      </c>
      <c r="AJ5437">
        <v>0</v>
      </c>
      <c r="AK5437">
        <v>40000</v>
      </c>
      <c r="AL5437">
        <v>54</v>
      </c>
      <c r="AM5437">
        <v>12838.11</v>
      </c>
      <c r="AN5437">
        <v>0</v>
      </c>
      <c r="AO5437">
        <v>0</v>
      </c>
      <c r="AP5437">
        <v>300000</v>
      </c>
      <c r="AQ5437">
        <v>32</v>
      </c>
      <c r="AR5437">
        <v>6017.5</v>
      </c>
      <c r="AS5437">
        <v>0</v>
      </c>
      <c r="AT5437">
        <v>0</v>
      </c>
      <c r="AU5437">
        <v>58000</v>
      </c>
    </row>
    <row r="5439" spans="1:47" x14ac:dyDescent="0.35">
      <c r="A5439" t="s">
        <v>1906</v>
      </c>
    </row>
    <row r="5440" spans="1:47" x14ac:dyDescent="0.35">
      <c r="A5440" t="s">
        <v>29</v>
      </c>
      <c r="B5440" t="s">
        <v>847</v>
      </c>
      <c r="C5440" t="s">
        <v>30</v>
      </c>
      <c r="D5440" t="s">
        <v>1902</v>
      </c>
      <c r="E5440" t="s">
        <v>1903</v>
      </c>
      <c r="F5440" t="s">
        <v>1904</v>
      </c>
      <c r="G5440" t="s">
        <v>1905</v>
      </c>
    </row>
    <row r="5441" spans="1:7" x14ac:dyDescent="0.35">
      <c r="A5441" t="s">
        <v>35</v>
      </c>
      <c r="B5441" t="s">
        <v>827</v>
      </c>
      <c r="C5441">
        <v>286</v>
      </c>
      <c r="D5441" t="s">
        <v>939</v>
      </c>
      <c r="E5441" t="s">
        <v>1026</v>
      </c>
      <c r="F5441" t="s">
        <v>652</v>
      </c>
      <c r="G5441" t="s">
        <v>883</v>
      </c>
    </row>
    <row r="5442" spans="1:7" x14ac:dyDescent="0.35">
      <c r="A5442" t="s">
        <v>35</v>
      </c>
      <c r="B5442" t="s">
        <v>828</v>
      </c>
      <c r="C5442">
        <v>318</v>
      </c>
      <c r="D5442" t="s">
        <v>911</v>
      </c>
      <c r="E5442" t="s">
        <v>938</v>
      </c>
      <c r="F5442" t="s">
        <v>408</v>
      </c>
      <c r="G5442" t="s">
        <v>1095</v>
      </c>
    </row>
    <row r="5443" spans="1:7" x14ac:dyDescent="0.35">
      <c r="A5443" t="s">
        <v>35</v>
      </c>
      <c r="B5443" t="s">
        <v>318</v>
      </c>
      <c r="C5443">
        <v>13</v>
      </c>
      <c r="D5443" t="s">
        <v>644</v>
      </c>
      <c r="E5443" t="s">
        <v>214</v>
      </c>
      <c r="F5443" t="s">
        <v>359</v>
      </c>
      <c r="G5443" t="s">
        <v>307</v>
      </c>
    </row>
    <row r="5444" spans="1:7" x14ac:dyDescent="0.35">
      <c r="A5444" t="s">
        <v>36</v>
      </c>
      <c r="B5444" t="s">
        <v>827</v>
      </c>
      <c r="C5444">
        <v>671</v>
      </c>
      <c r="D5444" t="s">
        <v>487</v>
      </c>
      <c r="E5444" t="s">
        <v>63</v>
      </c>
      <c r="F5444" t="s">
        <v>1128</v>
      </c>
      <c r="G5444" t="s">
        <v>1416</v>
      </c>
    </row>
    <row r="5445" spans="1:7" x14ac:dyDescent="0.35">
      <c r="A5445" t="s">
        <v>36</v>
      </c>
      <c r="B5445" t="s">
        <v>828</v>
      </c>
      <c r="C5445">
        <v>896</v>
      </c>
      <c r="D5445" t="s">
        <v>1213</v>
      </c>
      <c r="E5445" t="s">
        <v>1030</v>
      </c>
      <c r="F5445" t="s">
        <v>379</v>
      </c>
      <c r="G5445" t="s">
        <v>533</v>
      </c>
    </row>
    <row r="5446" spans="1:7" x14ac:dyDescent="0.35">
      <c r="A5446" t="s">
        <v>36</v>
      </c>
      <c r="B5446" t="s">
        <v>318</v>
      </c>
      <c r="C5446">
        <v>67</v>
      </c>
      <c r="D5446" t="s">
        <v>285</v>
      </c>
      <c r="E5446" t="s">
        <v>529</v>
      </c>
      <c r="F5446" t="s">
        <v>557</v>
      </c>
      <c r="G5446" t="s">
        <v>571</v>
      </c>
    </row>
    <row r="5447" spans="1:7" x14ac:dyDescent="0.35">
      <c r="A5447" t="s">
        <v>37</v>
      </c>
      <c r="B5447" t="s">
        <v>827</v>
      </c>
      <c r="C5447">
        <v>344</v>
      </c>
      <c r="D5447" t="s">
        <v>444</v>
      </c>
      <c r="E5447" t="s">
        <v>65</v>
      </c>
      <c r="F5447" t="s">
        <v>257</v>
      </c>
      <c r="G5447" t="s">
        <v>242</v>
      </c>
    </row>
    <row r="5448" spans="1:7" x14ac:dyDescent="0.35">
      <c r="A5448" t="s">
        <v>37</v>
      </c>
      <c r="B5448" t="s">
        <v>828</v>
      </c>
      <c r="C5448">
        <v>441</v>
      </c>
      <c r="D5448" t="s">
        <v>143</v>
      </c>
      <c r="E5448" t="s">
        <v>993</v>
      </c>
      <c r="F5448" t="s">
        <v>591</v>
      </c>
      <c r="G5448" t="s">
        <v>858</v>
      </c>
    </row>
    <row r="5449" spans="1:7" x14ac:dyDescent="0.35">
      <c r="A5449" t="s">
        <v>37</v>
      </c>
      <c r="B5449" t="s">
        <v>318</v>
      </c>
      <c r="C5449">
        <v>42</v>
      </c>
      <c r="D5449" t="s">
        <v>1140</v>
      </c>
      <c r="E5449" t="s">
        <v>730</v>
      </c>
      <c r="F5449" t="s">
        <v>425</v>
      </c>
      <c r="G5449" t="s">
        <v>881</v>
      </c>
    </row>
    <row r="5450" spans="1:7" x14ac:dyDescent="0.35">
      <c r="A5450" t="s">
        <v>38</v>
      </c>
      <c r="B5450" t="s">
        <v>827</v>
      </c>
      <c r="C5450">
        <v>357</v>
      </c>
      <c r="D5450" t="s">
        <v>339</v>
      </c>
      <c r="E5450" t="s">
        <v>1087</v>
      </c>
      <c r="F5450" t="s">
        <v>507</v>
      </c>
      <c r="G5450" t="s">
        <v>432</v>
      </c>
    </row>
    <row r="5451" spans="1:7" x14ac:dyDescent="0.35">
      <c r="A5451" t="s">
        <v>38</v>
      </c>
      <c r="B5451" t="s">
        <v>828</v>
      </c>
      <c r="C5451">
        <v>425</v>
      </c>
      <c r="D5451" t="s">
        <v>589</v>
      </c>
      <c r="E5451" t="s">
        <v>1008</v>
      </c>
      <c r="F5451" t="s">
        <v>1487</v>
      </c>
      <c r="G5451" t="s">
        <v>1217</v>
      </c>
    </row>
    <row r="5452" spans="1:7" x14ac:dyDescent="0.35">
      <c r="A5452" t="s">
        <v>38</v>
      </c>
      <c r="B5452" t="s">
        <v>318</v>
      </c>
      <c r="C5452">
        <v>41</v>
      </c>
      <c r="D5452" t="s">
        <v>694</v>
      </c>
      <c r="E5452" t="s">
        <v>914</v>
      </c>
      <c r="F5452" t="s">
        <v>483</v>
      </c>
      <c r="G5452" t="s">
        <v>758</v>
      </c>
    </row>
    <row r="5453" spans="1:7" x14ac:dyDescent="0.35">
      <c r="A5453" t="s">
        <v>39</v>
      </c>
      <c r="B5453" t="s">
        <v>827</v>
      </c>
      <c r="C5453">
        <v>427</v>
      </c>
      <c r="D5453" t="s">
        <v>535</v>
      </c>
      <c r="E5453" t="s">
        <v>1151</v>
      </c>
      <c r="F5453" t="s">
        <v>214</v>
      </c>
      <c r="G5453" t="s">
        <v>877</v>
      </c>
    </row>
    <row r="5454" spans="1:7" x14ac:dyDescent="0.35">
      <c r="A5454" t="s">
        <v>39</v>
      </c>
      <c r="B5454" t="s">
        <v>828</v>
      </c>
      <c r="C5454">
        <v>561</v>
      </c>
      <c r="D5454" t="s">
        <v>1260</v>
      </c>
      <c r="E5454" t="s">
        <v>741</v>
      </c>
      <c r="F5454" t="s">
        <v>352</v>
      </c>
      <c r="G5454" t="s">
        <v>1112</v>
      </c>
    </row>
    <row r="5455" spans="1:7" x14ac:dyDescent="0.35">
      <c r="A5455" t="s">
        <v>39</v>
      </c>
      <c r="B5455" t="s">
        <v>318</v>
      </c>
      <c r="C5455">
        <v>41</v>
      </c>
      <c r="D5455" t="s">
        <v>968</v>
      </c>
      <c r="E5455" t="s">
        <v>958</v>
      </c>
      <c r="F5455" t="s">
        <v>943</v>
      </c>
      <c r="G5455" t="s">
        <v>1090</v>
      </c>
    </row>
    <row r="5456" spans="1:7" x14ac:dyDescent="0.35">
      <c r="A5456" t="s">
        <v>40</v>
      </c>
      <c r="B5456" t="s">
        <v>827</v>
      </c>
      <c r="C5456">
        <v>2085</v>
      </c>
      <c r="D5456" t="s">
        <v>169</v>
      </c>
      <c r="E5456" t="s">
        <v>1026</v>
      </c>
      <c r="F5456" t="s">
        <v>325</v>
      </c>
      <c r="G5456" t="s">
        <v>840</v>
      </c>
    </row>
    <row r="5457" spans="1:7" x14ac:dyDescent="0.35">
      <c r="A5457" t="s">
        <v>40</v>
      </c>
      <c r="B5457" t="s">
        <v>828</v>
      </c>
      <c r="C5457">
        <v>2641</v>
      </c>
      <c r="D5457" t="s">
        <v>605</v>
      </c>
      <c r="E5457" t="s">
        <v>741</v>
      </c>
      <c r="F5457" t="s">
        <v>165</v>
      </c>
      <c r="G5457" t="s">
        <v>524</v>
      </c>
    </row>
    <row r="5458" spans="1:7" x14ac:dyDescent="0.35">
      <c r="A5458" t="s">
        <v>40</v>
      </c>
      <c r="B5458" t="s">
        <v>318</v>
      </c>
      <c r="C5458">
        <v>204</v>
      </c>
      <c r="D5458" t="s">
        <v>951</v>
      </c>
      <c r="E5458" t="s">
        <v>781</v>
      </c>
      <c r="F5458" t="s">
        <v>646</v>
      </c>
      <c r="G5458" t="s">
        <v>320</v>
      </c>
    </row>
    <row r="5460" spans="1:7" x14ac:dyDescent="0.35">
      <c r="A5460" t="s">
        <v>1907</v>
      </c>
    </row>
    <row r="5461" spans="1:7" x14ac:dyDescent="0.35">
      <c r="A5461" t="s">
        <v>29</v>
      </c>
      <c r="B5461" t="s">
        <v>864</v>
      </c>
      <c r="C5461" t="s">
        <v>30</v>
      </c>
      <c r="D5461" t="s">
        <v>1902</v>
      </c>
      <c r="E5461" t="s">
        <v>1903</v>
      </c>
      <c r="F5461" t="s">
        <v>1904</v>
      </c>
      <c r="G5461" t="s">
        <v>1905</v>
      </c>
    </row>
    <row r="5462" spans="1:7" x14ac:dyDescent="0.35">
      <c r="A5462" t="s">
        <v>35</v>
      </c>
      <c r="B5462" t="s">
        <v>831</v>
      </c>
      <c r="C5462">
        <v>116</v>
      </c>
      <c r="D5462" t="s">
        <v>855</v>
      </c>
      <c r="E5462" t="s">
        <v>746</v>
      </c>
      <c r="F5462" t="s">
        <v>49</v>
      </c>
      <c r="G5462" t="s">
        <v>966</v>
      </c>
    </row>
    <row r="5463" spans="1:7" x14ac:dyDescent="0.35">
      <c r="A5463" t="s">
        <v>35</v>
      </c>
      <c r="B5463" t="s">
        <v>832</v>
      </c>
      <c r="C5463">
        <v>347</v>
      </c>
      <c r="D5463" t="s">
        <v>1326</v>
      </c>
      <c r="E5463" t="s">
        <v>1018</v>
      </c>
      <c r="F5463" t="s">
        <v>239</v>
      </c>
      <c r="G5463" t="s">
        <v>1225</v>
      </c>
    </row>
    <row r="5464" spans="1:7" x14ac:dyDescent="0.35">
      <c r="A5464" t="s">
        <v>35</v>
      </c>
      <c r="B5464" t="s">
        <v>833</v>
      </c>
      <c r="C5464">
        <v>154</v>
      </c>
      <c r="D5464" t="s">
        <v>684</v>
      </c>
      <c r="E5464" t="s">
        <v>473</v>
      </c>
      <c r="F5464" t="s">
        <v>505</v>
      </c>
      <c r="G5464" t="s">
        <v>796</v>
      </c>
    </row>
    <row r="5465" spans="1:7" x14ac:dyDescent="0.35">
      <c r="A5465" t="s">
        <v>36</v>
      </c>
      <c r="B5465" t="s">
        <v>831</v>
      </c>
      <c r="C5465">
        <v>142</v>
      </c>
      <c r="D5465" t="s">
        <v>1314</v>
      </c>
      <c r="E5465" t="s">
        <v>770</v>
      </c>
      <c r="F5465" t="s">
        <v>726</v>
      </c>
      <c r="G5465" t="s">
        <v>242</v>
      </c>
    </row>
    <row r="5466" spans="1:7" x14ac:dyDescent="0.35">
      <c r="A5466" t="s">
        <v>36</v>
      </c>
      <c r="B5466" t="s">
        <v>832</v>
      </c>
      <c r="C5466">
        <v>1308</v>
      </c>
      <c r="D5466" t="s">
        <v>143</v>
      </c>
      <c r="E5466" t="s">
        <v>717</v>
      </c>
      <c r="F5466" t="s">
        <v>105</v>
      </c>
      <c r="G5466" t="s">
        <v>1416</v>
      </c>
    </row>
    <row r="5467" spans="1:7" x14ac:dyDescent="0.35">
      <c r="A5467" t="s">
        <v>36</v>
      </c>
      <c r="B5467" t="s">
        <v>833</v>
      </c>
      <c r="C5467">
        <v>184</v>
      </c>
      <c r="D5467" t="s">
        <v>605</v>
      </c>
      <c r="E5467" t="s">
        <v>1167</v>
      </c>
      <c r="F5467" t="s">
        <v>617</v>
      </c>
      <c r="G5467" t="s">
        <v>1198</v>
      </c>
    </row>
    <row r="5468" spans="1:7" x14ac:dyDescent="0.35">
      <c r="A5468" t="s">
        <v>37</v>
      </c>
      <c r="B5468" t="s">
        <v>831</v>
      </c>
      <c r="C5468">
        <v>109</v>
      </c>
      <c r="D5468" t="s">
        <v>507</v>
      </c>
      <c r="E5468" t="s">
        <v>1030</v>
      </c>
      <c r="F5468" t="s">
        <v>97</v>
      </c>
      <c r="G5468" t="s">
        <v>1310</v>
      </c>
    </row>
    <row r="5469" spans="1:7" x14ac:dyDescent="0.35">
      <c r="A5469" t="s">
        <v>37</v>
      </c>
      <c r="B5469" t="s">
        <v>832</v>
      </c>
      <c r="C5469">
        <v>648</v>
      </c>
      <c r="D5469" t="s">
        <v>514</v>
      </c>
      <c r="E5469" t="s">
        <v>1171</v>
      </c>
      <c r="F5469" t="s">
        <v>349</v>
      </c>
      <c r="G5469" t="s">
        <v>533</v>
      </c>
    </row>
    <row r="5470" spans="1:7" x14ac:dyDescent="0.35">
      <c r="A5470" t="s">
        <v>37</v>
      </c>
      <c r="B5470" t="s">
        <v>833</v>
      </c>
      <c r="C5470">
        <v>70</v>
      </c>
      <c r="D5470" t="s">
        <v>925</v>
      </c>
      <c r="E5470" t="s">
        <v>67</v>
      </c>
      <c r="F5470" t="s">
        <v>453</v>
      </c>
      <c r="G5470" t="s">
        <v>861</v>
      </c>
    </row>
    <row r="5471" spans="1:7" x14ac:dyDescent="0.35">
      <c r="A5471" t="s">
        <v>38</v>
      </c>
      <c r="B5471" t="s">
        <v>831</v>
      </c>
      <c r="C5471">
        <v>198</v>
      </c>
      <c r="D5471" t="s">
        <v>325</v>
      </c>
      <c r="E5471" t="s">
        <v>1130</v>
      </c>
      <c r="F5471" t="s">
        <v>1292</v>
      </c>
      <c r="G5471" t="s">
        <v>1209</v>
      </c>
    </row>
    <row r="5472" spans="1:7" x14ac:dyDescent="0.35">
      <c r="A5472" t="s">
        <v>38</v>
      </c>
      <c r="B5472" t="s">
        <v>832</v>
      </c>
      <c r="C5472">
        <v>412</v>
      </c>
      <c r="D5472" t="s">
        <v>376</v>
      </c>
      <c r="E5472" t="s">
        <v>783</v>
      </c>
      <c r="F5472" t="s">
        <v>481</v>
      </c>
      <c r="G5472" t="s">
        <v>766</v>
      </c>
    </row>
    <row r="5473" spans="1:7" x14ac:dyDescent="0.35">
      <c r="A5473" t="s">
        <v>38</v>
      </c>
      <c r="B5473" t="s">
        <v>833</v>
      </c>
      <c r="C5473">
        <v>213</v>
      </c>
      <c r="D5473" t="s">
        <v>494</v>
      </c>
      <c r="E5473" t="s">
        <v>1118</v>
      </c>
      <c r="F5473" t="s">
        <v>339</v>
      </c>
      <c r="G5473" t="s">
        <v>276</v>
      </c>
    </row>
    <row r="5474" spans="1:7" x14ac:dyDescent="0.35">
      <c r="A5474" t="s">
        <v>39</v>
      </c>
      <c r="B5474" t="s">
        <v>831</v>
      </c>
      <c r="C5474">
        <v>129</v>
      </c>
      <c r="D5474" t="s">
        <v>1203</v>
      </c>
      <c r="E5474" t="s">
        <v>1109</v>
      </c>
      <c r="F5474" t="s">
        <v>470</v>
      </c>
      <c r="G5474" t="s">
        <v>212</v>
      </c>
    </row>
    <row r="5475" spans="1:7" x14ac:dyDescent="0.35">
      <c r="A5475" t="s">
        <v>39</v>
      </c>
      <c r="B5475" t="s">
        <v>832</v>
      </c>
      <c r="C5475">
        <v>595</v>
      </c>
      <c r="D5475" t="s">
        <v>939</v>
      </c>
      <c r="E5475" t="s">
        <v>791</v>
      </c>
      <c r="F5475" t="s">
        <v>1487</v>
      </c>
      <c r="G5475" t="s">
        <v>533</v>
      </c>
    </row>
    <row r="5476" spans="1:7" x14ac:dyDescent="0.35">
      <c r="A5476" t="s">
        <v>39</v>
      </c>
      <c r="B5476" t="s">
        <v>833</v>
      </c>
      <c r="C5476">
        <v>305</v>
      </c>
      <c r="D5476" t="s">
        <v>1092</v>
      </c>
      <c r="E5476" t="s">
        <v>724</v>
      </c>
      <c r="F5476" t="s">
        <v>232</v>
      </c>
      <c r="G5476" t="s">
        <v>694</v>
      </c>
    </row>
    <row r="5477" spans="1:7" x14ac:dyDescent="0.35">
      <c r="A5477" t="s">
        <v>40</v>
      </c>
      <c r="B5477" t="s">
        <v>831</v>
      </c>
      <c r="C5477">
        <v>694</v>
      </c>
      <c r="D5477" t="s">
        <v>47</v>
      </c>
      <c r="E5477" t="s">
        <v>746</v>
      </c>
      <c r="F5477" t="s">
        <v>1110</v>
      </c>
      <c r="G5477" t="s">
        <v>1213</v>
      </c>
    </row>
    <row r="5478" spans="1:7" x14ac:dyDescent="0.35">
      <c r="A5478" t="s">
        <v>40</v>
      </c>
      <c r="B5478" t="s">
        <v>832</v>
      </c>
      <c r="C5478">
        <v>3310</v>
      </c>
      <c r="D5478" t="s">
        <v>121</v>
      </c>
      <c r="E5478" t="s">
        <v>1214</v>
      </c>
      <c r="F5478" t="s">
        <v>349</v>
      </c>
      <c r="G5478" t="s">
        <v>795</v>
      </c>
    </row>
    <row r="5479" spans="1:7" x14ac:dyDescent="0.35">
      <c r="A5479" t="s">
        <v>40</v>
      </c>
      <c r="B5479" t="s">
        <v>833</v>
      </c>
      <c r="C5479">
        <v>926</v>
      </c>
      <c r="D5479" t="s">
        <v>1252</v>
      </c>
      <c r="E5479" t="s">
        <v>938</v>
      </c>
      <c r="F5479" t="s">
        <v>105</v>
      </c>
      <c r="G5479" t="s">
        <v>764</v>
      </c>
    </row>
    <row r="5481" spans="1:7" x14ac:dyDescent="0.35">
      <c r="A5481" t="s">
        <v>1908</v>
      </c>
    </row>
    <row r="5482" spans="1:7" x14ac:dyDescent="0.35">
      <c r="A5482" t="s">
        <v>29</v>
      </c>
      <c r="B5482" t="s">
        <v>872</v>
      </c>
      <c r="C5482" t="s">
        <v>30</v>
      </c>
      <c r="D5482" t="s">
        <v>1902</v>
      </c>
      <c r="E5482" t="s">
        <v>1903</v>
      </c>
      <c r="F5482" t="s">
        <v>1904</v>
      </c>
      <c r="G5482" t="s">
        <v>1905</v>
      </c>
    </row>
    <row r="5483" spans="1:7" x14ac:dyDescent="0.35">
      <c r="A5483" t="s">
        <v>35</v>
      </c>
      <c r="B5483" t="s">
        <v>873</v>
      </c>
      <c r="C5483">
        <v>408</v>
      </c>
      <c r="D5483" t="s">
        <v>726</v>
      </c>
      <c r="E5483" t="s">
        <v>1015</v>
      </c>
      <c r="F5483" t="s">
        <v>360</v>
      </c>
      <c r="G5483" t="s">
        <v>907</v>
      </c>
    </row>
    <row r="5484" spans="1:7" x14ac:dyDescent="0.35">
      <c r="A5484" t="s">
        <v>35</v>
      </c>
      <c r="B5484" t="s">
        <v>874</v>
      </c>
      <c r="C5484">
        <v>173</v>
      </c>
      <c r="D5484" t="s">
        <v>1104</v>
      </c>
      <c r="E5484" t="s">
        <v>750</v>
      </c>
      <c r="F5484" t="s">
        <v>179</v>
      </c>
      <c r="G5484" t="s">
        <v>837</v>
      </c>
    </row>
    <row r="5485" spans="1:7" x14ac:dyDescent="0.35">
      <c r="A5485" t="s">
        <v>35</v>
      </c>
      <c r="B5485" t="s">
        <v>318</v>
      </c>
      <c r="C5485">
        <v>36</v>
      </c>
      <c r="D5485" t="s">
        <v>121</v>
      </c>
      <c r="E5485" t="s">
        <v>508</v>
      </c>
      <c r="F5485" t="s">
        <v>656</v>
      </c>
      <c r="G5485" t="s">
        <v>1213</v>
      </c>
    </row>
    <row r="5486" spans="1:7" x14ac:dyDescent="0.35">
      <c r="A5486" t="s">
        <v>36</v>
      </c>
      <c r="B5486" t="s">
        <v>873</v>
      </c>
      <c r="C5486">
        <v>960</v>
      </c>
      <c r="D5486" t="s">
        <v>932</v>
      </c>
      <c r="E5486" t="s">
        <v>260</v>
      </c>
      <c r="F5486" t="s">
        <v>408</v>
      </c>
      <c r="G5486" t="s">
        <v>524</v>
      </c>
    </row>
    <row r="5487" spans="1:7" x14ac:dyDescent="0.35">
      <c r="A5487" t="s">
        <v>36</v>
      </c>
      <c r="B5487" t="s">
        <v>874</v>
      </c>
      <c r="C5487">
        <v>552</v>
      </c>
      <c r="D5487" t="s">
        <v>834</v>
      </c>
      <c r="E5487" t="s">
        <v>789</v>
      </c>
      <c r="F5487" t="s">
        <v>358</v>
      </c>
      <c r="G5487" t="s">
        <v>694</v>
      </c>
    </row>
    <row r="5488" spans="1:7" x14ac:dyDescent="0.35">
      <c r="A5488" t="s">
        <v>36</v>
      </c>
      <c r="B5488" t="s">
        <v>318</v>
      </c>
      <c r="C5488">
        <v>122</v>
      </c>
      <c r="D5488" t="s">
        <v>1310</v>
      </c>
      <c r="E5488" t="s">
        <v>993</v>
      </c>
      <c r="F5488" t="s">
        <v>558</v>
      </c>
      <c r="G5488" t="s">
        <v>1112</v>
      </c>
    </row>
    <row r="5489" spans="1:7" x14ac:dyDescent="0.35">
      <c r="A5489" t="s">
        <v>37</v>
      </c>
      <c r="B5489" t="s">
        <v>873</v>
      </c>
      <c r="C5489">
        <v>514</v>
      </c>
      <c r="D5489" t="s">
        <v>531</v>
      </c>
      <c r="E5489" t="s">
        <v>793</v>
      </c>
      <c r="F5489" t="s">
        <v>100</v>
      </c>
      <c r="G5489" t="s">
        <v>319</v>
      </c>
    </row>
    <row r="5490" spans="1:7" x14ac:dyDescent="0.35">
      <c r="A5490" t="s">
        <v>37</v>
      </c>
      <c r="B5490" t="s">
        <v>874</v>
      </c>
      <c r="C5490">
        <v>261</v>
      </c>
      <c r="D5490" t="s">
        <v>1112</v>
      </c>
      <c r="E5490" t="s">
        <v>1015</v>
      </c>
      <c r="F5490" t="s">
        <v>333</v>
      </c>
      <c r="G5490" t="s">
        <v>966</v>
      </c>
    </row>
    <row r="5491" spans="1:7" x14ac:dyDescent="0.35">
      <c r="A5491" t="s">
        <v>37</v>
      </c>
      <c r="B5491" t="s">
        <v>318</v>
      </c>
      <c r="C5491">
        <v>52</v>
      </c>
      <c r="D5491" t="s">
        <v>733</v>
      </c>
      <c r="E5491" t="s">
        <v>260</v>
      </c>
      <c r="F5491" t="s">
        <v>428</v>
      </c>
      <c r="G5491" t="s">
        <v>750</v>
      </c>
    </row>
    <row r="5492" spans="1:7" x14ac:dyDescent="0.35">
      <c r="A5492" t="s">
        <v>38</v>
      </c>
      <c r="B5492" t="s">
        <v>873</v>
      </c>
      <c r="C5492">
        <v>516</v>
      </c>
      <c r="D5492" t="s">
        <v>855</v>
      </c>
      <c r="E5492" t="s">
        <v>1171</v>
      </c>
      <c r="F5492" t="s">
        <v>621</v>
      </c>
      <c r="G5492" t="s">
        <v>473</v>
      </c>
    </row>
    <row r="5493" spans="1:7" x14ac:dyDescent="0.35">
      <c r="A5493" t="s">
        <v>38</v>
      </c>
      <c r="B5493" t="s">
        <v>874</v>
      </c>
      <c r="C5493">
        <v>237</v>
      </c>
      <c r="D5493" t="s">
        <v>227</v>
      </c>
      <c r="E5493" t="s">
        <v>299</v>
      </c>
      <c r="F5493" t="s">
        <v>325</v>
      </c>
      <c r="G5493" t="s">
        <v>969</v>
      </c>
    </row>
    <row r="5494" spans="1:7" x14ac:dyDescent="0.35">
      <c r="A5494" t="s">
        <v>38</v>
      </c>
      <c r="B5494" t="s">
        <v>318</v>
      </c>
      <c r="C5494">
        <v>70</v>
      </c>
      <c r="D5494" t="s">
        <v>1180</v>
      </c>
      <c r="E5494" t="s">
        <v>624</v>
      </c>
      <c r="F5494" t="s">
        <v>1303</v>
      </c>
      <c r="G5494" t="s">
        <v>468</v>
      </c>
    </row>
    <row r="5495" spans="1:7" x14ac:dyDescent="0.35">
      <c r="A5495" t="s">
        <v>39</v>
      </c>
      <c r="B5495" t="s">
        <v>873</v>
      </c>
      <c r="C5495">
        <v>652</v>
      </c>
      <c r="D5495" t="s">
        <v>51</v>
      </c>
      <c r="E5495" t="s">
        <v>260</v>
      </c>
      <c r="F5495" t="s">
        <v>398</v>
      </c>
      <c r="G5495" t="s">
        <v>840</v>
      </c>
    </row>
    <row r="5496" spans="1:7" x14ac:dyDescent="0.35">
      <c r="A5496" t="s">
        <v>39</v>
      </c>
      <c r="B5496" t="s">
        <v>874</v>
      </c>
      <c r="C5496">
        <v>300</v>
      </c>
      <c r="D5496" t="s">
        <v>539</v>
      </c>
      <c r="E5496" t="s">
        <v>731</v>
      </c>
      <c r="F5496" t="s">
        <v>155</v>
      </c>
      <c r="G5496" t="s">
        <v>276</v>
      </c>
    </row>
    <row r="5497" spans="1:7" x14ac:dyDescent="0.35">
      <c r="A5497" t="s">
        <v>39</v>
      </c>
      <c r="B5497" t="s">
        <v>318</v>
      </c>
      <c r="C5497">
        <v>77</v>
      </c>
      <c r="D5497" t="s">
        <v>1252</v>
      </c>
      <c r="E5497" t="s">
        <v>529</v>
      </c>
      <c r="F5497" t="s">
        <v>497</v>
      </c>
      <c r="G5497" t="s">
        <v>1108</v>
      </c>
    </row>
    <row r="5498" spans="1:7" x14ac:dyDescent="0.35">
      <c r="A5498" t="s">
        <v>40</v>
      </c>
      <c r="B5498" t="s">
        <v>873</v>
      </c>
      <c r="C5498">
        <v>3050</v>
      </c>
      <c r="D5498" t="s">
        <v>507</v>
      </c>
      <c r="E5498" t="s">
        <v>1096</v>
      </c>
      <c r="F5498" t="s">
        <v>354</v>
      </c>
      <c r="G5498" t="s">
        <v>801</v>
      </c>
    </row>
    <row r="5499" spans="1:7" x14ac:dyDescent="0.35">
      <c r="A5499" t="s">
        <v>40</v>
      </c>
      <c r="B5499" t="s">
        <v>874</v>
      </c>
      <c r="C5499">
        <v>1523</v>
      </c>
      <c r="D5499" t="s">
        <v>720</v>
      </c>
      <c r="E5499" t="s">
        <v>63</v>
      </c>
      <c r="F5499" t="s">
        <v>105</v>
      </c>
      <c r="G5499" t="s">
        <v>524</v>
      </c>
    </row>
    <row r="5500" spans="1:7" x14ac:dyDescent="0.35">
      <c r="A5500" t="s">
        <v>40</v>
      </c>
      <c r="B5500" t="s">
        <v>318</v>
      </c>
      <c r="C5500">
        <v>357</v>
      </c>
      <c r="D5500" t="s">
        <v>744</v>
      </c>
      <c r="E5500" t="s">
        <v>728</v>
      </c>
      <c r="F5500" t="s">
        <v>453</v>
      </c>
      <c r="G5500" t="s">
        <v>727</v>
      </c>
    </row>
    <row r="5502" spans="1:7" x14ac:dyDescent="0.35">
      <c r="A5502" t="s">
        <v>1909</v>
      </c>
    </row>
    <row r="5503" spans="1:7" x14ac:dyDescent="0.35">
      <c r="A5503" t="s">
        <v>29</v>
      </c>
      <c r="B5503" t="s">
        <v>887</v>
      </c>
      <c r="C5503" t="s">
        <v>30</v>
      </c>
      <c r="D5503" t="s">
        <v>1902</v>
      </c>
      <c r="E5503" t="s">
        <v>1903</v>
      </c>
      <c r="F5503" t="s">
        <v>1904</v>
      </c>
      <c r="G5503" t="s">
        <v>1905</v>
      </c>
    </row>
    <row r="5504" spans="1:7" x14ac:dyDescent="0.35">
      <c r="A5504" t="s">
        <v>35</v>
      </c>
      <c r="B5504" t="s">
        <v>888</v>
      </c>
      <c r="C5504">
        <v>291</v>
      </c>
      <c r="D5504" t="s">
        <v>121</v>
      </c>
      <c r="E5504" t="s">
        <v>637</v>
      </c>
      <c r="F5504" t="s">
        <v>360</v>
      </c>
      <c r="G5504" t="s">
        <v>877</v>
      </c>
    </row>
    <row r="5505" spans="1:7" x14ac:dyDescent="0.35">
      <c r="A5505" t="s">
        <v>35</v>
      </c>
      <c r="B5505" t="s">
        <v>889</v>
      </c>
      <c r="C5505">
        <v>326</v>
      </c>
      <c r="D5505" t="s">
        <v>684</v>
      </c>
      <c r="E5505" t="s">
        <v>69</v>
      </c>
      <c r="F5505" t="s">
        <v>360</v>
      </c>
      <c r="G5505" t="s">
        <v>835</v>
      </c>
    </row>
    <row r="5506" spans="1:7" x14ac:dyDescent="0.35">
      <c r="A5506" t="s">
        <v>36</v>
      </c>
      <c r="B5506" t="s">
        <v>888</v>
      </c>
      <c r="C5506">
        <v>732</v>
      </c>
      <c r="D5506" t="s">
        <v>431</v>
      </c>
      <c r="E5506" t="s">
        <v>59</v>
      </c>
      <c r="F5506" t="s">
        <v>1487</v>
      </c>
      <c r="G5506" t="s">
        <v>1416</v>
      </c>
    </row>
    <row r="5507" spans="1:7" x14ac:dyDescent="0.35">
      <c r="A5507" t="s">
        <v>36</v>
      </c>
      <c r="B5507" t="s">
        <v>889</v>
      </c>
      <c r="C5507">
        <v>902</v>
      </c>
      <c r="D5507" t="s">
        <v>665</v>
      </c>
      <c r="E5507" t="s">
        <v>1140</v>
      </c>
      <c r="F5507" t="s">
        <v>223</v>
      </c>
      <c r="G5507" t="s">
        <v>835</v>
      </c>
    </row>
    <row r="5508" spans="1:7" x14ac:dyDescent="0.35">
      <c r="A5508" t="s">
        <v>37</v>
      </c>
      <c r="B5508" t="s">
        <v>888</v>
      </c>
      <c r="C5508">
        <v>372</v>
      </c>
      <c r="D5508" t="s">
        <v>604</v>
      </c>
      <c r="E5508" t="s">
        <v>865</v>
      </c>
      <c r="F5508" t="s">
        <v>342</v>
      </c>
      <c r="G5508" t="s">
        <v>985</v>
      </c>
    </row>
    <row r="5509" spans="1:7" x14ac:dyDescent="0.35">
      <c r="A5509" t="s">
        <v>37</v>
      </c>
      <c r="B5509" t="s">
        <v>889</v>
      </c>
      <c r="C5509">
        <v>455</v>
      </c>
      <c r="D5509" t="s">
        <v>665</v>
      </c>
      <c r="E5509" t="s">
        <v>1018</v>
      </c>
      <c r="F5509" t="s">
        <v>105</v>
      </c>
      <c r="G5509" t="s">
        <v>1067</v>
      </c>
    </row>
    <row r="5510" spans="1:7" x14ac:dyDescent="0.35">
      <c r="A5510" t="s">
        <v>38</v>
      </c>
      <c r="B5510" t="s">
        <v>888</v>
      </c>
      <c r="C5510">
        <v>157</v>
      </c>
      <c r="D5510" t="s">
        <v>1126</v>
      </c>
      <c r="E5510" t="s">
        <v>740</v>
      </c>
      <c r="F5510" t="s">
        <v>357</v>
      </c>
      <c r="G5510" t="s">
        <v>1112</v>
      </c>
    </row>
    <row r="5511" spans="1:7" x14ac:dyDescent="0.35">
      <c r="A5511" t="s">
        <v>38</v>
      </c>
      <c r="B5511" t="s">
        <v>889</v>
      </c>
      <c r="C5511">
        <v>666</v>
      </c>
      <c r="D5511" t="s">
        <v>440</v>
      </c>
      <c r="E5511" t="s">
        <v>782</v>
      </c>
      <c r="F5511" t="s">
        <v>202</v>
      </c>
      <c r="G5511" t="s">
        <v>835</v>
      </c>
    </row>
    <row r="5512" spans="1:7" x14ac:dyDescent="0.35">
      <c r="A5512" t="s">
        <v>39</v>
      </c>
      <c r="B5512" t="s">
        <v>888</v>
      </c>
      <c r="C5512">
        <v>294</v>
      </c>
      <c r="D5512" t="s">
        <v>684</v>
      </c>
      <c r="E5512" t="s">
        <v>791</v>
      </c>
      <c r="F5512" t="s">
        <v>626</v>
      </c>
      <c r="G5512" t="s">
        <v>1416</v>
      </c>
    </row>
    <row r="5513" spans="1:7" x14ac:dyDescent="0.35">
      <c r="A5513" t="s">
        <v>39</v>
      </c>
      <c r="B5513" t="s">
        <v>889</v>
      </c>
      <c r="C5513">
        <v>735</v>
      </c>
      <c r="D5513" t="s">
        <v>598</v>
      </c>
      <c r="E5513" t="s">
        <v>1011</v>
      </c>
      <c r="F5513" t="s">
        <v>505</v>
      </c>
      <c r="G5513" t="s">
        <v>795</v>
      </c>
    </row>
    <row r="5514" spans="1:7" x14ac:dyDescent="0.35">
      <c r="A5514" t="s">
        <v>40</v>
      </c>
      <c r="B5514" t="s">
        <v>888</v>
      </c>
      <c r="C5514">
        <v>1846</v>
      </c>
      <c r="D5514" t="s">
        <v>435</v>
      </c>
      <c r="E5514" t="s">
        <v>1109</v>
      </c>
      <c r="F5514" t="s">
        <v>408</v>
      </c>
      <c r="G5514" t="s">
        <v>861</v>
      </c>
    </row>
    <row r="5515" spans="1:7" x14ac:dyDescent="0.35">
      <c r="A5515" t="s">
        <v>40</v>
      </c>
      <c r="B5515" t="s">
        <v>889</v>
      </c>
      <c r="C5515">
        <v>3084</v>
      </c>
      <c r="D5515" t="s">
        <v>279</v>
      </c>
      <c r="E5515" t="s">
        <v>59</v>
      </c>
      <c r="F5515" t="s">
        <v>537</v>
      </c>
      <c r="G5515" t="s">
        <v>795</v>
      </c>
    </row>
    <row r="5517" spans="1:7" x14ac:dyDescent="0.35">
      <c r="A5517" t="s">
        <v>1901</v>
      </c>
    </row>
    <row r="5518" spans="1:7" x14ac:dyDescent="0.35">
      <c r="A5518" t="s">
        <v>29</v>
      </c>
      <c r="B5518" t="s">
        <v>30</v>
      </c>
      <c r="C5518" t="s">
        <v>1902</v>
      </c>
      <c r="D5518" t="s">
        <v>1903</v>
      </c>
      <c r="E5518" t="s">
        <v>1904</v>
      </c>
      <c r="F5518" t="s">
        <v>1905</v>
      </c>
    </row>
    <row r="5519" spans="1:7" x14ac:dyDescent="0.35">
      <c r="A5519" t="s">
        <v>35</v>
      </c>
      <c r="B5519">
        <v>617</v>
      </c>
      <c r="C5519" t="s">
        <v>522</v>
      </c>
      <c r="D5519" t="s">
        <v>67</v>
      </c>
      <c r="E5519" t="s">
        <v>360</v>
      </c>
      <c r="F5519" t="s">
        <v>835</v>
      </c>
    </row>
    <row r="5520" spans="1:7" x14ac:dyDescent="0.35">
      <c r="A5520" t="s">
        <v>36</v>
      </c>
      <c r="B5520">
        <v>1634</v>
      </c>
      <c r="C5520" t="s">
        <v>426</v>
      </c>
      <c r="D5520" t="s">
        <v>1171</v>
      </c>
      <c r="E5520" t="s">
        <v>1086</v>
      </c>
      <c r="F5520" t="s">
        <v>861</v>
      </c>
    </row>
    <row r="5521" spans="1:74" x14ac:dyDescent="0.35">
      <c r="A5521" t="s">
        <v>37</v>
      </c>
      <c r="B5521">
        <v>827</v>
      </c>
      <c r="C5521" t="s">
        <v>200</v>
      </c>
      <c r="D5521" t="s">
        <v>789</v>
      </c>
      <c r="E5521" t="s">
        <v>1094</v>
      </c>
      <c r="F5521" t="s">
        <v>1112</v>
      </c>
    </row>
    <row r="5522" spans="1:74" x14ac:dyDescent="0.35">
      <c r="A5522" t="s">
        <v>38</v>
      </c>
      <c r="B5522">
        <v>823</v>
      </c>
      <c r="C5522" t="s">
        <v>594</v>
      </c>
      <c r="D5522" t="s">
        <v>914</v>
      </c>
      <c r="E5522" t="s">
        <v>394</v>
      </c>
      <c r="F5522" t="s">
        <v>473</v>
      </c>
    </row>
    <row r="5523" spans="1:74" x14ac:dyDescent="0.35">
      <c r="A5523" t="s">
        <v>39</v>
      </c>
      <c r="B5523">
        <v>1029</v>
      </c>
      <c r="C5523" t="s">
        <v>1312</v>
      </c>
      <c r="D5523" t="s">
        <v>731</v>
      </c>
      <c r="E5523" t="s">
        <v>626</v>
      </c>
      <c r="F5523" t="s">
        <v>1108</v>
      </c>
    </row>
    <row r="5524" spans="1:74" x14ac:dyDescent="0.35">
      <c r="A5524" t="s">
        <v>40</v>
      </c>
      <c r="B5524">
        <v>4930</v>
      </c>
      <c r="C5524" t="s">
        <v>1227</v>
      </c>
      <c r="D5524" t="s">
        <v>865</v>
      </c>
      <c r="E5524" t="s">
        <v>412</v>
      </c>
      <c r="F5524" t="s">
        <v>1108</v>
      </c>
    </row>
    <row r="5526" spans="1:74" x14ac:dyDescent="0.35">
      <c r="A5526" t="s">
        <v>1910</v>
      </c>
    </row>
    <row r="5527" spans="1:74" x14ac:dyDescent="0.35">
      <c r="A5527" t="s">
        <v>29</v>
      </c>
      <c r="B5527" t="s">
        <v>1911</v>
      </c>
      <c r="C5527" t="s">
        <v>1912</v>
      </c>
      <c r="D5527" t="s">
        <v>1913</v>
      </c>
      <c r="E5527" t="s">
        <v>1914</v>
      </c>
      <c r="F5527" t="s">
        <v>1915</v>
      </c>
      <c r="G5527" t="s">
        <v>1916</v>
      </c>
      <c r="H5527" t="s">
        <v>1917</v>
      </c>
      <c r="I5527" t="s">
        <v>1918</v>
      </c>
      <c r="J5527" t="s">
        <v>1919</v>
      </c>
      <c r="K5527" t="s">
        <v>1920</v>
      </c>
      <c r="L5527" t="s">
        <v>1921</v>
      </c>
      <c r="M5527" t="s">
        <v>1922</v>
      </c>
      <c r="N5527" t="s">
        <v>1923</v>
      </c>
      <c r="O5527" t="s">
        <v>1924</v>
      </c>
      <c r="P5527" t="s">
        <v>1925</v>
      </c>
      <c r="Q5527" t="s">
        <v>1926</v>
      </c>
      <c r="R5527" t="s">
        <v>1927</v>
      </c>
      <c r="S5527" t="s">
        <v>1928</v>
      </c>
      <c r="T5527" t="s">
        <v>1929</v>
      </c>
      <c r="U5527" t="s">
        <v>1930</v>
      </c>
      <c r="V5527" t="s">
        <v>1931</v>
      </c>
      <c r="W5527" t="s">
        <v>1932</v>
      </c>
      <c r="X5527" t="s">
        <v>1933</v>
      </c>
      <c r="Y5527" t="s">
        <v>1934</v>
      </c>
      <c r="Z5527" t="s">
        <v>1935</v>
      </c>
      <c r="AA5527" t="s">
        <v>1936</v>
      </c>
      <c r="AB5527" t="s">
        <v>1937</v>
      </c>
      <c r="AC5527" t="s">
        <v>1938</v>
      </c>
      <c r="AD5527" t="s">
        <v>1939</v>
      </c>
      <c r="AE5527" t="s">
        <v>1940</v>
      </c>
      <c r="AF5527" t="s">
        <v>1941</v>
      </c>
      <c r="AG5527" t="s">
        <v>1942</v>
      </c>
      <c r="AH5527" t="s">
        <v>1943</v>
      </c>
      <c r="AI5527" t="s">
        <v>1944</v>
      </c>
      <c r="AJ5527" t="s">
        <v>1945</v>
      </c>
      <c r="AK5527" t="s">
        <v>1946</v>
      </c>
      <c r="AL5527" t="s">
        <v>1947</v>
      </c>
      <c r="AM5527" t="s">
        <v>1948</v>
      </c>
      <c r="AN5527" t="s">
        <v>1949</v>
      </c>
      <c r="AO5527" t="s">
        <v>1950</v>
      </c>
      <c r="AP5527" t="s">
        <v>1951</v>
      </c>
      <c r="AQ5527" t="s">
        <v>1952</v>
      </c>
      <c r="AR5527" t="s">
        <v>1953</v>
      </c>
      <c r="AS5527" t="s">
        <v>1954</v>
      </c>
      <c r="AT5527" t="s">
        <v>1955</v>
      </c>
      <c r="AU5527" t="s">
        <v>1956</v>
      </c>
      <c r="AV5527" t="s">
        <v>1957</v>
      </c>
      <c r="AW5527" t="s">
        <v>1958</v>
      </c>
      <c r="AX5527" t="s">
        <v>1959</v>
      </c>
      <c r="AY5527" t="s">
        <v>1960</v>
      </c>
      <c r="AZ5527" t="s">
        <v>1961</v>
      </c>
      <c r="BA5527" t="s">
        <v>1962</v>
      </c>
      <c r="BB5527" t="s">
        <v>1963</v>
      </c>
      <c r="BC5527" t="s">
        <v>1964</v>
      </c>
      <c r="BD5527" t="s">
        <v>1965</v>
      </c>
      <c r="BE5527" t="s">
        <v>1966</v>
      </c>
      <c r="BF5527" t="s">
        <v>1967</v>
      </c>
      <c r="BG5527" t="s">
        <v>1968</v>
      </c>
      <c r="BH5527" t="s">
        <v>1969</v>
      </c>
      <c r="BI5527" t="s">
        <v>1970</v>
      </c>
      <c r="BJ5527" t="s">
        <v>1971</v>
      </c>
      <c r="BK5527" t="s">
        <v>1972</v>
      </c>
      <c r="BL5527" t="s">
        <v>1973</v>
      </c>
      <c r="BM5527" t="s">
        <v>1974</v>
      </c>
      <c r="BN5527" t="s">
        <v>1975</v>
      </c>
      <c r="BO5527" t="s">
        <v>1976</v>
      </c>
      <c r="BP5527" t="s">
        <v>1977</v>
      </c>
      <c r="BQ5527" t="s">
        <v>1978</v>
      </c>
      <c r="BR5527" t="s">
        <v>1979</v>
      </c>
      <c r="BS5527" t="s">
        <v>1980</v>
      </c>
      <c r="BT5527" t="s">
        <v>1981</v>
      </c>
      <c r="BU5527" t="s">
        <v>1982</v>
      </c>
    </row>
    <row r="5528" spans="1:74" x14ac:dyDescent="0.35">
      <c r="A5528" t="s">
        <v>35</v>
      </c>
      <c r="B5528">
        <v>617</v>
      </c>
      <c r="C5528" t="s">
        <v>1221</v>
      </c>
      <c r="D5528" t="s">
        <v>736</v>
      </c>
      <c r="E5528" t="s">
        <v>285</v>
      </c>
      <c r="F5528" t="s">
        <v>668</v>
      </c>
      <c r="G5528" t="s">
        <v>868</v>
      </c>
      <c r="H5528">
        <v>617</v>
      </c>
      <c r="I5528" t="s">
        <v>83</v>
      </c>
      <c r="J5528" t="s">
        <v>1169</v>
      </c>
      <c r="K5528" t="s">
        <v>699</v>
      </c>
      <c r="L5528" t="s">
        <v>334</v>
      </c>
      <c r="M5528" t="s">
        <v>320</v>
      </c>
      <c r="N5528">
        <v>617</v>
      </c>
      <c r="O5528" t="s">
        <v>663</v>
      </c>
      <c r="P5528" t="s">
        <v>800</v>
      </c>
      <c r="Q5528" t="s">
        <v>246</v>
      </c>
      <c r="R5528" t="s">
        <v>679</v>
      </c>
      <c r="S5528" t="s">
        <v>766</v>
      </c>
      <c r="T5528">
        <v>617</v>
      </c>
      <c r="U5528" t="s">
        <v>822</v>
      </c>
      <c r="V5528" t="s">
        <v>170</v>
      </c>
      <c r="W5528" t="s">
        <v>624</v>
      </c>
      <c r="X5528" t="s">
        <v>624</v>
      </c>
      <c r="Y5528" t="s">
        <v>78</v>
      </c>
      <c r="Z5528">
        <v>617</v>
      </c>
      <c r="AA5528" t="s">
        <v>548</v>
      </c>
      <c r="AB5528" t="s">
        <v>389</v>
      </c>
      <c r="AC5528" t="s">
        <v>414</v>
      </c>
      <c r="AD5528" t="s">
        <v>78</v>
      </c>
      <c r="AE5528" t="s">
        <v>45</v>
      </c>
      <c r="AF5528">
        <v>617</v>
      </c>
      <c r="AG5528" t="s">
        <v>541</v>
      </c>
      <c r="AH5528" t="s">
        <v>334</v>
      </c>
      <c r="AI5528" t="s">
        <v>1428</v>
      </c>
      <c r="AJ5528" t="s">
        <v>679</v>
      </c>
      <c r="AK5528" t="s">
        <v>728</v>
      </c>
      <c r="AL5528">
        <v>617</v>
      </c>
      <c r="AM5528" t="s">
        <v>760</v>
      </c>
      <c r="AN5528" t="s">
        <v>355</v>
      </c>
      <c r="AO5528" t="s">
        <v>528</v>
      </c>
      <c r="AP5528" t="s">
        <v>679</v>
      </c>
      <c r="AQ5528" t="s">
        <v>78</v>
      </c>
      <c r="AR5528">
        <v>617</v>
      </c>
      <c r="AS5528" t="s">
        <v>697</v>
      </c>
      <c r="AT5528" t="s">
        <v>355</v>
      </c>
      <c r="AU5528" t="s">
        <v>938</v>
      </c>
      <c r="AV5528" t="s">
        <v>78</v>
      </c>
      <c r="AW5528" t="s">
        <v>337</v>
      </c>
      <c r="AX5528">
        <v>617</v>
      </c>
      <c r="AY5528" t="s">
        <v>756</v>
      </c>
      <c r="AZ5528" t="s">
        <v>377</v>
      </c>
      <c r="BA5528" t="s">
        <v>993</v>
      </c>
      <c r="BB5528" t="s">
        <v>78</v>
      </c>
      <c r="BC5528" t="s">
        <v>741</v>
      </c>
      <c r="BD5528">
        <v>617</v>
      </c>
      <c r="BE5528" t="s">
        <v>769</v>
      </c>
      <c r="BF5528" t="s">
        <v>458</v>
      </c>
      <c r="BG5528" t="s">
        <v>770</v>
      </c>
      <c r="BH5528" t="s">
        <v>334</v>
      </c>
      <c r="BI5528" t="s">
        <v>78</v>
      </c>
      <c r="BJ5528">
        <v>617</v>
      </c>
      <c r="BK5528" t="s">
        <v>368</v>
      </c>
      <c r="BL5528" t="s">
        <v>387</v>
      </c>
      <c r="BM5528" t="s">
        <v>1214</v>
      </c>
      <c r="BN5528" t="s">
        <v>861</v>
      </c>
      <c r="BO5528" t="s">
        <v>78</v>
      </c>
      <c r="BP5528">
        <v>617</v>
      </c>
      <c r="BQ5528" t="s">
        <v>869</v>
      </c>
      <c r="BR5528" t="s">
        <v>679</v>
      </c>
      <c r="BS5528" t="s">
        <v>734</v>
      </c>
      <c r="BT5528" t="s">
        <v>633</v>
      </c>
      <c r="BU5528" t="s">
        <v>78</v>
      </c>
    </row>
    <row r="5529" spans="1:74" x14ac:dyDescent="0.35">
      <c r="A5529" t="s">
        <v>36</v>
      </c>
      <c r="B5529">
        <v>1634</v>
      </c>
      <c r="C5529" t="s">
        <v>1160</v>
      </c>
      <c r="D5529" t="s">
        <v>732</v>
      </c>
      <c r="E5529" t="s">
        <v>270</v>
      </c>
      <c r="F5529" t="s">
        <v>673</v>
      </c>
      <c r="G5529" t="s">
        <v>688</v>
      </c>
      <c r="H5529">
        <v>1634</v>
      </c>
      <c r="I5529" t="s">
        <v>88</v>
      </c>
      <c r="J5529" t="s">
        <v>938</v>
      </c>
      <c r="K5529" t="s">
        <v>912</v>
      </c>
      <c r="L5529" t="s">
        <v>334</v>
      </c>
      <c r="M5529" t="s">
        <v>946</v>
      </c>
      <c r="N5529">
        <v>1634</v>
      </c>
      <c r="O5529" t="s">
        <v>857</v>
      </c>
      <c r="P5529" t="s">
        <v>387</v>
      </c>
      <c r="Q5529" t="s">
        <v>377</v>
      </c>
      <c r="R5529" t="s">
        <v>170</v>
      </c>
      <c r="S5529" t="s">
        <v>1124</v>
      </c>
      <c r="T5529">
        <v>1634</v>
      </c>
      <c r="U5529" t="s">
        <v>1034</v>
      </c>
      <c r="V5529" t="s">
        <v>334</v>
      </c>
      <c r="W5529" t="s">
        <v>622</v>
      </c>
      <c r="X5529" t="s">
        <v>623</v>
      </c>
      <c r="Y5529" t="s">
        <v>170</v>
      </c>
      <c r="Z5529">
        <v>1634</v>
      </c>
      <c r="AA5529" t="s">
        <v>1266</v>
      </c>
      <c r="AB5529" t="s">
        <v>433</v>
      </c>
      <c r="AC5529" t="s">
        <v>414</v>
      </c>
      <c r="AD5529" t="s">
        <v>170</v>
      </c>
      <c r="AE5529" t="s">
        <v>420</v>
      </c>
      <c r="AF5529">
        <v>1634</v>
      </c>
      <c r="AG5529" t="s">
        <v>517</v>
      </c>
      <c r="AH5529" t="s">
        <v>433</v>
      </c>
      <c r="AI5529" t="s">
        <v>968</v>
      </c>
      <c r="AJ5529" t="s">
        <v>668</v>
      </c>
      <c r="AK5529" t="s">
        <v>721</v>
      </c>
      <c r="AL5529">
        <v>1634</v>
      </c>
      <c r="AM5529" t="s">
        <v>1135</v>
      </c>
      <c r="AN5529" t="s">
        <v>644</v>
      </c>
      <c r="AO5529" t="s">
        <v>1109</v>
      </c>
      <c r="AP5529" t="s">
        <v>170</v>
      </c>
      <c r="AQ5529" t="s">
        <v>679</v>
      </c>
      <c r="AR5529">
        <v>1634</v>
      </c>
      <c r="AS5529" t="s">
        <v>1137</v>
      </c>
      <c r="AT5529" t="s">
        <v>406</v>
      </c>
      <c r="AU5529" t="s">
        <v>793</v>
      </c>
      <c r="AV5529" t="s">
        <v>679</v>
      </c>
      <c r="AW5529" t="s">
        <v>730</v>
      </c>
      <c r="AX5529">
        <v>1634</v>
      </c>
      <c r="AY5529" t="s">
        <v>948</v>
      </c>
      <c r="AZ5529" t="s">
        <v>334</v>
      </c>
      <c r="BA5529" t="s">
        <v>723</v>
      </c>
      <c r="BB5529" t="s">
        <v>673</v>
      </c>
      <c r="BC5529" t="s">
        <v>825</v>
      </c>
      <c r="BD5529">
        <v>1634</v>
      </c>
      <c r="BE5529" t="s">
        <v>882</v>
      </c>
      <c r="BF5529" t="s">
        <v>743</v>
      </c>
      <c r="BG5529" t="s">
        <v>67</v>
      </c>
      <c r="BH5529" t="s">
        <v>374</v>
      </c>
      <c r="BI5529" t="s">
        <v>679</v>
      </c>
      <c r="BJ5529">
        <v>1634</v>
      </c>
      <c r="BK5529" t="s">
        <v>1396</v>
      </c>
      <c r="BL5529" t="s">
        <v>389</v>
      </c>
      <c r="BM5529" t="s">
        <v>1091</v>
      </c>
      <c r="BN5529" t="s">
        <v>861</v>
      </c>
      <c r="BO5529" t="s">
        <v>679</v>
      </c>
      <c r="BP5529">
        <v>1634</v>
      </c>
      <c r="BQ5529" t="s">
        <v>975</v>
      </c>
      <c r="BR5529" t="s">
        <v>673</v>
      </c>
      <c r="BS5529" t="s">
        <v>676</v>
      </c>
      <c r="BT5529" t="s">
        <v>85</v>
      </c>
      <c r="BU5529" t="s">
        <v>679</v>
      </c>
    </row>
    <row r="5530" spans="1:74" x14ac:dyDescent="0.35">
      <c r="A5530" t="s">
        <v>37</v>
      </c>
      <c r="B5530">
        <v>827</v>
      </c>
      <c r="C5530" t="s">
        <v>973</v>
      </c>
      <c r="D5530" t="s">
        <v>633</v>
      </c>
      <c r="E5530" t="s">
        <v>865</v>
      </c>
      <c r="F5530" t="s">
        <v>679</v>
      </c>
      <c r="G5530" t="s">
        <v>250</v>
      </c>
      <c r="H5530">
        <v>827</v>
      </c>
      <c r="I5530" t="s">
        <v>563</v>
      </c>
      <c r="J5530" t="s">
        <v>1096</v>
      </c>
      <c r="K5530" t="s">
        <v>925</v>
      </c>
      <c r="L5530" t="s">
        <v>170</v>
      </c>
      <c r="M5530" t="s">
        <v>108</v>
      </c>
      <c r="N5530">
        <v>827</v>
      </c>
      <c r="O5530" t="s">
        <v>1378</v>
      </c>
      <c r="P5530" t="s">
        <v>623</v>
      </c>
      <c r="Q5530" t="s">
        <v>673</v>
      </c>
      <c r="R5530" t="s">
        <v>668</v>
      </c>
      <c r="S5530" t="s">
        <v>883</v>
      </c>
      <c r="T5530">
        <v>827</v>
      </c>
      <c r="U5530" t="s">
        <v>1012</v>
      </c>
      <c r="V5530" t="s">
        <v>668</v>
      </c>
      <c r="W5530" t="s">
        <v>738</v>
      </c>
      <c r="X5530" t="s">
        <v>458</v>
      </c>
      <c r="Y5530" t="s">
        <v>78</v>
      </c>
      <c r="Z5530">
        <v>827</v>
      </c>
      <c r="AA5530" t="s">
        <v>548</v>
      </c>
      <c r="AB5530" t="s">
        <v>374</v>
      </c>
      <c r="AC5530" t="s">
        <v>355</v>
      </c>
      <c r="AD5530" t="s">
        <v>679</v>
      </c>
      <c r="AE5530" t="s">
        <v>249</v>
      </c>
      <c r="AF5530">
        <v>827</v>
      </c>
      <c r="AG5530" t="s">
        <v>356</v>
      </c>
      <c r="AH5530" t="s">
        <v>433</v>
      </c>
      <c r="AI5530" t="s">
        <v>1116</v>
      </c>
      <c r="AJ5530" t="s">
        <v>170</v>
      </c>
      <c r="AK5530" t="s">
        <v>633</v>
      </c>
      <c r="AL5530">
        <v>827</v>
      </c>
      <c r="AM5530" t="s">
        <v>882</v>
      </c>
      <c r="AN5530" t="s">
        <v>743</v>
      </c>
      <c r="AO5530" t="s">
        <v>996</v>
      </c>
      <c r="AP5530" t="s">
        <v>170</v>
      </c>
      <c r="AQ5530" t="s">
        <v>78</v>
      </c>
      <c r="AR5530">
        <v>827</v>
      </c>
      <c r="AS5530" t="s">
        <v>1033</v>
      </c>
      <c r="AT5530" t="s">
        <v>374</v>
      </c>
      <c r="AU5530" t="s">
        <v>1214</v>
      </c>
      <c r="AV5530" t="s">
        <v>679</v>
      </c>
      <c r="AW5530" t="s">
        <v>624</v>
      </c>
      <c r="AX5530">
        <v>827</v>
      </c>
      <c r="AY5530" t="s">
        <v>64</v>
      </c>
      <c r="AZ5530" t="s">
        <v>246</v>
      </c>
      <c r="BA5530" t="s">
        <v>949</v>
      </c>
      <c r="BB5530" t="s">
        <v>673</v>
      </c>
      <c r="BC5530" t="s">
        <v>732</v>
      </c>
      <c r="BD5530">
        <v>827</v>
      </c>
      <c r="BE5530" t="s">
        <v>765</v>
      </c>
      <c r="BF5530" t="s">
        <v>825</v>
      </c>
      <c r="BG5530" t="s">
        <v>611</v>
      </c>
      <c r="BH5530" t="s">
        <v>387</v>
      </c>
      <c r="BI5530" t="s">
        <v>78</v>
      </c>
      <c r="BJ5530">
        <v>827</v>
      </c>
      <c r="BK5530" t="s">
        <v>606</v>
      </c>
      <c r="BL5530" t="s">
        <v>800</v>
      </c>
      <c r="BM5530" t="s">
        <v>59</v>
      </c>
      <c r="BN5530" t="s">
        <v>759</v>
      </c>
      <c r="BO5530" t="s">
        <v>78</v>
      </c>
      <c r="BP5530">
        <v>827</v>
      </c>
      <c r="BQ5530" t="s">
        <v>269</v>
      </c>
      <c r="BR5530" t="s">
        <v>668</v>
      </c>
      <c r="BS5530" t="s">
        <v>730</v>
      </c>
      <c r="BT5530" t="s">
        <v>85</v>
      </c>
      <c r="BU5530" t="s">
        <v>78</v>
      </c>
    </row>
    <row r="5531" spans="1:74" x14ac:dyDescent="0.35">
      <c r="A5531" t="s">
        <v>38</v>
      </c>
      <c r="B5531">
        <v>823</v>
      </c>
      <c r="C5531" t="s">
        <v>525</v>
      </c>
      <c r="D5531" t="s">
        <v>745</v>
      </c>
      <c r="E5531" t="s">
        <v>61</v>
      </c>
      <c r="F5531" t="s">
        <v>170</v>
      </c>
      <c r="G5531" t="s">
        <v>337</v>
      </c>
      <c r="H5531">
        <v>823</v>
      </c>
      <c r="I5531" t="s">
        <v>537</v>
      </c>
      <c r="J5531" t="s">
        <v>902</v>
      </c>
      <c r="K5531" t="s">
        <v>764</v>
      </c>
      <c r="L5531" t="s">
        <v>246</v>
      </c>
      <c r="M5531" t="s">
        <v>426</v>
      </c>
      <c r="N5531">
        <v>823</v>
      </c>
      <c r="O5531" t="s">
        <v>982</v>
      </c>
      <c r="P5531" t="s">
        <v>246</v>
      </c>
      <c r="Q5531" t="s">
        <v>623</v>
      </c>
      <c r="R5531" t="s">
        <v>170</v>
      </c>
      <c r="S5531" t="s">
        <v>907</v>
      </c>
      <c r="T5531">
        <v>823</v>
      </c>
      <c r="U5531" t="s">
        <v>818</v>
      </c>
      <c r="V5531" t="s">
        <v>246</v>
      </c>
      <c r="W5531" t="s">
        <v>622</v>
      </c>
      <c r="X5531" t="s">
        <v>383</v>
      </c>
      <c r="Y5531" t="s">
        <v>78</v>
      </c>
      <c r="Z5531">
        <v>823</v>
      </c>
      <c r="AA5531" t="s">
        <v>256</v>
      </c>
      <c r="AB5531" t="s">
        <v>334</v>
      </c>
      <c r="AC5531" t="s">
        <v>389</v>
      </c>
      <c r="AD5531" t="s">
        <v>377</v>
      </c>
      <c r="AE5531" t="s">
        <v>1259</v>
      </c>
      <c r="AF5531">
        <v>823</v>
      </c>
      <c r="AG5531" t="s">
        <v>128</v>
      </c>
      <c r="AH5531" t="s">
        <v>389</v>
      </c>
      <c r="AI5531" t="s">
        <v>598</v>
      </c>
      <c r="AJ5531" t="s">
        <v>334</v>
      </c>
      <c r="AK5531" t="s">
        <v>690</v>
      </c>
      <c r="AL5531">
        <v>823</v>
      </c>
      <c r="AM5531" t="s">
        <v>438</v>
      </c>
      <c r="AN5531" t="s">
        <v>807</v>
      </c>
      <c r="AO5531" t="s">
        <v>307</v>
      </c>
      <c r="AP5531" t="s">
        <v>673</v>
      </c>
      <c r="AQ5531" t="s">
        <v>679</v>
      </c>
      <c r="AR5531">
        <v>823</v>
      </c>
      <c r="AS5531" t="s">
        <v>885</v>
      </c>
      <c r="AT5531" t="s">
        <v>675</v>
      </c>
      <c r="AU5531" t="s">
        <v>781</v>
      </c>
      <c r="AV5531" t="s">
        <v>679</v>
      </c>
      <c r="AW5531" t="s">
        <v>736</v>
      </c>
      <c r="AX5531">
        <v>823</v>
      </c>
      <c r="AY5531" t="s">
        <v>843</v>
      </c>
      <c r="AZ5531" t="s">
        <v>679</v>
      </c>
      <c r="BA5531" t="s">
        <v>725</v>
      </c>
      <c r="BB5531" t="s">
        <v>673</v>
      </c>
      <c r="BC5531" t="s">
        <v>631</v>
      </c>
      <c r="BD5531">
        <v>823</v>
      </c>
      <c r="BE5531" t="s">
        <v>1558</v>
      </c>
      <c r="BF5531" t="s">
        <v>721</v>
      </c>
      <c r="BG5531" t="s">
        <v>852</v>
      </c>
      <c r="BH5531" t="s">
        <v>623</v>
      </c>
      <c r="BI5531" t="s">
        <v>78</v>
      </c>
      <c r="BJ5531">
        <v>823</v>
      </c>
      <c r="BK5531" t="s">
        <v>441</v>
      </c>
      <c r="BL5531" t="s">
        <v>623</v>
      </c>
      <c r="BM5531" t="s">
        <v>783</v>
      </c>
      <c r="BN5531" t="s">
        <v>766</v>
      </c>
      <c r="BO5531" t="s">
        <v>170</v>
      </c>
      <c r="BP5531">
        <v>823</v>
      </c>
      <c r="BQ5531" t="s">
        <v>259</v>
      </c>
      <c r="BR5531" t="s">
        <v>78</v>
      </c>
      <c r="BS5531" t="s">
        <v>993</v>
      </c>
      <c r="BT5531" t="s">
        <v>624</v>
      </c>
      <c r="BU5531" t="s">
        <v>668</v>
      </c>
    </row>
    <row r="5532" spans="1:74" x14ac:dyDescent="0.35">
      <c r="A5532" t="s">
        <v>39</v>
      </c>
      <c r="B5532">
        <v>1029</v>
      </c>
      <c r="C5532" t="s">
        <v>765</v>
      </c>
      <c r="D5532" t="s">
        <v>383</v>
      </c>
      <c r="E5532" t="s">
        <v>1169</v>
      </c>
      <c r="F5532" t="s">
        <v>170</v>
      </c>
      <c r="G5532" t="s">
        <v>949</v>
      </c>
      <c r="H5532">
        <v>1029</v>
      </c>
      <c r="I5532" t="s">
        <v>84</v>
      </c>
      <c r="J5532" t="s">
        <v>1023</v>
      </c>
      <c r="K5532" t="s">
        <v>299</v>
      </c>
      <c r="L5532" t="s">
        <v>334</v>
      </c>
      <c r="M5532" t="s">
        <v>121</v>
      </c>
      <c r="N5532">
        <v>1029</v>
      </c>
      <c r="O5532" t="s">
        <v>974</v>
      </c>
      <c r="P5532" t="s">
        <v>433</v>
      </c>
      <c r="Q5532" t="s">
        <v>389</v>
      </c>
      <c r="R5532" t="s">
        <v>668</v>
      </c>
      <c r="S5532" t="s">
        <v>114</v>
      </c>
      <c r="T5532">
        <v>1029</v>
      </c>
      <c r="U5532" t="s">
        <v>269</v>
      </c>
      <c r="V5532" t="s">
        <v>433</v>
      </c>
      <c r="W5532" t="s">
        <v>718</v>
      </c>
      <c r="X5532" t="s">
        <v>622</v>
      </c>
      <c r="Y5532" t="s">
        <v>170</v>
      </c>
      <c r="Z5532">
        <v>1029</v>
      </c>
      <c r="AA5532" t="s">
        <v>220</v>
      </c>
      <c r="AB5532" t="s">
        <v>246</v>
      </c>
      <c r="AC5532" t="s">
        <v>414</v>
      </c>
      <c r="AD5532" t="s">
        <v>673</v>
      </c>
      <c r="AE5532" t="s">
        <v>726</v>
      </c>
      <c r="AF5532">
        <v>1029</v>
      </c>
      <c r="AG5532" t="s">
        <v>168</v>
      </c>
      <c r="AH5532" t="s">
        <v>673</v>
      </c>
      <c r="AI5532" t="s">
        <v>598</v>
      </c>
      <c r="AJ5532" t="s">
        <v>170</v>
      </c>
      <c r="AK5532" t="s">
        <v>508</v>
      </c>
      <c r="AL5532">
        <v>1029</v>
      </c>
      <c r="AM5532" t="s">
        <v>292</v>
      </c>
      <c r="AN5532" t="s">
        <v>490</v>
      </c>
      <c r="AO5532" t="s">
        <v>285</v>
      </c>
      <c r="AP5532" t="s">
        <v>170</v>
      </c>
      <c r="AQ5532" t="s">
        <v>668</v>
      </c>
      <c r="AR5532">
        <v>1029</v>
      </c>
      <c r="AS5532" t="s">
        <v>1002</v>
      </c>
      <c r="AT5532" t="s">
        <v>623</v>
      </c>
      <c r="AU5532" t="s">
        <v>59</v>
      </c>
      <c r="AV5532" t="s">
        <v>668</v>
      </c>
      <c r="AW5532" t="s">
        <v>458</v>
      </c>
      <c r="AX5532">
        <v>1029</v>
      </c>
      <c r="AY5532" t="s">
        <v>903</v>
      </c>
      <c r="AZ5532" t="s">
        <v>673</v>
      </c>
      <c r="BA5532" t="s">
        <v>949</v>
      </c>
      <c r="BB5532" t="s">
        <v>673</v>
      </c>
      <c r="BC5532" t="s">
        <v>825</v>
      </c>
      <c r="BD5532">
        <v>1029</v>
      </c>
      <c r="BE5532" t="s">
        <v>805</v>
      </c>
      <c r="BF5532" t="s">
        <v>406</v>
      </c>
      <c r="BG5532" t="s">
        <v>1087</v>
      </c>
      <c r="BH5532" t="s">
        <v>377</v>
      </c>
      <c r="BI5532" t="s">
        <v>170</v>
      </c>
      <c r="BJ5532">
        <v>1029</v>
      </c>
      <c r="BK5532" t="s">
        <v>686</v>
      </c>
      <c r="BL5532" t="s">
        <v>374</v>
      </c>
      <c r="BM5532" t="s">
        <v>1140</v>
      </c>
      <c r="BN5532" t="s">
        <v>319</v>
      </c>
      <c r="BO5532" t="s">
        <v>334</v>
      </c>
      <c r="BP5532">
        <v>1029</v>
      </c>
      <c r="BQ5532" t="s">
        <v>822</v>
      </c>
      <c r="BR5532" t="s">
        <v>679</v>
      </c>
      <c r="BS5532" t="s">
        <v>458</v>
      </c>
      <c r="BT5532" t="s">
        <v>624</v>
      </c>
      <c r="BU5532" t="s">
        <v>668</v>
      </c>
    </row>
    <row r="5533" spans="1:74" x14ac:dyDescent="0.35">
      <c r="A5533" t="s">
        <v>40</v>
      </c>
      <c r="B5533">
        <v>4930</v>
      </c>
      <c r="C5533" t="s">
        <v>1649</v>
      </c>
      <c r="D5533" t="s">
        <v>633</v>
      </c>
      <c r="E5533" t="s">
        <v>1151</v>
      </c>
      <c r="F5533" t="s">
        <v>668</v>
      </c>
      <c r="G5533" t="s">
        <v>508</v>
      </c>
      <c r="H5533">
        <v>4930</v>
      </c>
      <c r="I5533" t="s">
        <v>568</v>
      </c>
      <c r="J5533" t="s">
        <v>735</v>
      </c>
      <c r="K5533" t="s">
        <v>654</v>
      </c>
      <c r="L5533" t="s">
        <v>673</v>
      </c>
      <c r="M5533" t="s">
        <v>561</v>
      </c>
      <c r="N5533">
        <v>4930</v>
      </c>
      <c r="O5533" t="s">
        <v>844</v>
      </c>
      <c r="P5533" t="s">
        <v>389</v>
      </c>
      <c r="Q5533" t="s">
        <v>377</v>
      </c>
      <c r="R5533" t="s">
        <v>170</v>
      </c>
      <c r="S5533" t="s">
        <v>1220</v>
      </c>
      <c r="T5533">
        <v>4930</v>
      </c>
      <c r="U5533" t="s">
        <v>1007</v>
      </c>
      <c r="V5533" t="s">
        <v>334</v>
      </c>
      <c r="W5533" t="s">
        <v>624</v>
      </c>
      <c r="X5533" t="s">
        <v>738</v>
      </c>
      <c r="Y5533" t="s">
        <v>679</v>
      </c>
      <c r="Z5533">
        <v>4930</v>
      </c>
      <c r="AA5533" t="s">
        <v>548</v>
      </c>
      <c r="AB5533" t="s">
        <v>433</v>
      </c>
      <c r="AC5533" t="s">
        <v>387</v>
      </c>
      <c r="AD5533" t="s">
        <v>668</v>
      </c>
      <c r="AE5533" t="s">
        <v>267</v>
      </c>
      <c r="AF5533">
        <v>4930</v>
      </c>
      <c r="AG5533" t="s">
        <v>802</v>
      </c>
      <c r="AH5533" t="s">
        <v>433</v>
      </c>
      <c r="AI5533" t="s">
        <v>1116</v>
      </c>
      <c r="AJ5533" t="s">
        <v>668</v>
      </c>
      <c r="AK5533" t="s">
        <v>690</v>
      </c>
      <c r="AL5533">
        <v>4930</v>
      </c>
      <c r="AM5533" t="s">
        <v>1160</v>
      </c>
      <c r="AN5533" t="s">
        <v>624</v>
      </c>
      <c r="AO5533" t="s">
        <v>996</v>
      </c>
      <c r="AP5533" t="s">
        <v>170</v>
      </c>
      <c r="AQ5533" t="s">
        <v>679</v>
      </c>
      <c r="AR5533">
        <v>4930</v>
      </c>
      <c r="AS5533" t="s">
        <v>754</v>
      </c>
      <c r="AT5533" t="s">
        <v>623</v>
      </c>
      <c r="AU5533" t="s">
        <v>789</v>
      </c>
      <c r="AV5533" t="s">
        <v>170</v>
      </c>
      <c r="AW5533" t="s">
        <v>734</v>
      </c>
      <c r="AX5533">
        <v>4930</v>
      </c>
      <c r="AY5533" t="s">
        <v>963</v>
      </c>
      <c r="AZ5533" t="s">
        <v>334</v>
      </c>
      <c r="BA5533" t="s">
        <v>998</v>
      </c>
      <c r="BB5533" t="s">
        <v>668</v>
      </c>
      <c r="BC5533" t="s">
        <v>456</v>
      </c>
      <c r="BD5533">
        <v>4930</v>
      </c>
      <c r="BE5533" t="s">
        <v>773</v>
      </c>
      <c r="BF5533" t="s">
        <v>736</v>
      </c>
      <c r="BG5533" t="s">
        <v>307</v>
      </c>
      <c r="BH5533" t="s">
        <v>389</v>
      </c>
      <c r="BI5533" t="s">
        <v>679</v>
      </c>
      <c r="BJ5533">
        <v>4930</v>
      </c>
      <c r="BK5533" t="s">
        <v>1431</v>
      </c>
      <c r="BL5533" t="s">
        <v>414</v>
      </c>
      <c r="BM5533" t="s">
        <v>1171</v>
      </c>
      <c r="BN5533" t="s">
        <v>694</v>
      </c>
      <c r="BO5533" t="s">
        <v>170</v>
      </c>
      <c r="BP5533">
        <v>4930</v>
      </c>
      <c r="BQ5533" t="s">
        <v>967</v>
      </c>
      <c r="BR5533" t="s">
        <v>170</v>
      </c>
      <c r="BS5533" t="s">
        <v>633</v>
      </c>
      <c r="BT5533" t="s">
        <v>738</v>
      </c>
      <c r="BU5533" t="s">
        <v>170</v>
      </c>
    </row>
    <row r="5535" spans="1:74" x14ac:dyDescent="0.35">
      <c r="A5535" t="s">
        <v>1983</v>
      </c>
    </row>
    <row r="5536" spans="1:74" x14ac:dyDescent="0.35">
      <c r="A5536" t="s">
        <v>29</v>
      </c>
      <c r="B5536" t="s">
        <v>847</v>
      </c>
      <c r="C5536" t="s">
        <v>1911</v>
      </c>
      <c r="D5536" t="s">
        <v>1912</v>
      </c>
      <c r="E5536" t="s">
        <v>1913</v>
      </c>
      <c r="F5536" t="s">
        <v>1914</v>
      </c>
      <c r="G5536" t="s">
        <v>1916</v>
      </c>
      <c r="H5536" t="s">
        <v>1915</v>
      </c>
      <c r="I5536" t="s">
        <v>1917</v>
      </c>
      <c r="J5536" t="s">
        <v>1918</v>
      </c>
      <c r="K5536" t="s">
        <v>1919</v>
      </c>
      <c r="L5536" t="s">
        <v>1920</v>
      </c>
      <c r="M5536" t="s">
        <v>1922</v>
      </c>
      <c r="N5536" t="s">
        <v>1921</v>
      </c>
      <c r="O5536" t="s">
        <v>1923</v>
      </c>
      <c r="P5536" t="s">
        <v>1924</v>
      </c>
      <c r="Q5536" t="s">
        <v>1925</v>
      </c>
      <c r="R5536" t="s">
        <v>1926</v>
      </c>
      <c r="S5536" t="s">
        <v>1927</v>
      </c>
      <c r="T5536" t="s">
        <v>1928</v>
      </c>
      <c r="U5536" t="s">
        <v>1929</v>
      </c>
      <c r="V5536" t="s">
        <v>1930</v>
      </c>
      <c r="W5536" t="s">
        <v>1931</v>
      </c>
      <c r="X5536" t="s">
        <v>1932</v>
      </c>
      <c r="Y5536" t="s">
        <v>1933</v>
      </c>
      <c r="Z5536" t="s">
        <v>1934</v>
      </c>
      <c r="AA5536" t="s">
        <v>1935</v>
      </c>
      <c r="AB5536" t="s">
        <v>1936</v>
      </c>
      <c r="AC5536" t="s">
        <v>1937</v>
      </c>
      <c r="AD5536" t="s">
        <v>1938</v>
      </c>
      <c r="AE5536" t="s">
        <v>1939</v>
      </c>
      <c r="AF5536" t="s">
        <v>1940</v>
      </c>
      <c r="AG5536" t="s">
        <v>1941</v>
      </c>
      <c r="AH5536" t="s">
        <v>1942</v>
      </c>
      <c r="AI5536" t="s">
        <v>1943</v>
      </c>
      <c r="AJ5536" t="s">
        <v>1944</v>
      </c>
      <c r="AK5536" t="s">
        <v>1945</v>
      </c>
      <c r="AL5536" t="s">
        <v>1946</v>
      </c>
      <c r="AM5536" t="s">
        <v>1947</v>
      </c>
      <c r="AN5536" t="s">
        <v>1948</v>
      </c>
      <c r="AO5536" t="s">
        <v>1949</v>
      </c>
      <c r="AP5536" t="s">
        <v>1950</v>
      </c>
      <c r="AQ5536" t="s">
        <v>1951</v>
      </c>
      <c r="AR5536" t="s">
        <v>1952</v>
      </c>
      <c r="AS5536" t="s">
        <v>1953</v>
      </c>
      <c r="AT5536" t="s">
        <v>1954</v>
      </c>
      <c r="AU5536" t="s">
        <v>1955</v>
      </c>
      <c r="AV5536" t="s">
        <v>1956</v>
      </c>
      <c r="AW5536" t="s">
        <v>1957</v>
      </c>
      <c r="AX5536" t="s">
        <v>1958</v>
      </c>
      <c r="AY5536" t="s">
        <v>1959</v>
      </c>
      <c r="AZ5536" t="s">
        <v>1960</v>
      </c>
      <c r="BA5536" t="s">
        <v>1961</v>
      </c>
      <c r="BB5536" t="s">
        <v>1962</v>
      </c>
      <c r="BC5536" t="s">
        <v>1963</v>
      </c>
      <c r="BD5536" t="s">
        <v>1964</v>
      </c>
      <c r="BE5536" t="s">
        <v>1965</v>
      </c>
      <c r="BF5536" t="s">
        <v>1966</v>
      </c>
      <c r="BG5536" t="s">
        <v>1967</v>
      </c>
      <c r="BH5536" t="s">
        <v>1968</v>
      </c>
      <c r="BI5536" t="s">
        <v>1969</v>
      </c>
      <c r="BJ5536" t="s">
        <v>1970</v>
      </c>
      <c r="BK5536" t="s">
        <v>1971</v>
      </c>
      <c r="BL5536" t="s">
        <v>1972</v>
      </c>
      <c r="BM5536" t="s">
        <v>1973</v>
      </c>
      <c r="BN5536" t="s">
        <v>1974</v>
      </c>
      <c r="BO5536" t="s">
        <v>1975</v>
      </c>
      <c r="BP5536" t="s">
        <v>1976</v>
      </c>
      <c r="BQ5536" t="s">
        <v>1977</v>
      </c>
      <c r="BR5536" t="s">
        <v>1978</v>
      </c>
      <c r="BS5536" t="s">
        <v>1979</v>
      </c>
      <c r="BT5536" t="s">
        <v>1980</v>
      </c>
      <c r="BU5536" t="s">
        <v>1981</v>
      </c>
      <c r="BV5536" t="s">
        <v>1982</v>
      </c>
    </row>
    <row r="5537" spans="1:74" x14ac:dyDescent="0.35">
      <c r="A5537" t="s">
        <v>35</v>
      </c>
      <c r="B5537" t="s">
        <v>827</v>
      </c>
      <c r="C5537">
        <v>286</v>
      </c>
      <c r="D5537" t="s">
        <v>612</v>
      </c>
      <c r="E5537" t="s">
        <v>868</v>
      </c>
      <c r="F5537" t="s">
        <v>654</v>
      </c>
      <c r="G5537" t="s">
        <v>721</v>
      </c>
      <c r="H5537" t="s">
        <v>679</v>
      </c>
      <c r="I5537">
        <v>286</v>
      </c>
      <c r="J5537" t="s">
        <v>591</v>
      </c>
      <c r="K5537" t="s">
        <v>996</v>
      </c>
      <c r="L5537" t="s">
        <v>1112</v>
      </c>
      <c r="M5537" t="s">
        <v>694</v>
      </c>
      <c r="N5537" t="s">
        <v>387</v>
      </c>
      <c r="O5537">
        <v>286</v>
      </c>
      <c r="P5537" t="s">
        <v>467</v>
      </c>
      <c r="Q5537" t="s">
        <v>458</v>
      </c>
      <c r="R5537" t="s">
        <v>377</v>
      </c>
      <c r="S5537" t="s">
        <v>170</v>
      </c>
      <c r="T5537" t="s">
        <v>1095</v>
      </c>
      <c r="U5537">
        <v>286</v>
      </c>
      <c r="V5537" t="s">
        <v>823</v>
      </c>
      <c r="W5537" t="s">
        <v>170</v>
      </c>
      <c r="X5537" t="s">
        <v>383</v>
      </c>
      <c r="Y5537" t="s">
        <v>825</v>
      </c>
      <c r="Z5537" t="s">
        <v>78</v>
      </c>
      <c r="AA5537">
        <v>286</v>
      </c>
      <c r="AB5537" t="s">
        <v>302</v>
      </c>
      <c r="AC5537" t="s">
        <v>679</v>
      </c>
      <c r="AD5537" t="s">
        <v>355</v>
      </c>
      <c r="AE5537" t="s">
        <v>78</v>
      </c>
      <c r="AF5537" t="s">
        <v>1292</v>
      </c>
      <c r="AG5537">
        <v>286</v>
      </c>
      <c r="AH5537" t="s">
        <v>476</v>
      </c>
      <c r="AI5537" t="s">
        <v>170</v>
      </c>
      <c r="AJ5537" t="s">
        <v>726</v>
      </c>
      <c r="AK5537" t="s">
        <v>78</v>
      </c>
      <c r="AL5537" t="s">
        <v>1030</v>
      </c>
      <c r="AM5537">
        <v>286</v>
      </c>
      <c r="AN5537" t="s">
        <v>693</v>
      </c>
      <c r="AO5537" t="s">
        <v>490</v>
      </c>
      <c r="AP5537" t="s">
        <v>761</v>
      </c>
      <c r="AQ5537" t="s">
        <v>78</v>
      </c>
      <c r="AR5537" t="s">
        <v>78</v>
      </c>
      <c r="AS5537">
        <v>286</v>
      </c>
      <c r="AT5537" t="s">
        <v>1652</v>
      </c>
      <c r="AU5537" t="s">
        <v>623</v>
      </c>
      <c r="AV5537" t="s">
        <v>896</v>
      </c>
      <c r="AW5537" t="s">
        <v>78</v>
      </c>
      <c r="AX5537" t="s">
        <v>730</v>
      </c>
      <c r="AY5537">
        <v>286</v>
      </c>
      <c r="AZ5537" t="s">
        <v>935</v>
      </c>
      <c r="BA5537" t="s">
        <v>433</v>
      </c>
      <c r="BB5537" t="s">
        <v>580</v>
      </c>
      <c r="BC5537" t="s">
        <v>78</v>
      </c>
      <c r="BD5537" t="s">
        <v>1008</v>
      </c>
      <c r="BE5537">
        <v>286</v>
      </c>
      <c r="BF5537" t="s">
        <v>921</v>
      </c>
      <c r="BG5537" t="s">
        <v>341</v>
      </c>
      <c r="BH5537" t="s">
        <v>660</v>
      </c>
      <c r="BI5537" t="s">
        <v>78</v>
      </c>
      <c r="BJ5537" t="s">
        <v>78</v>
      </c>
      <c r="BK5537">
        <v>286</v>
      </c>
      <c r="BL5537" t="s">
        <v>94</v>
      </c>
      <c r="BM5537" t="s">
        <v>406</v>
      </c>
      <c r="BN5537" t="s">
        <v>1200</v>
      </c>
      <c r="BO5537" t="s">
        <v>801</v>
      </c>
      <c r="BP5537" t="s">
        <v>78</v>
      </c>
      <c r="BQ5537">
        <v>286</v>
      </c>
      <c r="BR5537" t="s">
        <v>913</v>
      </c>
      <c r="BS5537" t="s">
        <v>170</v>
      </c>
      <c r="BT5537" t="s">
        <v>739</v>
      </c>
      <c r="BU5537" t="s">
        <v>730</v>
      </c>
      <c r="BV5537" t="s">
        <v>78</v>
      </c>
    </row>
    <row r="5538" spans="1:74" x14ac:dyDescent="0.35">
      <c r="A5538" t="s">
        <v>35</v>
      </c>
      <c r="B5538" t="s">
        <v>828</v>
      </c>
      <c r="C5538">
        <v>318</v>
      </c>
      <c r="D5538" t="s">
        <v>438</v>
      </c>
      <c r="E5538" t="s">
        <v>355</v>
      </c>
      <c r="F5538" t="s">
        <v>1151</v>
      </c>
      <c r="G5538" t="s">
        <v>998</v>
      </c>
      <c r="H5538" t="s">
        <v>334</v>
      </c>
      <c r="I5538">
        <v>318</v>
      </c>
      <c r="J5538" t="s">
        <v>239</v>
      </c>
      <c r="K5538" t="s">
        <v>914</v>
      </c>
      <c r="L5538" t="s">
        <v>539</v>
      </c>
      <c r="M5538" t="s">
        <v>420</v>
      </c>
      <c r="N5538" t="s">
        <v>78</v>
      </c>
      <c r="O5538">
        <v>318</v>
      </c>
      <c r="P5538" t="s">
        <v>806</v>
      </c>
      <c r="Q5538" t="s">
        <v>673</v>
      </c>
      <c r="R5538" t="s">
        <v>668</v>
      </c>
      <c r="S5538" t="s">
        <v>78</v>
      </c>
      <c r="T5538" t="s">
        <v>1159</v>
      </c>
      <c r="U5538">
        <v>318</v>
      </c>
      <c r="V5538" t="s">
        <v>1065</v>
      </c>
      <c r="W5538" t="s">
        <v>170</v>
      </c>
      <c r="X5538" t="s">
        <v>341</v>
      </c>
      <c r="Y5538" t="s">
        <v>675</v>
      </c>
      <c r="Z5538" t="s">
        <v>78</v>
      </c>
      <c r="AA5538">
        <v>318</v>
      </c>
      <c r="AB5538" t="s">
        <v>1106</v>
      </c>
      <c r="AC5538" t="s">
        <v>355</v>
      </c>
      <c r="AD5538" t="s">
        <v>374</v>
      </c>
      <c r="AE5538" t="s">
        <v>78</v>
      </c>
      <c r="AF5538" t="s">
        <v>1252</v>
      </c>
      <c r="AG5538">
        <v>318</v>
      </c>
      <c r="AH5538" t="s">
        <v>530</v>
      </c>
      <c r="AI5538" t="s">
        <v>377</v>
      </c>
      <c r="AJ5538" t="s">
        <v>684</v>
      </c>
      <c r="AK5538" t="s">
        <v>679</v>
      </c>
      <c r="AL5538" t="s">
        <v>633</v>
      </c>
      <c r="AM5538">
        <v>318</v>
      </c>
      <c r="AN5538" t="s">
        <v>983</v>
      </c>
      <c r="AO5538" t="s">
        <v>355</v>
      </c>
      <c r="AP5538" t="s">
        <v>67</v>
      </c>
      <c r="AQ5538" t="s">
        <v>170</v>
      </c>
      <c r="AR5538" t="s">
        <v>78</v>
      </c>
      <c r="AS5538">
        <v>318</v>
      </c>
      <c r="AT5538" t="s">
        <v>1004</v>
      </c>
      <c r="AU5538" t="s">
        <v>987</v>
      </c>
      <c r="AV5538" t="s">
        <v>270</v>
      </c>
      <c r="AW5538" t="s">
        <v>78</v>
      </c>
      <c r="AX5538" t="s">
        <v>742</v>
      </c>
      <c r="AY5538">
        <v>318</v>
      </c>
      <c r="AZ5538" t="s">
        <v>851</v>
      </c>
      <c r="BA5538" t="s">
        <v>414</v>
      </c>
      <c r="BB5538" t="s">
        <v>288</v>
      </c>
      <c r="BC5538" t="s">
        <v>78</v>
      </c>
      <c r="BD5538" t="s">
        <v>868</v>
      </c>
      <c r="BE5538">
        <v>318</v>
      </c>
      <c r="BF5538" t="s">
        <v>857</v>
      </c>
      <c r="BG5538" t="s">
        <v>622</v>
      </c>
      <c r="BH5538" t="s">
        <v>748</v>
      </c>
      <c r="BI5538" t="s">
        <v>389</v>
      </c>
      <c r="BJ5538" t="s">
        <v>679</v>
      </c>
      <c r="BK5538">
        <v>318</v>
      </c>
      <c r="BL5538" t="s">
        <v>199</v>
      </c>
      <c r="BM5538" t="s">
        <v>246</v>
      </c>
      <c r="BN5538" t="s">
        <v>742</v>
      </c>
      <c r="BO5538" t="s">
        <v>720</v>
      </c>
      <c r="BP5538" t="s">
        <v>78</v>
      </c>
      <c r="BQ5538">
        <v>318</v>
      </c>
      <c r="BR5538" t="s">
        <v>821</v>
      </c>
      <c r="BS5538" t="s">
        <v>679</v>
      </c>
      <c r="BT5538" t="s">
        <v>85</v>
      </c>
      <c r="BU5538" t="s">
        <v>718</v>
      </c>
      <c r="BV5538" t="s">
        <v>78</v>
      </c>
    </row>
    <row r="5539" spans="1:74" x14ac:dyDescent="0.35">
      <c r="A5539" t="s">
        <v>35</v>
      </c>
      <c r="B5539" t="s">
        <v>318</v>
      </c>
      <c r="C5539">
        <v>13</v>
      </c>
      <c r="D5539" t="s">
        <v>294</v>
      </c>
      <c r="E5539" t="s">
        <v>78</v>
      </c>
      <c r="F5539" t="s">
        <v>78</v>
      </c>
      <c r="G5539" t="s">
        <v>78</v>
      </c>
      <c r="H5539" t="s">
        <v>78</v>
      </c>
      <c r="I5539">
        <v>13</v>
      </c>
      <c r="J5539" t="s">
        <v>1160</v>
      </c>
      <c r="K5539" t="s">
        <v>78</v>
      </c>
      <c r="L5539" t="s">
        <v>78</v>
      </c>
      <c r="M5539" t="s">
        <v>451</v>
      </c>
      <c r="N5539" t="s">
        <v>78</v>
      </c>
      <c r="O5539">
        <v>13</v>
      </c>
      <c r="P5539" t="s">
        <v>294</v>
      </c>
      <c r="Q5539" t="s">
        <v>78</v>
      </c>
      <c r="R5539" t="s">
        <v>78</v>
      </c>
      <c r="S5539" t="s">
        <v>78</v>
      </c>
      <c r="T5539" t="s">
        <v>78</v>
      </c>
      <c r="U5539">
        <v>13</v>
      </c>
      <c r="V5539" t="s">
        <v>294</v>
      </c>
      <c r="W5539" t="s">
        <v>78</v>
      </c>
      <c r="X5539" t="s">
        <v>78</v>
      </c>
      <c r="Y5539" t="s">
        <v>78</v>
      </c>
      <c r="Z5539" t="s">
        <v>78</v>
      </c>
      <c r="AA5539">
        <v>13</v>
      </c>
      <c r="AB5539" t="s">
        <v>1025</v>
      </c>
      <c r="AC5539" t="s">
        <v>78</v>
      </c>
      <c r="AD5539" t="s">
        <v>78</v>
      </c>
      <c r="AE5539" t="s">
        <v>78</v>
      </c>
      <c r="AF5539" t="s">
        <v>355</v>
      </c>
      <c r="AG5539">
        <v>13</v>
      </c>
      <c r="AH5539" t="s">
        <v>527</v>
      </c>
      <c r="AI5539" t="s">
        <v>78</v>
      </c>
      <c r="AJ5539" t="s">
        <v>758</v>
      </c>
      <c r="AK5539" t="s">
        <v>78</v>
      </c>
      <c r="AL5539" t="s">
        <v>78</v>
      </c>
      <c r="AM5539">
        <v>13</v>
      </c>
      <c r="AN5539" t="s">
        <v>294</v>
      </c>
      <c r="AO5539" t="s">
        <v>78</v>
      </c>
      <c r="AP5539" t="s">
        <v>78</v>
      </c>
      <c r="AQ5539" t="s">
        <v>78</v>
      </c>
      <c r="AR5539" t="s">
        <v>78</v>
      </c>
      <c r="AS5539">
        <v>13</v>
      </c>
      <c r="AT5539" t="s">
        <v>1132</v>
      </c>
      <c r="AU5539" t="s">
        <v>78</v>
      </c>
      <c r="AV5539" t="s">
        <v>78</v>
      </c>
      <c r="AW5539" t="s">
        <v>78</v>
      </c>
      <c r="AX5539" t="s">
        <v>389</v>
      </c>
      <c r="AY5539">
        <v>13</v>
      </c>
      <c r="AZ5539" t="s">
        <v>215</v>
      </c>
      <c r="BA5539" t="s">
        <v>78</v>
      </c>
      <c r="BB5539" t="s">
        <v>78</v>
      </c>
      <c r="BC5539" t="s">
        <v>78</v>
      </c>
      <c r="BD5539" t="s">
        <v>214</v>
      </c>
      <c r="BE5539">
        <v>13</v>
      </c>
      <c r="BF5539" t="s">
        <v>294</v>
      </c>
      <c r="BG5539" t="s">
        <v>78</v>
      </c>
      <c r="BH5539" t="s">
        <v>78</v>
      </c>
      <c r="BI5539" t="s">
        <v>78</v>
      </c>
      <c r="BJ5539" t="s">
        <v>78</v>
      </c>
      <c r="BK5539">
        <v>13</v>
      </c>
      <c r="BL5539" t="s">
        <v>294</v>
      </c>
      <c r="BM5539" t="s">
        <v>78</v>
      </c>
      <c r="BN5539" t="s">
        <v>78</v>
      </c>
      <c r="BO5539" t="s">
        <v>78</v>
      </c>
      <c r="BP5539" t="s">
        <v>78</v>
      </c>
      <c r="BQ5539">
        <v>13</v>
      </c>
      <c r="BR5539" t="s">
        <v>294</v>
      </c>
      <c r="BS5539" t="s">
        <v>78</v>
      </c>
      <c r="BT5539" t="s">
        <v>78</v>
      </c>
      <c r="BU5539" t="s">
        <v>78</v>
      </c>
      <c r="BV5539" t="s">
        <v>78</v>
      </c>
    </row>
    <row r="5540" spans="1:74" x14ac:dyDescent="0.35">
      <c r="A5540" t="s">
        <v>36</v>
      </c>
      <c r="B5540" t="s">
        <v>827</v>
      </c>
      <c r="C5540">
        <v>671</v>
      </c>
      <c r="D5540" t="s">
        <v>960</v>
      </c>
      <c r="E5540" t="s">
        <v>868</v>
      </c>
      <c r="F5540" t="s">
        <v>1096</v>
      </c>
      <c r="G5540" t="s">
        <v>631</v>
      </c>
      <c r="H5540" t="s">
        <v>673</v>
      </c>
      <c r="I5540">
        <v>671</v>
      </c>
      <c r="J5540" t="s">
        <v>384</v>
      </c>
      <c r="K5540" t="s">
        <v>1003</v>
      </c>
      <c r="L5540" t="s">
        <v>856</v>
      </c>
      <c r="M5540" t="s">
        <v>1310</v>
      </c>
      <c r="N5540" t="s">
        <v>673</v>
      </c>
      <c r="O5540">
        <v>671</v>
      </c>
      <c r="P5540" t="s">
        <v>1221</v>
      </c>
      <c r="Q5540" t="s">
        <v>406</v>
      </c>
      <c r="R5540" t="s">
        <v>389</v>
      </c>
      <c r="S5540" t="s">
        <v>679</v>
      </c>
      <c r="T5540" t="s">
        <v>439</v>
      </c>
      <c r="U5540">
        <v>671</v>
      </c>
      <c r="V5540" t="s">
        <v>1016</v>
      </c>
      <c r="W5540" t="s">
        <v>377</v>
      </c>
      <c r="X5540" t="s">
        <v>743</v>
      </c>
      <c r="Y5540" t="s">
        <v>987</v>
      </c>
      <c r="Z5540" t="s">
        <v>170</v>
      </c>
      <c r="AA5540">
        <v>671</v>
      </c>
      <c r="AB5540" t="s">
        <v>1208</v>
      </c>
      <c r="AC5540" t="s">
        <v>377</v>
      </c>
      <c r="AD5540" t="s">
        <v>623</v>
      </c>
      <c r="AE5540" t="s">
        <v>668</v>
      </c>
      <c r="AF5540" t="s">
        <v>51</v>
      </c>
      <c r="AG5540">
        <v>671</v>
      </c>
      <c r="AH5540" t="s">
        <v>498</v>
      </c>
      <c r="AI5540" t="s">
        <v>800</v>
      </c>
      <c r="AJ5540" t="s">
        <v>426</v>
      </c>
      <c r="AK5540" t="s">
        <v>170</v>
      </c>
      <c r="AL5540" t="s">
        <v>688</v>
      </c>
      <c r="AM5540">
        <v>671</v>
      </c>
      <c r="AN5540" t="s">
        <v>1004</v>
      </c>
      <c r="AO5540" t="s">
        <v>529</v>
      </c>
      <c r="AP5540" t="s">
        <v>1180</v>
      </c>
      <c r="AQ5540" t="s">
        <v>170</v>
      </c>
      <c r="AR5540" t="s">
        <v>170</v>
      </c>
      <c r="AS5540">
        <v>671</v>
      </c>
      <c r="AT5540" t="s">
        <v>961</v>
      </c>
      <c r="AU5540" t="s">
        <v>734</v>
      </c>
      <c r="AV5540" t="s">
        <v>63</v>
      </c>
      <c r="AW5540" t="s">
        <v>170</v>
      </c>
      <c r="AX5540" t="s">
        <v>688</v>
      </c>
      <c r="AY5540">
        <v>671</v>
      </c>
      <c r="AZ5540" t="s">
        <v>697</v>
      </c>
      <c r="BA5540" t="s">
        <v>374</v>
      </c>
      <c r="BB5540" t="s">
        <v>1151</v>
      </c>
      <c r="BC5540" t="s">
        <v>334</v>
      </c>
      <c r="BD5540" t="s">
        <v>508</v>
      </c>
      <c r="BE5540">
        <v>671</v>
      </c>
      <c r="BF5540" t="s">
        <v>806</v>
      </c>
      <c r="BG5540" t="s">
        <v>250</v>
      </c>
      <c r="BH5540" t="s">
        <v>748</v>
      </c>
      <c r="BI5540" t="s">
        <v>374</v>
      </c>
      <c r="BJ5540" t="s">
        <v>170</v>
      </c>
      <c r="BK5540">
        <v>671</v>
      </c>
      <c r="BL5540" t="s">
        <v>552</v>
      </c>
      <c r="BM5540" t="s">
        <v>374</v>
      </c>
      <c r="BN5540" t="s">
        <v>896</v>
      </c>
      <c r="BO5540" t="s">
        <v>1213</v>
      </c>
      <c r="BP5540" t="s">
        <v>78</v>
      </c>
      <c r="BQ5540">
        <v>671</v>
      </c>
      <c r="BR5540" t="s">
        <v>1155</v>
      </c>
      <c r="BS5540" t="s">
        <v>433</v>
      </c>
      <c r="BT5540" t="s">
        <v>737</v>
      </c>
      <c r="BU5540" t="s">
        <v>622</v>
      </c>
      <c r="BV5540" t="s">
        <v>78</v>
      </c>
    </row>
    <row r="5541" spans="1:74" x14ac:dyDescent="0.35">
      <c r="A5541" t="s">
        <v>36</v>
      </c>
      <c r="B5541" t="s">
        <v>828</v>
      </c>
      <c r="C5541">
        <v>896</v>
      </c>
      <c r="D5541" t="s">
        <v>790</v>
      </c>
      <c r="E5541" t="s">
        <v>807</v>
      </c>
      <c r="F5541" t="s">
        <v>288</v>
      </c>
      <c r="G5541" t="s">
        <v>743</v>
      </c>
      <c r="H5541" t="s">
        <v>673</v>
      </c>
      <c r="I5541">
        <v>896</v>
      </c>
      <c r="J5541" t="s">
        <v>178</v>
      </c>
      <c r="K5541" t="s">
        <v>741</v>
      </c>
      <c r="L5541" t="s">
        <v>285</v>
      </c>
      <c r="M5541" t="s">
        <v>780</v>
      </c>
      <c r="N5541" t="s">
        <v>334</v>
      </c>
      <c r="O5541">
        <v>896</v>
      </c>
      <c r="P5541" t="s">
        <v>1122</v>
      </c>
      <c r="Q5541" t="s">
        <v>246</v>
      </c>
      <c r="R5541" t="s">
        <v>377</v>
      </c>
      <c r="S5541" t="s">
        <v>170</v>
      </c>
      <c r="T5541" t="s">
        <v>753</v>
      </c>
      <c r="U5541">
        <v>896</v>
      </c>
      <c r="V5541" t="s">
        <v>849</v>
      </c>
      <c r="W5541" t="s">
        <v>668</v>
      </c>
      <c r="X5541" t="s">
        <v>623</v>
      </c>
      <c r="Y5541" t="s">
        <v>675</v>
      </c>
      <c r="Z5541" t="s">
        <v>170</v>
      </c>
      <c r="AA5541">
        <v>896</v>
      </c>
      <c r="AB5541" t="s">
        <v>1133</v>
      </c>
      <c r="AC5541" t="s">
        <v>433</v>
      </c>
      <c r="AD5541" t="s">
        <v>374</v>
      </c>
      <c r="AE5541" t="s">
        <v>679</v>
      </c>
      <c r="AF5541" t="s">
        <v>985</v>
      </c>
      <c r="AG5541">
        <v>896</v>
      </c>
      <c r="AH5541" t="s">
        <v>109</v>
      </c>
      <c r="AI5541" t="s">
        <v>673</v>
      </c>
      <c r="AJ5541" t="s">
        <v>699</v>
      </c>
      <c r="AK5541" t="s">
        <v>668</v>
      </c>
      <c r="AL5541" t="s">
        <v>721</v>
      </c>
      <c r="AM5541">
        <v>896</v>
      </c>
      <c r="AN5541" t="s">
        <v>851</v>
      </c>
      <c r="AO5541" t="s">
        <v>458</v>
      </c>
      <c r="AP5541" t="s">
        <v>938</v>
      </c>
      <c r="AQ5541" t="s">
        <v>170</v>
      </c>
      <c r="AR5541" t="s">
        <v>679</v>
      </c>
      <c r="AS5541">
        <v>896</v>
      </c>
      <c r="AT5541" t="s">
        <v>920</v>
      </c>
      <c r="AU5541" t="s">
        <v>414</v>
      </c>
      <c r="AV5541" t="s">
        <v>631</v>
      </c>
      <c r="AW5541" t="s">
        <v>679</v>
      </c>
      <c r="AX5541" t="s">
        <v>631</v>
      </c>
      <c r="AY5541">
        <v>896</v>
      </c>
      <c r="AZ5541" t="s">
        <v>1182</v>
      </c>
      <c r="BA5541" t="s">
        <v>668</v>
      </c>
      <c r="BB5541" t="s">
        <v>734</v>
      </c>
      <c r="BC5541" t="s">
        <v>668</v>
      </c>
      <c r="BD5541" t="s">
        <v>676</v>
      </c>
      <c r="BE5541">
        <v>896</v>
      </c>
      <c r="BF5541" t="s">
        <v>1057</v>
      </c>
      <c r="BG5541" t="s">
        <v>624</v>
      </c>
      <c r="BH5541" t="s">
        <v>783</v>
      </c>
      <c r="BI5541" t="s">
        <v>377</v>
      </c>
      <c r="BJ5541" t="s">
        <v>679</v>
      </c>
      <c r="BK5541">
        <v>896</v>
      </c>
      <c r="BL5541" t="s">
        <v>1373</v>
      </c>
      <c r="BM5541" t="s">
        <v>387</v>
      </c>
      <c r="BN5541" t="s">
        <v>721</v>
      </c>
      <c r="BO5541" t="s">
        <v>699</v>
      </c>
      <c r="BP5541" t="s">
        <v>679</v>
      </c>
      <c r="BQ5541">
        <v>896</v>
      </c>
      <c r="BR5541" t="s">
        <v>1065</v>
      </c>
      <c r="BS5541" t="s">
        <v>668</v>
      </c>
      <c r="BT5541" t="s">
        <v>624</v>
      </c>
      <c r="BU5541" t="s">
        <v>414</v>
      </c>
      <c r="BV5541" t="s">
        <v>170</v>
      </c>
    </row>
    <row r="5542" spans="1:74" x14ac:dyDescent="0.35">
      <c r="A5542" t="s">
        <v>36</v>
      </c>
      <c r="B5542" t="s">
        <v>318</v>
      </c>
      <c r="C5542">
        <v>67</v>
      </c>
      <c r="D5542" t="s">
        <v>1154</v>
      </c>
      <c r="E5542" t="s">
        <v>78</v>
      </c>
      <c r="F5542" t="s">
        <v>414</v>
      </c>
      <c r="G5542" t="s">
        <v>1171</v>
      </c>
      <c r="H5542" t="s">
        <v>78</v>
      </c>
      <c r="I5542">
        <v>67</v>
      </c>
      <c r="J5542" t="s">
        <v>324</v>
      </c>
      <c r="K5542" t="s">
        <v>734</v>
      </c>
      <c r="L5542" t="s">
        <v>724</v>
      </c>
      <c r="M5542" t="s">
        <v>641</v>
      </c>
      <c r="N5542" t="s">
        <v>78</v>
      </c>
      <c r="O5542">
        <v>67</v>
      </c>
      <c r="P5542" t="s">
        <v>843</v>
      </c>
      <c r="Q5542" t="s">
        <v>414</v>
      </c>
      <c r="R5542" t="s">
        <v>78</v>
      </c>
      <c r="S5542" t="s">
        <v>78</v>
      </c>
      <c r="T5542" t="s">
        <v>1200</v>
      </c>
      <c r="U5542">
        <v>67</v>
      </c>
      <c r="V5542" t="s">
        <v>1144</v>
      </c>
      <c r="W5542" t="s">
        <v>78</v>
      </c>
      <c r="X5542" t="s">
        <v>676</v>
      </c>
      <c r="Y5542" t="s">
        <v>78</v>
      </c>
      <c r="Z5542" t="s">
        <v>78</v>
      </c>
      <c r="AA5542">
        <v>67</v>
      </c>
      <c r="AB5542" t="s">
        <v>284</v>
      </c>
      <c r="AC5542" t="s">
        <v>78</v>
      </c>
      <c r="AD5542" t="s">
        <v>389</v>
      </c>
      <c r="AE5542" t="s">
        <v>433</v>
      </c>
      <c r="AF5542" t="s">
        <v>637</v>
      </c>
      <c r="AG5542">
        <v>67</v>
      </c>
      <c r="AH5542" t="s">
        <v>70</v>
      </c>
      <c r="AI5542" t="s">
        <v>78</v>
      </c>
      <c r="AJ5542" t="s">
        <v>270</v>
      </c>
      <c r="AK5542" t="s">
        <v>78</v>
      </c>
      <c r="AL5542" t="s">
        <v>508</v>
      </c>
      <c r="AM5542">
        <v>67</v>
      </c>
      <c r="AN5542" t="s">
        <v>1039</v>
      </c>
      <c r="AO5542" t="s">
        <v>78</v>
      </c>
      <c r="AP5542" t="s">
        <v>690</v>
      </c>
      <c r="AQ5542" t="s">
        <v>78</v>
      </c>
      <c r="AR5542" t="s">
        <v>78</v>
      </c>
      <c r="AS5542">
        <v>67</v>
      </c>
      <c r="AT5542" t="s">
        <v>818</v>
      </c>
      <c r="AU5542" t="s">
        <v>78</v>
      </c>
      <c r="AV5542" t="s">
        <v>732</v>
      </c>
      <c r="AW5542" t="s">
        <v>78</v>
      </c>
      <c r="AX5542" t="s">
        <v>987</v>
      </c>
      <c r="AY5542">
        <v>67</v>
      </c>
      <c r="AZ5542" t="s">
        <v>287</v>
      </c>
      <c r="BA5542" t="s">
        <v>78</v>
      </c>
      <c r="BB5542" t="s">
        <v>676</v>
      </c>
      <c r="BC5542" t="s">
        <v>78</v>
      </c>
      <c r="BD5542" t="s">
        <v>738</v>
      </c>
      <c r="BE5542">
        <v>67</v>
      </c>
      <c r="BF5542" t="s">
        <v>1048</v>
      </c>
      <c r="BG5542" t="s">
        <v>78</v>
      </c>
      <c r="BH5542" t="s">
        <v>738</v>
      </c>
      <c r="BI5542" t="s">
        <v>675</v>
      </c>
      <c r="BJ5542" t="s">
        <v>78</v>
      </c>
      <c r="BK5542">
        <v>67</v>
      </c>
      <c r="BL5542" t="s">
        <v>145</v>
      </c>
      <c r="BM5542" t="s">
        <v>78</v>
      </c>
      <c r="BN5542" t="s">
        <v>690</v>
      </c>
      <c r="BO5542" t="s">
        <v>907</v>
      </c>
      <c r="BP5542" t="s">
        <v>78</v>
      </c>
      <c r="BQ5542">
        <v>67</v>
      </c>
      <c r="BR5542" t="s">
        <v>992</v>
      </c>
      <c r="BS5542" t="s">
        <v>78</v>
      </c>
      <c r="BT5542" t="s">
        <v>676</v>
      </c>
      <c r="BU5542" t="s">
        <v>800</v>
      </c>
      <c r="BV5542" t="s">
        <v>78</v>
      </c>
    </row>
    <row r="5543" spans="1:74" x14ac:dyDescent="0.35">
      <c r="A5543" t="s">
        <v>37</v>
      </c>
      <c r="B5543" t="s">
        <v>827</v>
      </c>
      <c r="C5543">
        <v>344</v>
      </c>
      <c r="D5543" t="s">
        <v>472</v>
      </c>
      <c r="E5543" t="s">
        <v>690</v>
      </c>
      <c r="F5543" t="s">
        <v>1026</v>
      </c>
      <c r="G5543" t="s">
        <v>508</v>
      </c>
      <c r="H5543" t="s">
        <v>78</v>
      </c>
      <c r="I5543">
        <v>344</v>
      </c>
      <c r="J5543" t="s">
        <v>565</v>
      </c>
      <c r="K5543" t="s">
        <v>796</v>
      </c>
      <c r="L5543" t="s">
        <v>858</v>
      </c>
      <c r="M5543" t="s">
        <v>1092</v>
      </c>
      <c r="N5543" t="s">
        <v>78</v>
      </c>
      <c r="O5543">
        <v>344</v>
      </c>
      <c r="P5543" t="s">
        <v>1378</v>
      </c>
      <c r="Q5543" t="s">
        <v>389</v>
      </c>
      <c r="R5543" t="s">
        <v>170</v>
      </c>
      <c r="S5543" t="s">
        <v>668</v>
      </c>
      <c r="T5543" t="s">
        <v>660</v>
      </c>
      <c r="U5543">
        <v>344</v>
      </c>
      <c r="V5543" t="s">
        <v>823</v>
      </c>
      <c r="W5543" t="s">
        <v>679</v>
      </c>
      <c r="X5543" t="s">
        <v>732</v>
      </c>
      <c r="Y5543" t="s">
        <v>807</v>
      </c>
      <c r="Z5543" t="s">
        <v>78</v>
      </c>
      <c r="AA5543">
        <v>344</v>
      </c>
      <c r="AB5543" t="s">
        <v>488</v>
      </c>
      <c r="AC5543" t="s">
        <v>414</v>
      </c>
      <c r="AD5543" t="s">
        <v>622</v>
      </c>
      <c r="AE5543" t="s">
        <v>170</v>
      </c>
      <c r="AF5543" t="s">
        <v>365</v>
      </c>
      <c r="AG5543">
        <v>344</v>
      </c>
      <c r="AH5543" t="s">
        <v>230</v>
      </c>
      <c r="AI5543" t="s">
        <v>623</v>
      </c>
      <c r="AJ5543" t="s">
        <v>127</v>
      </c>
      <c r="AK5543" t="s">
        <v>334</v>
      </c>
      <c r="AL5543" t="s">
        <v>718</v>
      </c>
      <c r="AM5543">
        <v>344</v>
      </c>
      <c r="AN5543" t="s">
        <v>765</v>
      </c>
      <c r="AO5543" t="s">
        <v>508</v>
      </c>
      <c r="AP5543" t="s">
        <v>611</v>
      </c>
      <c r="AQ5543" t="s">
        <v>668</v>
      </c>
      <c r="AR5543" t="s">
        <v>78</v>
      </c>
      <c r="AS5543">
        <v>344</v>
      </c>
      <c r="AT5543" t="s">
        <v>653</v>
      </c>
      <c r="AU5543" t="s">
        <v>800</v>
      </c>
      <c r="AV5543" t="s">
        <v>755</v>
      </c>
      <c r="AW5543" t="s">
        <v>170</v>
      </c>
      <c r="AX5543" t="s">
        <v>406</v>
      </c>
      <c r="AY5543">
        <v>344</v>
      </c>
      <c r="AZ5543" t="s">
        <v>850</v>
      </c>
      <c r="BA5543" t="s">
        <v>387</v>
      </c>
      <c r="BB5543" t="s">
        <v>793</v>
      </c>
      <c r="BC5543" t="s">
        <v>433</v>
      </c>
      <c r="BD5543" t="s">
        <v>508</v>
      </c>
      <c r="BE5543">
        <v>344</v>
      </c>
      <c r="BF5543" t="s">
        <v>945</v>
      </c>
      <c r="BG5543" t="s">
        <v>580</v>
      </c>
      <c r="BH5543" t="s">
        <v>969</v>
      </c>
      <c r="BI5543" t="s">
        <v>673</v>
      </c>
      <c r="BJ5543" t="s">
        <v>78</v>
      </c>
      <c r="BK5543">
        <v>344</v>
      </c>
      <c r="BL5543" t="s">
        <v>368</v>
      </c>
      <c r="BM5543" t="s">
        <v>490</v>
      </c>
      <c r="BN5543" t="s">
        <v>936</v>
      </c>
      <c r="BO5543" t="s">
        <v>1124</v>
      </c>
      <c r="BP5543" t="s">
        <v>78</v>
      </c>
      <c r="BQ5543">
        <v>344</v>
      </c>
      <c r="BR5543" t="s">
        <v>1163</v>
      </c>
      <c r="BS5543" t="s">
        <v>433</v>
      </c>
      <c r="BT5543" t="s">
        <v>580</v>
      </c>
      <c r="BU5543" t="s">
        <v>987</v>
      </c>
      <c r="BV5543" t="s">
        <v>78</v>
      </c>
    </row>
    <row r="5544" spans="1:74" x14ac:dyDescent="0.35">
      <c r="A5544" t="s">
        <v>37</v>
      </c>
      <c r="B5544" t="s">
        <v>828</v>
      </c>
      <c r="C5544">
        <v>441</v>
      </c>
      <c r="D5544" t="s">
        <v>885</v>
      </c>
      <c r="E5544" t="s">
        <v>529</v>
      </c>
      <c r="F5544" t="s">
        <v>1023</v>
      </c>
      <c r="G5544" t="s">
        <v>529</v>
      </c>
      <c r="H5544" t="s">
        <v>170</v>
      </c>
      <c r="I5544">
        <v>441</v>
      </c>
      <c r="J5544" t="s">
        <v>492</v>
      </c>
      <c r="K5544" t="s">
        <v>1214</v>
      </c>
      <c r="L5544" t="s">
        <v>758</v>
      </c>
      <c r="M5544" t="s">
        <v>1095</v>
      </c>
      <c r="N5544" t="s">
        <v>78</v>
      </c>
      <c r="O5544">
        <v>441</v>
      </c>
      <c r="P5544" t="s">
        <v>986</v>
      </c>
      <c r="Q5544" t="s">
        <v>406</v>
      </c>
      <c r="R5544" t="s">
        <v>246</v>
      </c>
      <c r="S5544" t="s">
        <v>668</v>
      </c>
      <c r="T5544" t="s">
        <v>883</v>
      </c>
      <c r="U5544">
        <v>441</v>
      </c>
      <c r="V5544" t="s">
        <v>867</v>
      </c>
      <c r="W5544" t="s">
        <v>673</v>
      </c>
      <c r="X5544" t="s">
        <v>414</v>
      </c>
      <c r="Y5544" t="s">
        <v>738</v>
      </c>
      <c r="Z5544" t="s">
        <v>78</v>
      </c>
      <c r="AA5544">
        <v>441</v>
      </c>
      <c r="AB5544" t="s">
        <v>142</v>
      </c>
      <c r="AC5544" t="s">
        <v>246</v>
      </c>
      <c r="AD5544" t="s">
        <v>387</v>
      </c>
      <c r="AE5544" t="s">
        <v>78</v>
      </c>
      <c r="AF5544" t="s">
        <v>1217</v>
      </c>
      <c r="AG5544">
        <v>441</v>
      </c>
      <c r="AH5544" t="s">
        <v>1290</v>
      </c>
      <c r="AI5544" t="s">
        <v>170</v>
      </c>
      <c r="AJ5544" t="s">
        <v>473</v>
      </c>
      <c r="AK5544" t="s">
        <v>78</v>
      </c>
      <c r="AL5544" t="s">
        <v>737</v>
      </c>
      <c r="AM5544">
        <v>441</v>
      </c>
      <c r="AN5544" t="s">
        <v>66</v>
      </c>
      <c r="AO5544" t="s">
        <v>406</v>
      </c>
      <c r="AP5544" t="s">
        <v>781</v>
      </c>
      <c r="AQ5544" t="s">
        <v>78</v>
      </c>
      <c r="AR5544" t="s">
        <v>78</v>
      </c>
      <c r="AS5544">
        <v>441</v>
      </c>
      <c r="AT5544" t="s">
        <v>1141</v>
      </c>
      <c r="AU5544" t="s">
        <v>334</v>
      </c>
      <c r="AV5544" t="s">
        <v>737</v>
      </c>
      <c r="AW5544" t="s">
        <v>78</v>
      </c>
      <c r="AX5544" t="s">
        <v>644</v>
      </c>
      <c r="AY5544">
        <v>441</v>
      </c>
      <c r="AZ5544" t="s">
        <v>259</v>
      </c>
      <c r="BA5544" t="s">
        <v>170</v>
      </c>
      <c r="BB5544" t="s">
        <v>728</v>
      </c>
      <c r="BC5544" t="s">
        <v>668</v>
      </c>
      <c r="BD5544" t="s">
        <v>736</v>
      </c>
      <c r="BE5544">
        <v>441</v>
      </c>
      <c r="BF5544" t="s">
        <v>760</v>
      </c>
      <c r="BG5544" t="s">
        <v>622</v>
      </c>
      <c r="BH5544" t="s">
        <v>722</v>
      </c>
      <c r="BI5544" t="s">
        <v>490</v>
      </c>
      <c r="BJ5544" t="s">
        <v>78</v>
      </c>
      <c r="BK5544">
        <v>441</v>
      </c>
      <c r="BL5544" t="s">
        <v>944</v>
      </c>
      <c r="BM5544" t="s">
        <v>377</v>
      </c>
      <c r="BN5544" t="s">
        <v>868</v>
      </c>
      <c r="BO5544" t="s">
        <v>182</v>
      </c>
      <c r="BP5544" t="s">
        <v>78</v>
      </c>
      <c r="BQ5544">
        <v>441</v>
      </c>
      <c r="BR5544" t="s">
        <v>1039</v>
      </c>
      <c r="BS5544" t="s">
        <v>78</v>
      </c>
      <c r="BT5544" t="s">
        <v>718</v>
      </c>
      <c r="BU5544" t="s">
        <v>414</v>
      </c>
      <c r="BV5544" t="s">
        <v>78</v>
      </c>
    </row>
    <row r="5545" spans="1:74" x14ac:dyDescent="0.35">
      <c r="A5545" t="s">
        <v>37</v>
      </c>
      <c r="B5545" t="s">
        <v>318</v>
      </c>
      <c r="C5545">
        <v>42</v>
      </c>
      <c r="D5545" t="s">
        <v>695</v>
      </c>
      <c r="E5545" t="s">
        <v>78</v>
      </c>
      <c r="F5545" t="s">
        <v>688</v>
      </c>
      <c r="G5545" t="s">
        <v>383</v>
      </c>
      <c r="H5545" t="s">
        <v>78</v>
      </c>
      <c r="I5545">
        <v>42</v>
      </c>
      <c r="J5545" t="s">
        <v>910</v>
      </c>
      <c r="K5545" t="s">
        <v>78</v>
      </c>
      <c r="L5545" t="s">
        <v>456</v>
      </c>
      <c r="M5545" t="s">
        <v>694</v>
      </c>
      <c r="N5545" t="s">
        <v>825</v>
      </c>
      <c r="O5545">
        <v>42</v>
      </c>
      <c r="P5545" t="s">
        <v>752</v>
      </c>
      <c r="Q5545" t="s">
        <v>78</v>
      </c>
      <c r="R5545" t="s">
        <v>78</v>
      </c>
      <c r="S5545" t="s">
        <v>78</v>
      </c>
      <c r="T5545" t="s">
        <v>637</v>
      </c>
      <c r="U5545">
        <v>42</v>
      </c>
      <c r="V5545" t="s">
        <v>294</v>
      </c>
      <c r="W5545" t="s">
        <v>78</v>
      </c>
      <c r="X5545" t="s">
        <v>78</v>
      </c>
      <c r="Y5545" t="s">
        <v>78</v>
      </c>
      <c r="Z5545" t="s">
        <v>78</v>
      </c>
      <c r="AA5545">
        <v>42</v>
      </c>
      <c r="AB5545" t="s">
        <v>963</v>
      </c>
      <c r="AC5545" t="s">
        <v>78</v>
      </c>
      <c r="AD5545" t="s">
        <v>355</v>
      </c>
      <c r="AE5545" t="s">
        <v>78</v>
      </c>
      <c r="AF5545" t="s">
        <v>1151</v>
      </c>
      <c r="AG5545">
        <v>42</v>
      </c>
      <c r="AH5545" t="s">
        <v>693</v>
      </c>
      <c r="AI5545" t="s">
        <v>78</v>
      </c>
      <c r="AJ5545" t="s">
        <v>694</v>
      </c>
      <c r="AK5545" t="s">
        <v>78</v>
      </c>
      <c r="AL5545" t="s">
        <v>78</v>
      </c>
      <c r="AM5545">
        <v>42</v>
      </c>
      <c r="AN5545" t="s">
        <v>115</v>
      </c>
      <c r="AO5545" t="s">
        <v>78</v>
      </c>
      <c r="AP5545" t="s">
        <v>748</v>
      </c>
      <c r="AQ5545" t="s">
        <v>433</v>
      </c>
      <c r="AR5545" t="s">
        <v>78</v>
      </c>
      <c r="AS5545">
        <v>42</v>
      </c>
      <c r="AT5545" t="s">
        <v>823</v>
      </c>
      <c r="AU5545" t="s">
        <v>78</v>
      </c>
      <c r="AV5545" t="s">
        <v>633</v>
      </c>
      <c r="AW5545" t="s">
        <v>78</v>
      </c>
      <c r="AX5545" t="s">
        <v>807</v>
      </c>
      <c r="AY5545">
        <v>42</v>
      </c>
      <c r="AZ5545" t="s">
        <v>867</v>
      </c>
      <c r="BA5545" t="s">
        <v>78</v>
      </c>
      <c r="BB5545" t="s">
        <v>633</v>
      </c>
      <c r="BC5545" t="s">
        <v>78</v>
      </c>
      <c r="BD5545" t="s">
        <v>78</v>
      </c>
      <c r="BE5545">
        <v>42</v>
      </c>
      <c r="BF5545" t="s">
        <v>1022</v>
      </c>
      <c r="BG5545" t="s">
        <v>78</v>
      </c>
      <c r="BH5545" t="s">
        <v>1023</v>
      </c>
      <c r="BI5545" t="s">
        <v>78</v>
      </c>
      <c r="BJ5545" t="s">
        <v>78</v>
      </c>
      <c r="BK5545">
        <v>42</v>
      </c>
      <c r="BL5545" t="s">
        <v>614</v>
      </c>
      <c r="BM5545" t="s">
        <v>78</v>
      </c>
      <c r="BN5545" t="s">
        <v>788</v>
      </c>
      <c r="BO5545" t="s">
        <v>1011</v>
      </c>
      <c r="BP5545" t="s">
        <v>78</v>
      </c>
      <c r="BQ5545">
        <v>42</v>
      </c>
      <c r="BR5545" t="s">
        <v>1155</v>
      </c>
      <c r="BS5545" t="s">
        <v>78</v>
      </c>
      <c r="BT5545" t="s">
        <v>633</v>
      </c>
      <c r="BU5545" t="s">
        <v>825</v>
      </c>
      <c r="BV5545" t="s">
        <v>78</v>
      </c>
    </row>
    <row r="5546" spans="1:74" x14ac:dyDescent="0.35">
      <c r="A5546" t="s">
        <v>38</v>
      </c>
      <c r="B5546" t="s">
        <v>827</v>
      </c>
      <c r="C5546">
        <v>357</v>
      </c>
      <c r="D5546" t="s">
        <v>1399</v>
      </c>
      <c r="E5546" t="s">
        <v>1064</v>
      </c>
      <c r="F5546" t="s">
        <v>934</v>
      </c>
      <c r="G5546" t="s">
        <v>732</v>
      </c>
      <c r="H5546" t="s">
        <v>78</v>
      </c>
      <c r="I5546">
        <v>357</v>
      </c>
      <c r="J5546" t="s">
        <v>1128</v>
      </c>
      <c r="K5546" t="s">
        <v>958</v>
      </c>
      <c r="L5546" t="s">
        <v>1260</v>
      </c>
      <c r="M5546" t="s">
        <v>684</v>
      </c>
      <c r="N5546" t="s">
        <v>387</v>
      </c>
      <c r="O5546">
        <v>357</v>
      </c>
      <c r="P5546" t="s">
        <v>859</v>
      </c>
      <c r="Q5546" t="s">
        <v>334</v>
      </c>
      <c r="R5546" t="s">
        <v>85</v>
      </c>
      <c r="S5546" t="s">
        <v>673</v>
      </c>
      <c r="T5546" t="s">
        <v>1209</v>
      </c>
      <c r="U5546">
        <v>357</v>
      </c>
      <c r="V5546" t="s">
        <v>1017</v>
      </c>
      <c r="W5546" t="s">
        <v>414</v>
      </c>
      <c r="X5546" t="s">
        <v>743</v>
      </c>
      <c r="Y5546" t="s">
        <v>529</v>
      </c>
      <c r="Z5546" t="s">
        <v>78</v>
      </c>
      <c r="AA5546">
        <v>357</v>
      </c>
      <c r="AB5546" t="s">
        <v>590</v>
      </c>
      <c r="AC5546" t="s">
        <v>433</v>
      </c>
      <c r="AD5546" t="s">
        <v>246</v>
      </c>
      <c r="AE5546" t="s">
        <v>622</v>
      </c>
      <c r="AF5546" t="s">
        <v>630</v>
      </c>
      <c r="AG5546">
        <v>357</v>
      </c>
      <c r="AH5546" t="s">
        <v>131</v>
      </c>
      <c r="AI5546" t="s">
        <v>341</v>
      </c>
      <c r="AJ5546" t="s">
        <v>185</v>
      </c>
      <c r="AK5546" t="s">
        <v>389</v>
      </c>
      <c r="AL5546" t="s">
        <v>383</v>
      </c>
      <c r="AM5546">
        <v>357</v>
      </c>
      <c r="AN5546" t="s">
        <v>472</v>
      </c>
      <c r="AO5546" t="s">
        <v>688</v>
      </c>
      <c r="AP5546" t="s">
        <v>432</v>
      </c>
      <c r="AQ5546" t="s">
        <v>389</v>
      </c>
      <c r="AR5546" t="s">
        <v>78</v>
      </c>
      <c r="AS5546">
        <v>357</v>
      </c>
      <c r="AT5546" t="s">
        <v>986</v>
      </c>
      <c r="AU5546" t="s">
        <v>387</v>
      </c>
      <c r="AV5546" t="s">
        <v>615</v>
      </c>
      <c r="AW5546" t="s">
        <v>78</v>
      </c>
      <c r="AX5546" t="s">
        <v>807</v>
      </c>
      <c r="AY5546">
        <v>357</v>
      </c>
      <c r="AZ5546" t="s">
        <v>151</v>
      </c>
      <c r="BA5546" t="s">
        <v>170</v>
      </c>
      <c r="BB5546" t="s">
        <v>722</v>
      </c>
      <c r="BC5546" t="s">
        <v>673</v>
      </c>
      <c r="BD5546" t="s">
        <v>725</v>
      </c>
      <c r="BE5546">
        <v>357</v>
      </c>
      <c r="BF5546" t="s">
        <v>429</v>
      </c>
      <c r="BG5546" t="s">
        <v>1064</v>
      </c>
      <c r="BH5546" t="s">
        <v>320</v>
      </c>
      <c r="BI5546" t="s">
        <v>738</v>
      </c>
      <c r="BJ5546" t="s">
        <v>78</v>
      </c>
      <c r="BK5546">
        <v>357</v>
      </c>
      <c r="BL5546" t="s">
        <v>436</v>
      </c>
      <c r="BM5546" t="s">
        <v>355</v>
      </c>
      <c r="BN5546" t="s">
        <v>912</v>
      </c>
      <c r="BO5546" t="s">
        <v>744</v>
      </c>
      <c r="BP5546" t="s">
        <v>78</v>
      </c>
      <c r="BQ5546">
        <v>357</v>
      </c>
      <c r="BR5546" t="s">
        <v>1057</v>
      </c>
      <c r="BS5546" t="s">
        <v>78</v>
      </c>
      <c r="BT5546" t="s">
        <v>731</v>
      </c>
      <c r="BU5546" t="s">
        <v>730</v>
      </c>
      <c r="BV5546" t="s">
        <v>673</v>
      </c>
    </row>
    <row r="5547" spans="1:74" x14ac:dyDescent="0.35">
      <c r="A5547" t="s">
        <v>38</v>
      </c>
      <c r="B5547" t="s">
        <v>828</v>
      </c>
      <c r="C5547">
        <v>425</v>
      </c>
      <c r="D5547" t="s">
        <v>982</v>
      </c>
      <c r="E5547" t="s">
        <v>737</v>
      </c>
      <c r="F5547" t="s">
        <v>67</v>
      </c>
      <c r="G5547" t="s">
        <v>745</v>
      </c>
      <c r="H5547" t="s">
        <v>673</v>
      </c>
      <c r="I5547">
        <v>425</v>
      </c>
      <c r="J5547" t="s">
        <v>359</v>
      </c>
      <c r="K5547" t="s">
        <v>1180</v>
      </c>
      <c r="L5547" t="s">
        <v>839</v>
      </c>
      <c r="M5547" t="s">
        <v>518</v>
      </c>
      <c r="N5547" t="s">
        <v>679</v>
      </c>
      <c r="O5547">
        <v>425</v>
      </c>
      <c r="P5547" t="s">
        <v>981</v>
      </c>
      <c r="Q5547" t="s">
        <v>374</v>
      </c>
      <c r="R5547" t="s">
        <v>85</v>
      </c>
      <c r="S5547" t="s">
        <v>78</v>
      </c>
      <c r="T5547" t="s">
        <v>969</v>
      </c>
      <c r="U5547">
        <v>425</v>
      </c>
      <c r="V5547" t="s">
        <v>1073</v>
      </c>
      <c r="W5547" t="s">
        <v>170</v>
      </c>
      <c r="X5547" t="s">
        <v>355</v>
      </c>
      <c r="Y5547" t="s">
        <v>987</v>
      </c>
      <c r="Z5547" t="s">
        <v>78</v>
      </c>
      <c r="AA5547">
        <v>425</v>
      </c>
      <c r="AB5547" t="s">
        <v>683</v>
      </c>
      <c r="AC5547" t="s">
        <v>673</v>
      </c>
      <c r="AD5547" t="s">
        <v>675</v>
      </c>
      <c r="AE5547" t="s">
        <v>78</v>
      </c>
      <c r="AF5547" t="s">
        <v>1252</v>
      </c>
      <c r="AG5547">
        <v>425</v>
      </c>
      <c r="AH5547" t="s">
        <v>368</v>
      </c>
      <c r="AI5547" t="s">
        <v>78</v>
      </c>
      <c r="AJ5547" t="s">
        <v>108</v>
      </c>
      <c r="AK5547" t="s">
        <v>679</v>
      </c>
      <c r="AL5547" t="s">
        <v>723</v>
      </c>
      <c r="AM5547">
        <v>425</v>
      </c>
      <c r="AN5547" t="s">
        <v>181</v>
      </c>
      <c r="AO5547" t="s">
        <v>622</v>
      </c>
      <c r="AP5547" t="s">
        <v>307</v>
      </c>
      <c r="AQ5547" t="s">
        <v>78</v>
      </c>
      <c r="AR5547" t="s">
        <v>170</v>
      </c>
      <c r="AS5547">
        <v>425</v>
      </c>
      <c r="AT5547" t="s">
        <v>1077</v>
      </c>
      <c r="AU5547" t="s">
        <v>85</v>
      </c>
      <c r="AV5547" t="s">
        <v>724</v>
      </c>
      <c r="AW5547" t="s">
        <v>170</v>
      </c>
      <c r="AX5547" t="s">
        <v>644</v>
      </c>
      <c r="AY5547">
        <v>425</v>
      </c>
      <c r="AZ5547" t="s">
        <v>1017</v>
      </c>
      <c r="BA5547" t="s">
        <v>78</v>
      </c>
      <c r="BB5547" t="s">
        <v>688</v>
      </c>
      <c r="BC5547" t="s">
        <v>673</v>
      </c>
      <c r="BD5547" t="s">
        <v>718</v>
      </c>
      <c r="BE5547">
        <v>425</v>
      </c>
      <c r="BF5547" t="s">
        <v>438</v>
      </c>
      <c r="BG5547" t="s">
        <v>406</v>
      </c>
      <c r="BH5547" t="s">
        <v>451</v>
      </c>
      <c r="BI5547" t="s">
        <v>389</v>
      </c>
      <c r="BJ5547" t="s">
        <v>78</v>
      </c>
      <c r="BK5547">
        <v>425</v>
      </c>
      <c r="BL5547" t="s">
        <v>1399</v>
      </c>
      <c r="BM5547" t="s">
        <v>623</v>
      </c>
      <c r="BN5547" t="s">
        <v>998</v>
      </c>
      <c r="BO5547" t="s">
        <v>810</v>
      </c>
      <c r="BP5547" t="s">
        <v>668</v>
      </c>
      <c r="BQ5547">
        <v>425</v>
      </c>
      <c r="BR5547" t="s">
        <v>1005</v>
      </c>
      <c r="BS5547" t="s">
        <v>78</v>
      </c>
      <c r="BT5547" t="s">
        <v>732</v>
      </c>
      <c r="BU5547" t="s">
        <v>389</v>
      </c>
      <c r="BV5547" t="s">
        <v>170</v>
      </c>
    </row>
    <row r="5548" spans="1:74" x14ac:dyDescent="0.35">
      <c r="A5548" t="s">
        <v>38</v>
      </c>
      <c r="B5548" t="s">
        <v>318</v>
      </c>
      <c r="C5548">
        <v>41</v>
      </c>
      <c r="D5548" t="s">
        <v>771</v>
      </c>
      <c r="E5548" t="s">
        <v>78</v>
      </c>
      <c r="F5548" t="s">
        <v>1180</v>
      </c>
      <c r="G5548" t="s">
        <v>739</v>
      </c>
      <c r="H5548" t="s">
        <v>78</v>
      </c>
      <c r="I5548">
        <v>41</v>
      </c>
      <c r="J5548" t="s">
        <v>1297</v>
      </c>
      <c r="K5548" t="s">
        <v>78</v>
      </c>
      <c r="L5548" t="s">
        <v>949</v>
      </c>
      <c r="M5548" t="s">
        <v>319</v>
      </c>
      <c r="N5548" t="s">
        <v>78</v>
      </c>
      <c r="O5548">
        <v>41</v>
      </c>
      <c r="P5548" t="s">
        <v>1358</v>
      </c>
      <c r="Q5548" t="s">
        <v>78</v>
      </c>
      <c r="R5548" t="s">
        <v>78</v>
      </c>
      <c r="S5548" t="s">
        <v>78</v>
      </c>
      <c r="T5548" t="s">
        <v>925</v>
      </c>
      <c r="U5548">
        <v>41</v>
      </c>
      <c r="V5548" t="s">
        <v>1155</v>
      </c>
      <c r="W5548" t="s">
        <v>623</v>
      </c>
      <c r="X5548" t="s">
        <v>355</v>
      </c>
      <c r="Y5548" t="s">
        <v>456</v>
      </c>
      <c r="Z5548" t="s">
        <v>78</v>
      </c>
      <c r="AA5548">
        <v>41</v>
      </c>
      <c r="AB5548" t="s">
        <v>1211</v>
      </c>
      <c r="AC5548" t="s">
        <v>78</v>
      </c>
      <c r="AD5548" t="s">
        <v>78</v>
      </c>
      <c r="AE5548" t="s">
        <v>78</v>
      </c>
      <c r="AF5548" t="s">
        <v>1089</v>
      </c>
      <c r="AG5548">
        <v>41</v>
      </c>
      <c r="AH5548" t="s">
        <v>982</v>
      </c>
      <c r="AI5548" t="s">
        <v>78</v>
      </c>
      <c r="AJ5548" t="s">
        <v>694</v>
      </c>
      <c r="AK5548" t="s">
        <v>78</v>
      </c>
      <c r="AL5548" t="s">
        <v>623</v>
      </c>
      <c r="AM5548">
        <v>41</v>
      </c>
      <c r="AN5548" t="s">
        <v>1073</v>
      </c>
      <c r="AO5548" t="s">
        <v>78</v>
      </c>
      <c r="AP5548" t="s">
        <v>250</v>
      </c>
      <c r="AQ5548" t="s">
        <v>78</v>
      </c>
      <c r="AR5548" t="s">
        <v>78</v>
      </c>
      <c r="AS5548">
        <v>41</v>
      </c>
      <c r="AT5548" t="s">
        <v>850</v>
      </c>
      <c r="AU5548" t="s">
        <v>78</v>
      </c>
      <c r="AV5548" t="s">
        <v>949</v>
      </c>
      <c r="AW5548" t="s">
        <v>78</v>
      </c>
      <c r="AX5548" t="s">
        <v>1214</v>
      </c>
      <c r="AY5548">
        <v>41</v>
      </c>
      <c r="AZ5548" t="s">
        <v>1122</v>
      </c>
      <c r="BA5548" t="s">
        <v>78</v>
      </c>
      <c r="BB5548" t="s">
        <v>998</v>
      </c>
      <c r="BC5548" t="s">
        <v>78</v>
      </c>
      <c r="BD5548" t="s">
        <v>783</v>
      </c>
      <c r="BE5548">
        <v>41</v>
      </c>
      <c r="BF5548" t="s">
        <v>786</v>
      </c>
      <c r="BG5548" t="s">
        <v>78</v>
      </c>
      <c r="BH5548" t="s">
        <v>789</v>
      </c>
      <c r="BI5548" t="s">
        <v>623</v>
      </c>
      <c r="BJ5548" t="s">
        <v>78</v>
      </c>
      <c r="BK5548">
        <v>41</v>
      </c>
      <c r="BL5548" t="s">
        <v>797</v>
      </c>
      <c r="BM5548" t="s">
        <v>78</v>
      </c>
      <c r="BN5548" t="s">
        <v>998</v>
      </c>
      <c r="BO5548" t="s">
        <v>897</v>
      </c>
      <c r="BP5548" t="s">
        <v>78</v>
      </c>
      <c r="BQ5548">
        <v>41</v>
      </c>
      <c r="BR5548" t="s">
        <v>963</v>
      </c>
      <c r="BS5548" t="s">
        <v>78</v>
      </c>
      <c r="BT5548" t="s">
        <v>1222</v>
      </c>
      <c r="BU5548" t="s">
        <v>389</v>
      </c>
      <c r="BV5548" t="s">
        <v>78</v>
      </c>
    </row>
    <row r="5549" spans="1:74" x14ac:dyDescent="0.35">
      <c r="A5549" t="s">
        <v>39</v>
      </c>
      <c r="B5549" t="s">
        <v>827</v>
      </c>
      <c r="C5549">
        <v>427</v>
      </c>
      <c r="D5549" t="s">
        <v>808</v>
      </c>
      <c r="E5549" t="s">
        <v>676</v>
      </c>
      <c r="F5549" t="s">
        <v>611</v>
      </c>
      <c r="G5549" t="s">
        <v>728</v>
      </c>
      <c r="H5549" t="s">
        <v>673</v>
      </c>
      <c r="I5549">
        <v>427</v>
      </c>
      <c r="J5549" t="s">
        <v>556</v>
      </c>
      <c r="K5549" t="s">
        <v>735</v>
      </c>
      <c r="L5549" t="s">
        <v>1095</v>
      </c>
      <c r="M5549" t="s">
        <v>345</v>
      </c>
      <c r="N5549" t="s">
        <v>414</v>
      </c>
      <c r="O5549">
        <v>427</v>
      </c>
      <c r="P5549" t="s">
        <v>805</v>
      </c>
      <c r="Q5549" t="s">
        <v>377</v>
      </c>
      <c r="R5549" t="s">
        <v>490</v>
      </c>
      <c r="S5549" t="s">
        <v>673</v>
      </c>
      <c r="T5549" t="s">
        <v>891</v>
      </c>
      <c r="U5549">
        <v>427</v>
      </c>
      <c r="V5549" t="s">
        <v>1014</v>
      </c>
      <c r="W5549" t="s">
        <v>414</v>
      </c>
      <c r="X5549" t="s">
        <v>868</v>
      </c>
      <c r="Y5549" t="s">
        <v>734</v>
      </c>
      <c r="Z5549" t="s">
        <v>673</v>
      </c>
      <c r="AA5549">
        <v>427</v>
      </c>
      <c r="AB5549" t="s">
        <v>203</v>
      </c>
      <c r="AC5549" t="s">
        <v>334</v>
      </c>
      <c r="AD5549" t="s">
        <v>389</v>
      </c>
      <c r="AE5549" t="s">
        <v>673</v>
      </c>
      <c r="AF5549" t="s">
        <v>639</v>
      </c>
      <c r="AG5549">
        <v>427</v>
      </c>
      <c r="AH5549" t="s">
        <v>942</v>
      </c>
      <c r="AI5549" t="s">
        <v>433</v>
      </c>
      <c r="AJ5549" t="s">
        <v>437</v>
      </c>
      <c r="AK5549" t="s">
        <v>673</v>
      </c>
      <c r="AL5549" t="s">
        <v>288</v>
      </c>
      <c r="AM5549">
        <v>427</v>
      </c>
      <c r="AN5549" t="s">
        <v>878</v>
      </c>
      <c r="AO5549" t="s">
        <v>738</v>
      </c>
      <c r="AP5549" t="s">
        <v>761</v>
      </c>
      <c r="AQ5549" t="s">
        <v>170</v>
      </c>
      <c r="AR5549" t="s">
        <v>673</v>
      </c>
      <c r="AS5549">
        <v>427</v>
      </c>
      <c r="AT5549" t="s">
        <v>765</v>
      </c>
      <c r="AU5549" t="s">
        <v>738</v>
      </c>
      <c r="AV5549" t="s">
        <v>964</v>
      </c>
      <c r="AW5549" t="s">
        <v>673</v>
      </c>
      <c r="AX5549" t="s">
        <v>718</v>
      </c>
      <c r="AY5549">
        <v>427</v>
      </c>
      <c r="AZ5549" t="s">
        <v>760</v>
      </c>
      <c r="BA5549" t="s">
        <v>673</v>
      </c>
      <c r="BB5549" t="s">
        <v>902</v>
      </c>
      <c r="BC5549" t="s">
        <v>334</v>
      </c>
      <c r="BD5549" t="s">
        <v>690</v>
      </c>
      <c r="BE5549">
        <v>427</v>
      </c>
      <c r="BF5549" t="s">
        <v>811</v>
      </c>
      <c r="BG5549" t="s">
        <v>85</v>
      </c>
      <c r="BH5549" t="s">
        <v>985</v>
      </c>
      <c r="BI5549" t="s">
        <v>246</v>
      </c>
      <c r="BJ5549" t="s">
        <v>673</v>
      </c>
      <c r="BK5549">
        <v>427</v>
      </c>
      <c r="BL5549" t="s">
        <v>94</v>
      </c>
      <c r="BM5549" t="s">
        <v>246</v>
      </c>
      <c r="BN5549" t="s">
        <v>934</v>
      </c>
      <c r="BO5549" t="s">
        <v>152</v>
      </c>
      <c r="BP5549" t="s">
        <v>673</v>
      </c>
      <c r="BQ5549">
        <v>427</v>
      </c>
      <c r="BR5549" t="s">
        <v>1232</v>
      </c>
      <c r="BS5549" t="s">
        <v>78</v>
      </c>
      <c r="BT5549" t="s">
        <v>690</v>
      </c>
      <c r="BU5549" t="s">
        <v>718</v>
      </c>
      <c r="BV5549" t="s">
        <v>673</v>
      </c>
    </row>
    <row r="5550" spans="1:74" x14ac:dyDescent="0.35">
      <c r="A5550" t="s">
        <v>39</v>
      </c>
      <c r="B5550" t="s">
        <v>828</v>
      </c>
      <c r="C5550">
        <v>561</v>
      </c>
      <c r="D5550" t="s">
        <v>884</v>
      </c>
      <c r="E5550" t="s">
        <v>458</v>
      </c>
      <c r="F5550" t="s">
        <v>260</v>
      </c>
      <c r="G5550" t="s">
        <v>1030</v>
      </c>
      <c r="H5550" t="s">
        <v>679</v>
      </c>
      <c r="I5550">
        <v>561</v>
      </c>
      <c r="J5550" t="s">
        <v>272</v>
      </c>
      <c r="K5550" t="s">
        <v>719</v>
      </c>
      <c r="L5550" t="s">
        <v>1026</v>
      </c>
      <c r="M5550" t="s">
        <v>613</v>
      </c>
      <c r="N5550" t="s">
        <v>679</v>
      </c>
      <c r="O5550">
        <v>561</v>
      </c>
      <c r="P5550" t="s">
        <v>697</v>
      </c>
      <c r="Q5550" t="s">
        <v>433</v>
      </c>
      <c r="R5550" t="s">
        <v>334</v>
      </c>
      <c r="S5550" t="s">
        <v>679</v>
      </c>
      <c r="T5550" t="s">
        <v>912</v>
      </c>
      <c r="U5550">
        <v>561</v>
      </c>
      <c r="V5550" t="s">
        <v>1039</v>
      </c>
      <c r="W5550" t="s">
        <v>673</v>
      </c>
      <c r="X5550" t="s">
        <v>738</v>
      </c>
      <c r="Y5550" t="s">
        <v>85</v>
      </c>
      <c r="Z5550" t="s">
        <v>679</v>
      </c>
      <c r="AA5550">
        <v>561</v>
      </c>
      <c r="AB5550" t="s">
        <v>117</v>
      </c>
      <c r="AC5550" t="s">
        <v>374</v>
      </c>
      <c r="AD5550" t="s">
        <v>387</v>
      </c>
      <c r="AE5550" t="s">
        <v>673</v>
      </c>
      <c r="AF5550" t="s">
        <v>1218</v>
      </c>
      <c r="AG5550">
        <v>561</v>
      </c>
      <c r="AH5550" t="s">
        <v>199</v>
      </c>
      <c r="AI5550" t="s">
        <v>668</v>
      </c>
      <c r="AJ5550" t="s">
        <v>108</v>
      </c>
      <c r="AK5550" t="s">
        <v>679</v>
      </c>
      <c r="AL5550" t="s">
        <v>250</v>
      </c>
      <c r="AM5550">
        <v>561</v>
      </c>
      <c r="AN5550" t="s">
        <v>70</v>
      </c>
      <c r="AO5550" t="s">
        <v>85</v>
      </c>
      <c r="AP5550" t="s">
        <v>1167</v>
      </c>
      <c r="AQ5550" t="s">
        <v>679</v>
      </c>
      <c r="AR5550" t="s">
        <v>668</v>
      </c>
      <c r="AS5550">
        <v>561</v>
      </c>
      <c r="AT5550" t="s">
        <v>866</v>
      </c>
      <c r="AU5550" t="s">
        <v>387</v>
      </c>
      <c r="AV5550" t="s">
        <v>745</v>
      </c>
      <c r="AW5550" t="s">
        <v>668</v>
      </c>
      <c r="AX5550" t="s">
        <v>85</v>
      </c>
      <c r="AY5550">
        <v>561</v>
      </c>
      <c r="AZ5550" t="s">
        <v>1022</v>
      </c>
      <c r="BA5550" t="s">
        <v>334</v>
      </c>
      <c r="BB5550" t="s">
        <v>743</v>
      </c>
      <c r="BC5550" t="s">
        <v>668</v>
      </c>
      <c r="BD5550" t="s">
        <v>718</v>
      </c>
      <c r="BE5550">
        <v>561</v>
      </c>
      <c r="BF5550" t="s">
        <v>1347</v>
      </c>
      <c r="BG5550" t="s">
        <v>624</v>
      </c>
      <c r="BH5550" t="s">
        <v>1056</v>
      </c>
      <c r="BI5550" t="s">
        <v>389</v>
      </c>
      <c r="BJ5550" t="s">
        <v>679</v>
      </c>
      <c r="BK5550">
        <v>561</v>
      </c>
      <c r="BL5550" t="s">
        <v>1287</v>
      </c>
      <c r="BM5550" t="s">
        <v>389</v>
      </c>
      <c r="BN5550" t="s">
        <v>721</v>
      </c>
      <c r="BO5550" t="s">
        <v>840</v>
      </c>
      <c r="BP5550" t="s">
        <v>246</v>
      </c>
      <c r="BQ5550">
        <v>561</v>
      </c>
      <c r="BR5550" t="s">
        <v>1048</v>
      </c>
      <c r="BS5550" t="s">
        <v>170</v>
      </c>
      <c r="BT5550" t="s">
        <v>414</v>
      </c>
      <c r="BU5550" t="s">
        <v>987</v>
      </c>
      <c r="BV5550" t="s">
        <v>668</v>
      </c>
    </row>
    <row r="5551" spans="1:74" x14ac:dyDescent="0.35">
      <c r="A5551" t="s">
        <v>39</v>
      </c>
      <c r="B5551" t="s">
        <v>318</v>
      </c>
      <c r="C5551">
        <v>41</v>
      </c>
      <c r="D5551" t="s">
        <v>786</v>
      </c>
      <c r="E5551" t="s">
        <v>377</v>
      </c>
      <c r="F5551" t="s">
        <v>631</v>
      </c>
      <c r="G5551" t="s">
        <v>825</v>
      </c>
      <c r="H5551" t="s">
        <v>78</v>
      </c>
      <c r="I5551">
        <v>41</v>
      </c>
      <c r="J5551" t="s">
        <v>297</v>
      </c>
      <c r="K5551" t="s">
        <v>78</v>
      </c>
      <c r="L5551" t="s">
        <v>1118</v>
      </c>
      <c r="M5551" t="s">
        <v>121</v>
      </c>
      <c r="N5551" t="s">
        <v>78</v>
      </c>
      <c r="O5551">
        <v>41</v>
      </c>
      <c r="P5551" t="s">
        <v>751</v>
      </c>
      <c r="Q5551" t="s">
        <v>78</v>
      </c>
      <c r="R5551" t="s">
        <v>78</v>
      </c>
      <c r="S5551" t="s">
        <v>383</v>
      </c>
      <c r="T5551" t="s">
        <v>61</v>
      </c>
      <c r="U5551">
        <v>41</v>
      </c>
      <c r="V5551" t="s">
        <v>294</v>
      </c>
      <c r="W5551" t="s">
        <v>78</v>
      </c>
      <c r="X5551" t="s">
        <v>78</v>
      </c>
      <c r="Y5551" t="s">
        <v>78</v>
      </c>
      <c r="Z5551" t="s">
        <v>78</v>
      </c>
      <c r="AA5551">
        <v>41</v>
      </c>
      <c r="AB5551" t="s">
        <v>241</v>
      </c>
      <c r="AC5551" t="s">
        <v>78</v>
      </c>
      <c r="AD5551" t="s">
        <v>78</v>
      </c>
      <c r="AE5551" t="s">
        <v>78</v>
      </c>
      <c r="AF5551" t="s">
        <v>242</v>
      </c>
      <c r="AG5551">
        <v>41</v>
      </c>
      <c r="AH5551" t="s">
        <v>926</v>
      </c>
      <c r="AI5551" t="s">
        <v>78</v>
      </c>
      <c r="AJ5551" t="s">
        <v>1209</v>
      </c>
      <c r="AK5551" t="s">
        <v>78</v>
      </c>
      <c r="AL5551" t="s">
        <v>735</v>
      </c>
      <c r="AM5551">
        <v>41</v>
      </c>
      <c r="AN5551" t="s">
        <v>306</v>
      </c>
      <c r="AO5551" t="s">
        <v>78</v>
      </c>
      <c r="AP5551" t="s">
        <v>1200</v>
      </c>
      <c r="AQ5551" t="s">
        <v>644</v>
      </c>
      <c r="AR5551" t="s">
        <v>78</v>
      </c>
      <c r="AS5551">
        <v>41</v>
      </c>
      <c r="AT5551" t="s">
        <v>1144</v>
      </c>
      <c r="AU5551" t="s">
        <v>78</v>
      </c>
      <c r="AV5551" t="s">
        <v>78</v>
      </c>
      <c r="AW5551" t="s">
        <v>78</v>
      </c>
      <c r="AX5551" t="s">
        <v>676</v>
      </c>
      <c r="AY5551">
        <v>41</v>
      </c>
      <c r="AZ5551" t="s">
        <v>1156</v>
      </c>
      <c r="BA5551" t="s">
        <v>78</v>
      </c>
      <c r="BB5551" t="s">
        <v>377</v>
      </c>
      <c r="BC5551" t="s">
        <v>78</v>
      </c>
      <c r="BD5551" t="s">
        <v>1096</v>
      </c>
      <c r="BE5551">
        <v>41</v>
      </c>
      <c r="BF5551" t="s">
        <v>1262</v>
      </c>
      <c r="BG5551" t="s">
        <v>78</v>
      </c>
      <c r="BH5551" t="s">
        <v>896</v>
      </c>
      <c r="BI5551" t="s">
        <v>383</v>
      </c>
      <c r="BJ5551" t="s">
        <v>78</v>
      </c>
      <c r="BK5551">
        <v>41</v>
      </c>
      <c r="BL5551" t="s">
        <v>54</v>
      </c>
      <c r="BM5551" t="s">
        <v>78</v>
      </c>
      <c r="BN5551" t="s">
        <v>377</v>
      </c>
      <c r="BO5551" t="s">
        <v>507</v>
      </c>
      <c r="BP5551" t="s">
        <v>78</v>
      </c>
      <c r="BQ5551">
        <v>41</v>
      </c>
      <c r="BR5551" t="s">
        <v>1142</v>
      </c>
      <c r="BS5551" t="s">
        <v>78</v>
      </c>
      <c r="BT5551" t="s">
        <v>78</v>
      </c>
      <c r="BU5551" t="s">
        <v>414</v>
      </c>
      <c r="BV5551" t="s">
        <v>78</v>
      </c>
    </row>
    <row r="5552" spans="1:74" x14ac:dyDescent="0.35">
      <c r="A5552" t="s">
        <v>40</v>
      </c>
      <c r="B5552" t="s">
        <v>827</v>
      </c>
      <c r="C5552">
        <v>2085</v>
      </c>
      <c r="D5552" t="s">
        <v>1133</v>
      </c>
      <c r="E5552" t="s">
        <v>868</v>
      </c>
      <c r="F5552" t="s">
        <v>61</v>
      </c>
      <c r="G5552" t="s">
        <v>730</v>
      </c>
      <c r="H5552" t="s">
        <v>170</v>
      </c>
      <c r="I5552">
        <v>2085</v>
      </c>
      <c r="J5552" t="s">
        <v>408</v>
      </c>
      <c r="K5552" t="s">
        <v>740</v>
      </c>
      <c r="L5552" t="s">
        <v>242</v>
      </c>
      <c r="M5552" t="s">
        <v>426</v>
      </c>
      <c r="N5552" t="s">
        <v>433</v>
      </c>
      <c r="O5552">
        <v>2085</v>
      </c>
      <c r="P5552" t="s">
        <v>862</v>
      </c>
      <c r="Q5552" t="s">
        <v>800</v>
      </c>
      <c r="R5552" t="s">
        <v>387</v>
      </c>
      <c r="S5552" t="s">
        <v>668</v>
      </c>
      <c r="T5552" t="s">
        <v>768</v>
      </c>
      <c r="U5552">
        <v>2085</v>
      </c>
      <c r="V5552" t="s">
        <v>1182</v>
      </c>
      <c r="W5552" t="s">
        <v>374</v>
      </c>
      <c r="X5552" t="s">
        <v>529</v>
      </c>
      <c r="Y5552" t="s">
        <v>807</v>
      </c>
      <c r="Z5552" t="s">
        <v>170</v>
      </c>
      <c r="AA5552">
        <v>2085</v>
      </c>
      <c r="AB5552" t="s">
        <v>230</v>
      </c>
      <c r="AC5552" t="s">
        <v>433</v>
      </c>
      <c r="AD5552" t="s">
        <v>675</v>
      </c>
      <c r="AE5552" t="s">
        <v>433</v>
      </c>
      <c r="AF5552" t="s">
        <v>314</v>
      </c>
      <c r="AG5552">
        <v>2085</v>
      </c>
      <c r="AH5552" t="s">
        <v>638</v>
      </c>
      <c r="AI5552" t="s">
        <v>800</v>
      </c>
      <c r="AJ5552" t="s">
        <v>93</v>
      </c>
      <c r="AK5552" t="s">
        <v>673</v>
      </c>
      <c r="AL5552" t="s">
        <v>456</v>
      </c>
      <c r="AM5552">
        <v>2085</v>
      </c>
      <c r="AN5552" t="s">
        <v>1649</v>
      </c>
      <c r="AO5552" t="s">
        <v>676</v>
      </c>
      <c r="AP5552" t="s">
        <v>912</v>
      </c>
      <c r="AQ5552" t="s">
        <v>668</v>
      </c>
      <c r="AR5552" t="s">
        <v>170</v>
      </c>
      <c r="AS5552">
        <v>2085</v>
      </c>
      <c r="AT5552" t="s">
        <v>773</v>
      </c>
      <c r="AU5552" t="s">
        <v>738</v>
      </c>
      <c r="AV5552" t="s">
        <v>1003</v>
      </c>
      <c r="AW5552" t="s">
        <v>170</v>
      </c>
      <c r="AX5552" t="s">
        <v>734</v>
      </c>
      <c r="AY5552">
        <v>2085</v>
      </c>
      <c r="AZ5552" t="s">
        <v>760</v>
      </c>
      <c r="BA5552" t="s">
        <v>433</v>
      </c>
      <c r="BB5552" t="s">
        <v>783</v>
      </c>
      <c r="BC5552" t="s">
        <v>334</v>
      </c>
      <c r="BD5552" t="s">
        <v>724</v>
      </c>
      <c r="BE5552">
        <v>2085</v>
      </c>
      <c r="BF5552" t="s">
        <v>1430</v>
      </c>
      <c r="BG5552" t="s">
        <v>456</v>
      </c>
      <c r="BH5552" t="s">
        <v>768</v>
      </c>
      <c r="BI5552" t="s">
        <v>377</v>
      </c>
      <c r="BJ5552" t="s">
        <v>170</v>
      </c>
      <c r="BK5552">
        <v>2085</v>
      </c>
      <c r="BL5552" t="s">
        <v>479</v>
      </c>
      <c r="BM5552" t="s">
        <v>387</v>
      </c>
      <c r="BN5552" t="s">
        <v>755</v>
      </c>
      <c r="BO5552" t="s">
        <v>1108</v>
      </c>
      <c r="BP5552" t="s">
        <v>679</v>
      </c>
      <c r="BQ5552">
        <v>2085</v>
      </c>
      <c r="BR5552" t="s">
        <v>1154</v>
      </c>
      <c r="BS5552" t="s">
        <v>673</v>
      </c>
      <c r="BT5552" t="s">
        <v>745</v>
      </c>
      <c r="BU5552" t="s">
        <v>736</v>
      </c>
      <c r="BV5552" t="s">
        <v>170</v>
      </c>
    </row>
    <row r="5553" spans="1:74" x14ac:dyDescent="0.35">
      <c r="A5553" t="s">
        <v>40</v>
      </c>
      <c r="B5553" t="s">
        <v>828</v>
      </c>
      <c r="C5553">
        <v>2641</v>
      </c>
      <c r="D5553" t="s">
        <v>952</v>
      </c>
      <c r="E5553" t="s">
        <v>743</v>
      </c>
      <c r="F5553" t="s">
        <v>1140</v>
      </c>
      <c r="G5553" t="s">
        <v>508</v>
      </c>
      <c r="H5553" t="s">
        <v>668</v>
      </c>
      <c r="I5553">
        <v>2641</v>
      </c>
      <c r="J5553" t="s">
        <v>173</v>
      </c>
      <c r="K5553" t="s">
        <v>1091</v>
      </c>
      <c r="L5553" t="s">
        <v>611</v>
      </c>
      <c r="M5553" t="s">
        <v>692</v>
      </c>
      <c r="N5553" t="s">
        <v>170</v>
      </c>
      <c r="O5553">
        <v>2641</v>
      </c>
      <c r="P5553" t="s">
        <v>857</v>
      </c>
      <c r="Q5553" t="s">
        <v>377</v>
      </c>
      <c r="R5553" t="s">
        <v>374</v>
      </c>
      <c r="S5553" t="s">
        <v>679</v>
      </c>
      <c r="T5553" t="s">
        <v>759</v>
      </c>
      <c r="U5553">
        <v>2641</v>
      </c>
      <c r="V5553" t="s">
        <v>1073</v>
      </c>
      <c r="W5553" t="s">
        <v>668</v>
      </c>
      <c r="X5553" t="s">
        <v>355</v>
      </c>
      <c r="Y5553" t="s">
        <v>355</v>
      </c>
      <c r="Z5553" t="s">
        <v>679</v>
      </c>
      <c r="AA5553">
        <v>2641</v>
      </c>
      <c r="AB5553" t="s">
        <v>945</v>
      </c>
      <c r="AC5553" t="s">
        <v>433</v>
      </c>
      <c r="AD5553" t="s">
        <v>414</v>
      </c>
      <c r="AE5553" t="s">
        <v>679</v>
      </c>
      <c r="AF5553" t="s">
        <v>1095</v>
      </c>
      <c r="AG5553">
        <v>2641</v>
      </c>
      <c r="AH5553" t="s">
        <v>425</v>
      </c>
      <c r="AI5553" t="s">
        <v>668</v>
      </c>
      <c r="AJ5553" t="s">
        <v>526</v>
      </c>
      <c r="AK5553" t="s">
        <v>679</v>
      </c>
      <c r="AL5553" t="s">
        <v>737</v>
      </c>
      <c r="AM5553">
        <v>2641</v>
      </c>
      <c r="AN5553" t="s">
        <v>284</v>
      </c>
      <c r="AO5553" t="s">
        <v>406</v>
      </c>
      <c r="AP5553" t="s">
        <v>914</v>
      </c>
      <c r="AQ5553" t="s">
        <v>679</v>
      </c>
      <c r="AR5553" t="s">
        <v>679</v>
      </c>
      <c r="AS5553">
        <v>2641</v>
      </c>
      <c r="AT5553" t="s">
        <v>792</v>
      </c>
      <c r="AU5553" t="s">
        <v>387</v>
      </c>
      <c r="AV5553" t="s">
        <v>724</v>
      </c>
      <c r="AW5553" t="s">
        <v>679</v>
      </c>
      <c r="AX5553" t="s">
        <v>529</v>
      </c>
      <c r="AY5553">
        <v>2641</v>
      </c>
      <c r="AZ5553" t="s">
        <v>919</v>
      </c>
      <c r="BA5553" t="s">
        <v>668</v>
      </c>
      <c r="BB5553" t="s">
        <v>825</v>
      </c>
      <c r="BC5553" t="s">
        <v>668</v>
      </c>
      <c r="BD5553" t="s">
        <v>676</v>
      </c>
      <c r="BE5553">
        <v>2641</v>
      </c>
      <c r="BF5553" t="s">
        <v>697</v>
      </c>
      <c r="BG5553" t="s">
        <v>458</v>
      </c>
      <c r="BH5553" t="s">
        <v>918</v>
      </c>
      <c r="BI5553" t="s">
        <v>414</v>
      </c>
      <c r="BJ5553" t="s">
        <v>679</v>
      </c>
      <c r="BK5553">
        <v>2641</v>
      </c>
      <c r="BL5553" t="s">
        <v>1373</v>
      </c>
      <c r="BM5553" t="s">
        <v>414</v>
      </c>
      <c r="BN5553" t="s">
        <v>337</v>
      </c>
      <c r="BO5553" t="s">
        <v>1209</v>
      </c>
      <c r="BP5553" t="s">
        <v>170</v>
      </c>
      <c r="BQ5553">
        <v>2641</v>
      </c>
      <c r="BR5553" t="s">
        <v>1051</v>
      </c>
      <c r="BS5553" t="s">
        <v>679</v>
      </c>
      <c r="BT5553" t="s">
        <v>458</v>
      </c>
      <c r="BU5553" t="s">
        <v>623</v>
      </c>
      <c r="BV5553" t="s">
        <v>170</v>
      </c>
    </row>
    <row r="5554" spans="1:74" x14ac:dyDescent="0.35">
      <c r="A5554" t="s">
        <v>40</v>
      </c>
      <c r="B5554" t="s">
        <v>318</v>
      </c>
      <c r="C5554">
        <v>204</v>
      </c>
      <c r="D5554" t="s">
        <v>1152</v>
      </c>
      <c r="E5554" t="s">
        <v>170</v>
      </c>
      <c r="F5554" t="s">
        <v>456</v>
      </c>
      <c r="G5554" t="s">
        <v>868</v>
      </c>
      <c r="H5554" t="s">
        <v>78</v>
      </c>
      <c r="I5554">
        <v>204</v>
      </c>
      <c r="J5554" t="s">
        <v>647</v>
      </c>
      <c r="K5554" t="s">
        <v>389</v>
      </c>
      <c r="L5554" t="s">
        <v>993</v>
      </c>
      <c r="M5554" t="s">
        <v>744</v>
      </c>
      <c r="N5554" t="s">
        <v>433</v>
      </c>
      <c r="O5554">
        <v>204</v>
      </c>
      <c r="P5554" t="s">
        <v>983</v>
      </c>
      <c r="Q5554" t="s">
        <v>668</v>
      </c>
      <c r="R5554" t="s">
        <v>78</v>
      </c>
      <c r="S5554" t="s">
        <v>246</v>
      </c>
      <c r="T5554" t="s">
        <v>61</v>
      </c>
      <c r="U5554">
        <v>204</v>
      </c>
      <c r="V5554" t="s">
        <v>1032</v>
      </c>
      <c r="W5554" t="s">
        <v>668</v>
      </c>
      <c r="X5554" t="s">
        <v>800</v>
      </c>
      <c r="Y5554" t="s">
        <v>374</v>
      </c>
      <c r="Z5554" t="s">
        <v>78</v>
      </c>
      <c r="AA5554">
        <v>204</v>
      </c>
      <c r="AB5554" t="s">
        <v>760</v>
      </c>
      <c r="AC5554" t="s">
        <v>78</v>
      </c>
      <c r="AD5554" t="s">
        <v>246</v>
      </c>
      <c r="AE5554" t="s">
        <v>170</v>
      </c>
      <c r="AF5554" t="s">
        <v>114</v>
      </c>
      <c r="AG5554">
        <v>204</v>
      </c>
      <c r="AH5554" t="s">
        <v>806</v>
      </c>
      <c r="AI5554" t="s">
        <v>78</v>
      </c>
      <c r="AJ5554" t="s">
        <v>1121</v>
      </c>
      <c r="AK5554" t="s">
        <v>78</v>
      </c>
      <c r="AL5554" t="s">
        <v>633</v>
      </c>
      <c r="AM5554">
        <v>204</v>
      </c>
      <c r="AN5554" t="s">
        <v>1537</v>
      </c>
      <c r="AO5554" t="s">
        <v>78</v>
      </c>
      <c r="AP5554" t="s">
        <v>1011</v>
      </c>
      <c r="AQ5554" t="s">
        <v>433</v>
      </c>
      <c r="AR5554" t="s">
        <v>78</v>
      </c>
      <c r="AS5554">
        <v>204</v>
      </c>
      <c r="AT5554" t="s">
        <v>823</v>
      </c>
      <c r="AU5554" t="s">
        <v>78</v>
      </c>
      <c r="AV5554" t="s">
        <v>743</v>
      </c>
      <c r="AW5554" t="s">
        <v>78</v>
      </c>
      <c r="AX5554" t="s">
        <v>732</v>
      </c>
      <c r="AY5554">
        <v>204</v>
      </c>
      <c r="AZ5554" t="s">
        <v>903</v>
      </c>
      <c r="BA5554" t="s">
        <v>78</v>
      </c>
      <c r="BB5554" t="s">
        <v>736</v>
      </c>
      <c r="BC5554" t="s">
        <v>78</v>
      </c>
      <c r="BD5554" t="s">
        <v>793</v>
      </c>
      <c r="BE5554">
        <v>204</v>
      </c>
      <c r="BF5554" t="s">
        <v>1141</v>
      </c>
      <c r="BG5554" t="s">
        <v>78</v>
      </c>
      <c r="BH5554" t="s">
        <v>270</v>
      </c>
      <c r="BI5554" t="s">
        <v>800</v>
      </c>
      <c r="BJ5554" t="s">
        <v>78</v>
      </c>
      <c r="BK5554">
        <v>204</v>
      </c>
      <c r="BL5554" t="s">
        <v>1211</v>
      </c>
      <c r="BM5554" t="s">
        <v>78</v>
      </c>
      <c r="BN5554" t="s">
        <v>690</v>
      </c>
      <c r="BO5554" t="s">
        <v>699</v>
      </c>
      <c r="BP5554" t="s">
        <v>78</v>
      </c>
      <c r="BQ5554">
        <v>204</v>
      </c>
      <c r="BR5554" t="s">
        <v>287</v>
      </c>
      <c r="BS5554" t="s">
        <v>78</v>
      </c>
      <c r="BT5554" t="s">
        <v>825</v>
      </c>
      <c r="BU5554" t="s">
        <v>623</v>
      </c>
      <c r="BV5554" t="s">
        <v>78</v>
      </c>
    </row>
    <row r="5556" spans="1:74" x14ac:dyDescent="0.35">
      <c r="A5556" t="s">
        <v>1984</v>
      </c>
    </row>
    <row r="5557" spans="1:74" x14ac:dyDescent="0.35">
      <c r="A5557" t="s">
        <v>29</v>
      </c>
      <c r="B5557" t="s">
        <v>887</v>
      </c>
      <c r="C5557" t="s">
        <v>1911</v>
      </c>
      <c r="D5557" t="s">
        <v>1912</v>
      </c>
      <c r="E5557" t="s">
        <v>1913</v>
      </c>
      <c r="F5557" t="s">
        <v>1914</v>
      </c>
      <c r="G5557" t="s">
        <v>1916</v>
      </c>
      <c r="H5557" t="s">
        <v>1915</v>
      </c>
      <c r="I5557" t="s">
        <v>1917</v>
      </c>
      <c r="J5557" t="s">
        <v>1918</v>
      </c>
      <c r="K5557" t="s">
        <v>1919</v>
      </c>
      <c r="L5557" t="s">
        <v>1920</v>
      </c>
      <c r="M5557" t="s">
        <v>1922</v>
      </c>
      <c r="N5557" t="s">
        <v>1921</v>
      </c>
      <c r="O5557" t="s">
        <v>1923</v>
      </c>
      <c r="P5557" t="s">
        <v>1924</v>
      </c>
      <c r="Q5557" t="s">
        <v>1925</v>
      </c>
      <c r="R5557" t="s">
        <v>1926</v>
      </c>
      <c r="S5557" t="s">
        <v>1927</v>
      </c>
      <c r="T5557" t="s">
        <v>1928</v>
      </c>
      <c r="U5557" t="s">
        <v>1929</v>
      </c>
      <c r="V5557" t="s">
        <v>1930</v>
      </c>
      <c r="W5557" t="s">
        <v>1932</v>
      </c>
      <c r="X5557" t="s">
        <v>1933</v>
      </c>
      <c r="Y5557" t="s">
        <v>1931</v>
      </c>
      <c r="Z5557" t="s">
        <v>1934</v>
      </c>
      <c r="AA5557" t="s">
        <v>1935</v>
      </c>
      <c r="AB5557" t="s">
        <v>1936</v>
      </c>
      <c r="AC5557" t="s">
        <v>1937</v>
      </c>
      <c r="AD5557" t="s">
        <v>1938</v>
      </c>
      <c r="AE5557" t="s">
        <v>1939</v>
      </c>
      <c r="AF5557" t="s">
        <v>1940</v>
      </c>
      <c r="AG5557" t="s">
        <v>1941</v>
      </c>
      <c r="AH5557" t="s">
        <v>1942</v>
      </c>
      <c r="AI5557" t="s">
        <v>1943</v>
      </c>
      <c r="AJ5557" t="s">
        <v>1944</v>
      </c>
      <c r="AK5557" t="s">
        <v>1945</v>
      </c>
      <c r="AL5557" t="s">
        <v>1946</v>
      </c>
      <c r="AM5557" t="s">
        <v>1947</v>
      </c>
      <c r="AN5557" t="s">
        <v>1948</v>
      </c>
      <c r="AO5557" t="s">
        <v>1949</v>
      </c>
      <c r="AP5557" t="s">
        <v>1950</v>
      </c>
      <c r="AQ5557" t="s">
        <v>1951</v>
      </c>
      <c r="AR5557" t="s">
        <v>1952</v>
      </c>
      <c r="AS5557" t="s">
        <v>1953</v>
      </c>
      <c r="AT5557" t="s">
        <v>1954</v>
      </c>
      <c r="AU5557" t="s">
        <v>1955</v>
      </c>
      <c r="AV5557" t="s">
        <v>1956</v>
      </c>
      <c r="AW5557" t="s">
        <v>1957</v>
      </c>
      <c r="AX5557" t="s">
        <v>1958</v>
      </c>
      <c r="AY5557" t="s">
        <v>1959</v>
      </c>
      <c r="AZ5557" t="s">
        <v>1960</v>
      </c>
      <c r="BA5557" t="s">
        <v>1961</v>
      </c>
      <c r="BB5557" t="s">
        <v>1962</v>
      </c>
      <c r="BC5557" t="s">
        <v>1963</v>
      </c>
      <c r="BD5557" t="s">
        <v>1964</v>
      </c>
      <c r="BE5557" t="s">
        <v>1965</v>
      </c>
      <c r="BF5557" t="s">
        <v>1966</v>
      </c>
      <c r="BG5557" t="s">
        <v>1967</v>
      </c>
      <c r="BH5557" t="s">
        <v>1968</v>
      </c>
      <c r="BI5557" t="s">
        <v>1969</v>
      </c>
      <c r="BJ5557" t="s">
        <v>1970</v>
      </c>
      <c r="BK5557" t="s">
        <v>1971</v>
      </c>
      <c r="BL5557" t="s">
        <v>1972</v>
      </c>
      <c r="BM5557" t="s">
        <v>1973</v>
      </c>
      <c r="BN5557" t="s">
        <v>1974</v>
      </c>
      <c r="BO5557" t="s">
        <v>1975</v>
      </c>
      <c r="BP5557" t="s">
        <v>1976</v>
      </c>
      <c r="BQ5557" t="s">
        <v>1977</v>
      </c>
      <c r="BR5557" t="s">
        <v>1978</v>
      </c>
      <c r="BS5557" t="s">
        <v>1979</v>
      </c>
      <c r="BT5557" t="s">
        <v>1980</v>
      </c>
      <c r="BU5557" t="s">
        <v>1981</v>
      </c>
      <c r="BV5557" t="s">
        <v>1982</v>
      </c>
    </row>
    <row r="5558" spans="1:74" x14ac:dyDescent="0.35">
      <c r="A5558" t="s">
        <v>35</v>
      </c>
      <c r="B5558" t="s">
        <v>888</v>
      </c>
      <c r="C5558">
        <v>291</v>
      </c>
      <c r="D5558" t="s">
        <v>963</v>
      </c>
      <c r="E5558" t="s">
        <v>800</v>
      </c>
      <c r="F5558" t="s">
        <v>793</v>
      </c>
      <c r="G5558" t="s">
        <v>490</v>
      </c>
      <c r="H5558" t="s">
        <v>433</v>
      </c>
      <c r="I5558">
        <v>291</v>
      </c>
      <c r="J5558" t="s">
        <v>175</v>
      </c>
      <c r="K5558" t="s">
        <v>739</v>
      </c>
      <c r="L5558" t="s">
        <v>1104</v>
      </c>
      <c r="M5558" t="s">
        <v>925</v>
      </c>
      <c r="N5558" t="s">
        <v>800</v>
      </c>
      <c r="O5558">
        <v>291</v>
      </c>
      <c r="P5558" t="s">
        <v>1399</v>
      </c>
      <c r="Q5558" t="s">
        <v>800</v>
      </c>
      <c r="R5558" t="s">
        <v>334</v>
      </c>
      <c r="S5558" t="s">
        <v>78</v>
      </c>
      <c r="T5558" t="s">
        <v>720</v>
      </c>
      <c r="U5558">
        <v>291</v>
      </c>
      <c r="V5558" t="s">
        <v>1065</v>
      </c>
      <c r="W5558" t="s">
        <v>633</v>
      </c>
      <c r="X5558" t="s">
        <v>668</v>
      </c>
      <c r="Y5558" t="s">
        <v>679</v>
      </c>
      <c r="Z5558" t="s">
        <v>78</v>
      </c>
      <c r="AA5558">
        <v>291</v>
      </c>
      <c r="AB5558" t="s">
        <v>220</v>
      </c>
      <c r="AC5558" t="s">
        <v>170</v>
      </c>
      <c r="AD5558" t="s">
        <v>406</v>
      </c>
      <c r="AE5558" t="s">
        <v>78</v>
      </c>
      <c r="AF5558" t="s">
        <v>932</v>
      </c>
      <c r="AG5558">
        <v>291</v>
      </c>
      <c r="AH5558" t="s">
        <v>515</v>
      </c>
      <c r="AI5558" t="s">
        <v>679</v>
      </c>
      <c r="AJ5558" t="s">
        <v>137</v>
      </c>
      <c r="AK5558" t="s">
        <v>78</v>
      </c>
      <c r="AL5558" t="s">
        <v>676</v>
      </c>
      <c r="AM5558">
        <v>291</v>
      </c>
      <c r="AN5558" t="s">
        <v>819</v>
      </c>
      <c r="AO5558" t="s">
        <v>85</v>
      </c>
      <c r="AP5558" t="s">
        <v>456</v>
      </c>
      <c r="AQ5558" t="s">
        <v>668</v>
      </c>
      <c r="AR5558" t="s">
        <v>78</v>
      </c>
      <c r="AS5558">
        <v>291</v>
      </c>
      <c r="AT5558" t="s">
        <v>751</v>
      </c>
      <c r="AU5558" t="s">
        <v>433</v>
      </c>
      <c r="AV5558" t="s">
        <v>717</v>
      </c>
      <c r="AW5558" t="s">
        <v>78</v>
      </c>
      <c r="AX5558" t="s">
        <v>1023</v>
      </c>
      <c r="AY5558">
        <v>291</v>
      </c>
      <c r="AZ5558" t="s">
        <v>843</v>
      </c>
      <c r="BA5558" t="s">
        <v>679</v>
      </c>
      <c r="BB5558" t="s">
        <v>719</v>
      </c>
      <c r="BC5558" t="s">
        <v>78</v>
      </c>
      <c r="BD5558" t="s">
        <v>270</v>
      </c>
      <c r="BE5558">
        <v>291</v>
      </c>
      <c r="BF5558" t="s">
        <v>1173</v>
      </c>
      <c r="BG5558" t="s">
        <v>800</v>
      </c>
      <c r="BH5558" t="s">
        <v>1169</v>
      </c>
      <c r="BI5558" t="s">
        <v>334</v>
      </c>
      <c r="BJ5558" t="s">
        <v>78</v>
      </c>
      <c r="BK5558">
        <v>291</v>
      </c>
      <c r="BL5558" t="s">
        <v>1431</v>
      </c>
      <c r="BM5558" t="s">
        <v>334</v>
      </c>
      <c r="BN5558" t="s">
        <v>503</v>
      </c>
      <c r="BO5558" t="s">
        <v>1104</v>
      </c>
      <c r="BP5558" t="s">
        <v>78</v>
      </c>
      <c r="BQ5558">
        <v>291</v>
      </c>
      <c r="BR5558" t="s">
        <v>1007</v>
      </c>
      <c r="BS5558" t="s">
        <v>679</v>
      </c>
      <c r="BT5558" t="s">
        <v>490</v>
      </c>
      <c r="BU5558" t="s">
        <v>676</v>
      </c>
      <c r="BV5558" t="s">
        <v>78</v>
      </c>
    </row>
    <row r="5559" spans="1:74" x14ac:dyDescent="0.35">
      <c r="A5559" t="s">
        <v>35</v>
      </c>
      <c r="B5559" t="s">
        <v>889</v>
      </c>
      <c r="C5559">
        <v>326</v>
      </c>
      <c r="D5559" t="s">
        <v>628</v>
      </c>
      <c r="E5559" t="s">
        <v>456</v>
      </c>
      <c r="F5559" t="s">
        <v>759</v>
      </c>
      <c r="G5559" t="s">
        <v>503</v>
      </c>
      <c r="H5559" t="s">
        <v>679</v>
      </c>
      <c r="I5559">
        <v>326</v>
      </c>
      <c r="J5559" t="s">
        <v>388</v>
      </c>
      <c r="K5559" t="s">
        <v>934</v>
      </c>
      <c r="L5559" t="s">
        <v>1264</v>
      </c>
      <c r="M5559" t="s">
        <v>692</v>
      </c>
      <c r="N5559" t="s">
        <v>679</v>
      </c>
      <c r="O5559">
        <v>326</v>
      </c>
      <c r="P5559" t="s">
        <v>895</v>
      </c>
      <c r="Q5559" t="s">
        <v>387</v>
      </c>
      <c r="R5559" t="s">
        <v>246</v>
      </c>
      <c r="S5559" t="s">
        <v>679</v>
      </c>
      <c r="T5559" t="s">
        <v>925</v>
      </c>
      <c r="U5559">
        <v>326</v>
      </c>
      <c r="V5559" t="s">
        <v>815</v>
      </c>
      <c r="W5559" t="s">
        <v>355</v>
      </c>
      <c r="X5559" t="s">
        <v>825</v>
      </c>
      <c r="Y5559" t="s">
        <v>170</v>
      </c>
      <c r="Z5559" t="s">
        <v>78</v>
      </c>
      <c r="AA5559">
        <v>326</v>
      </c>
      <c r="AB5559" t="s">
        <v>344</v>
      </c>
      <c r="AC5559" t="s">
        <v>675</v>
      </c>
      <c r="AD5559" t="s">
        <v>246</v>
      </c>
      <c r="AE5559" t="s">
        <v>78</v>
      </c>
      <c r="AF5559" t="s">
        <v>1227</v>
      </c>
      <c r="AG5559">
        <v>326</v>
      </c>
      <c r="AH5559" t="s">
        <v>541</v>
      </c>
      <c r="AI5559" t="s">
        <v>374</v>
      </c>
      <c r="AJ5559" t="s">
        <v>76</v>
      </c>
      <c r="AK5559" t="s">
        <v>679</v>
      </c>
      <c r="AL5559" t="s">
        <v>949</v>
      </c>
      <c r="AM5559">
        <v>326</v>
      </c>
      <c r="AN5559" t="s">
        <v>859</v>
      </c>
      <c r="AO5559" t="s">
        <v>490</v>
      </c>
      <c r="AP5559" t="s">
        <v>840</v>
      </c>
      <c r="AQ5559" t="s">
        <v>78</v>
      </c>
      <c r="AR5559" t="s">
        <v>78</v>
      </c>
      <c r="AS5559">
        <v>326</v>
      </c>
      <c r="AT5559" t="s">
        <v>952</v>
      </c>
      <c r="AU5559" t="s">
        <v>458</v>
      </c>
      <c r="AV5559" t="s">
        <v>782</v>
      </c>
      <c r="AW5559" t="s">
        <v>78</v>
      </c>
      <c r="AX5559" t="s">
        <v>529</v>
      </c>
      <c r="AY5559">
        <v>326</v>
      </c>
      <c r="AZ5559" t="s">
        <v>1343</v>
      </c>
      <c r="BA5559" t="s">
        <v>675</v>
      </c>
      <c r="BB5559" t="s">
        <v>742</v>
      </c>
      <c r="BC5559" t="s">
        <v>78</v>
      </c>
      <c r="BD5559" t="s">
        <v>1030</v>
      </c>
      <c r="BE5559">
        <v>326</v>
      </c>
      <c r="BF5559" t="s">
        <v>1133</v>
      </c>
      <c r="BG5559" t="s">
        <v>807</v>
      </c>
      <c r="BH5559" t="s">
        <v>768</v>
      </c>
      <c r="BI5559" t="s">
        <v>246</v>
      </c>
      <c r="BJ5559" t="s">
        <v>679</v>
      </c>
      <c r="BK5559">
        <v>326</v>
      </c>
      <c r="BL5559" t="s">
        <v>493</v>
      </c>
      <c r="BM5559" t="s">
        <v>355</v>
      </c>
      <c r="BN5559" t="s">
        <v>865</v>
      </c>
      <c r="BO5559" t="s">
        <v>877</v>
      </c>
      <c r="BP5559" t="s">
        <v>78</v>
      </c>
      <c r="BQ5559">
        <v>326</v>
      </c>
      <c r="BR5559" t="s">
        <v>259</v>
      </c>
      <c r="BS5559" t="s">
        <v>679</v>
      </c>
      <c r="BT5559" t="s">
        <v>690</v>
      </c>
      <c r="BU5559" t="s">
        <v>688</v>
      </c>
      <c r="BV5559" t="s">
        <v>78</v>
      </c>
    </row>
    <row r="5560" spans="1:74" x14ac:dyDescent="0.35">
      <c r="A5560" t="s">
        <v>36</v>
      </c>
      <c r="B5560" t="s">
        <v>888</v>
      </c>
      <c r="C5560">
        <v>732</v>
      </c>
      <c r="D5560" t="s">
        <v>749</v>
      </c>
      <c r="E5560" t="s">
        <v>688</v>
      </c>
      <c r="F5560" t="s">
        <v>1030</v>
      </c>
      <c r="G5560" t="s">
        <v>743</v>
      </c>
      <c r="H5560" t="s">
        <v>673</v>
      </c>
      <c r="I5560">
        <v>732</v>
      </c>
      <c r="J5560" t="s">
        <v>418</v>
      </c>
      <c r="K5560" t="s">
        <v>637</v>
      </c>
      <c r="L5560" t="s">
        <v>698</v>
      </c>
      <c r="M5560" t="s">
        <v>605</v>
      </c>
      <c r="N5560" t="s">
        <v>170</v>
      </c>
      <c r="O5560">
        <v>732</v>
      </c>
      <c r="P5560" t="s">
        <v>853</v>
      </c>
      <c r="Q5560" t="s">
        <v>675</v>
      </c>
      <c r="R5560" t="s">
        <v>414</v>
      </c>
      <c r="S5560" t="s">
        <v>78</v>
      </c>
      <c r="T5560" t="s">
        <v>881</v>
      </c>
      <c r="U5560">
        <v>732</v>
      </c>
      <c r="V5560" t="s">
        <v>1005</v>
      </c>
      <c r="W5560" t="s">
        <v>807</v>
      </c>
      <c r="X5560" t="s">
        <v>800</v>
      </c>
      <c r="Y5560" t="s">
        <v>334</v>
      </c>
      <c r="Z5560" t="s">
        <v>170</v>
      </c>
      <c r="AA5560">
        <v>732</v>
      </c>
      <c r="AB5560" t="s">
        <v>1106</v>
      </c>
      <c r="AC5560" t="s">
        <v>433</v>
      </c>
      <c r="AD5560" t="s">
        <v>623</v>
      </c>
      <c r="AE5560" t="s">
        <v>170</v>
      </c>
      <c r="AF5560" t="s">
        <v>212</v>
      </c>
      <c r="AG5560">
        <v>732</v>
      </c>
      <c r="AH5560" t="s">
        <v>686</v>
      </c>
      <c r="AI5560" t="s">
        <v>433</v>
      </c>
      <c r="AJ5560" t="s">
        <v>1260</v>
      </c>
      <c r="AK5560" t="s">
        <v>668</v>
      </c>
      <c r="AL5560" t="s">
        <v>736</v>
      </c>
      <c r="AM5560">
        <v>732</v>
      </c>
      <c r="AN5560" t="s">
        <v>1162</v>
      </c>
      <c r="AO5560" t="s">
        <v>676</v>
      </c>
      <c r="AP5560" t="s">
        <v>723</v>
      </c>
      <c r="AQ5560" t="s">
        <v>679</v>
      </c>
      <c r="AR5560" t="s">
        <v>170</v>
      </c>
      <c r="AS5560">
        <v>732</v>
      </c>
      <c r="AT5560" t="s">
        <v>653</v>
      </c>
      <c r="AU5560" t="s">
        <v>458</v>
      </c>
      <c r="AV5560" t="s">
        <v>731</v>
      </c>
      <c r="AW5560" t="s">
        <v>170</v>
      </c>
      <c r="AX5560" t="s">
        <v>270</v>
      </c>
      <c r="AY5560">
        <v>732</v>
      </c>
      <c r="AZ5560" t="s">
        <v>963</v>
      </c>
      <c r="BA5560" t="s">
        <v>374</v>
      </c>
      <c r="BB5560" t="s">
        <v>1030</v>
      </c>
      <c r="BC5560" t="s">
        <v>170</v>
      </c>
      <c r="BD5560" t="s">
        <v>529</v>
      </c>
      <c r="BE5560">
        <v>732</v>
      </c>
      <c r="BF5560" t="s">
        <v>751</v>
      </c>
      <c r="BG5560" t="s">
        <v>529</v>
      </c>
      <c r="BH5560" t="s">
        <v>63</v>
      </c>
      <c r="BI5560" t="s">
        <v>334</v>
      </c>
      <c r="BJ5560" t="s">
        <v>170</v>
      </c>
      <c r="BK5560">
        <v>732</v>
      </c>
      <c r="BL5560" t="s">
        <v>469</v>
      </c>
      <c r="BM5560" t="s">
        <v>374</v>
      </c>
      <c r="BN5560" t="s">
        <v>1151</v>
      </c>
      <c r="BO5560" t="s">
        <v>546</v>
      </c>
      <c r="BP5560" t="s">
        <v>78</v>
      </c>
      <c r="BQ5560">
        <v>732</v>
      </c>
      <c r="BR5560" t="s">
        <v>822</v>
      </c>
      <c r="BS5560" t="s">
        <v>433</v>
      </c>
      <c r="BT5560" t="s">
        <v>718</v>
      </c>
      <c r="BU5560" t="s">
        <v>387</v>
      </c>
      <c r="BV5560" t="s">
        <v>78</v>
      </c>
    </row>
    <row r="5561" spans="1:74" x14ac:dyDescent="0.35">
      <c r="A5561" t="s">
        <v>36</v>
      </c>
      <c r="B5561" t="s">
        <v>889</v>
      </c>
      <c r="C5561">
        <v>902</v>
      </c>
      <c r="D5561" t="s">
        <v>292</v>
      </c>
      <c r="E5561" t="s">
        <v>676</v>
      </c>
      <c r="F5561" t="s">
        <v>580</v>
      </c>
      <c r="G5561" t="s">
        <v>868</v>
      </c>
      <c r="H5561" t="s">
        <v>673</v>
      </c>
      <c r="I5561">
        <v>902</v>
      </c>
      <c r="J5561" t="s">
        <v>348</v>
      </c>
      <c r="K5561" t="s">
        <v>793</v>
      </c>
      <c r="L5561" t="s">
        <v>729</v>
      </c>
      <c r="M5561" t="s">
        <v>420</v>
      </c>
      <c r="N5561" t="s">
        <v>246</v>
      </c>
      <c r="O5561">
        <v>902</v>
      </c>
      <c r="P5561" t="s">
        <v>884</v>
      </c>
      <c r="Q5561" t="s">
        <v>414</v>
      </c>
      <c r="R5561" t="s">
        <v>433</v>
      </c>
      <c r="S5561" t="s">
        <v>668</v>
      </c>
      <c r="T5561" t="s">
        <v>1121</v>
      </c>
      <c r="U5561">
        <v>902</v>
      </c>
      <c r="V5561" t="s">
        <v>1051</v>
      </c>
      <c r="W5561" t="s">
        <v>85</v>
      </c>
      <c r="X5561" t="s">
        <v>490</v>
      </c>
      <c r="Y5561" t="s">
        <v>246</v>
      </c>
      <c r="Z5561" t="s">
        <v>170</v>
      </c>
      <c r="AA5561">
        <v>902</v>
      </c>
      <c r="AB5561" t="s">
        <v>1348</v>
      </c>
      <c r="AC5561" t="s">
        <v>374</v>
      </c>
      <c r="AD5561" t="s">
        <v>433</v>
      </c>
      <c r="AE5561" t="s">
        <v>170</v>
      </c>
      <c r="AF5561" t="s">
        <v>1326</v>
      </c>
      <c r="AG5561">
        <v>902</v>
      </c>
      <c r="AH5561" t="s">
        <v>419</v>
      </c>
      <c r="AI5561" t="s">
        <v>433</v>
      </c>
      <c r="AJ5561" t="s">
        <v>1115</v>
      </c>
      <c r="AK5561" t="s">
        <v>170</v>
      </c>
      <c r="AL5561" t="s">
        <v>868</v>
      </c>
      <c r="AM5561">
        <v>902</v>
      </c>
      <c r="AN5561" t="s">
        <v>1160</v>
      </c>
      <c r="AO5561" t="s">
        <v>622</v>
      </c>
      <c r="AP5561" t="s">
        <v>61</v>
      </c>
      <c r="AQ5561" t="s">
        <v>170</v>
      </c>
      <c r="AR5561" t="s">
        <v>679</v>
      </c>
      <c r="AS5561">
        <v>902</v>
      </c>
      <c r="AT5561" t="s">
        <v>920</v>
      </c>
      <c r="AU5561" t="s">
        <v>355</v>
      </c>
      <c r="AV5561" t="s">
        <v>1030</v>
      </c>
      <c r="AW5561" t="s">
        <v>679</v>
      </c>
      <c r="AX5561" t="s">
        <v>644</v>
      </c>
      <c r="AY5561">
        <v>902</v>
      </c>
      <c r="AZ5561" t="s">
        <v>792</v>
      </c>
      <c r="BA5561" t="s">
        <v>170</v>
      </c>
      <c r="BB5561" t="s">
        <v>742</v>
      </c>
      <c r="BC5561" t="s">
        <v>334</v>
      </c>
      <c r="BD5561" t="s">
        <v>688</v>
      </c>
      <c r="BE5561">
        <v>902</v>
      </c>
      <c r="BF5561" t="s">
        <v>771</v>
      </c>
      <c r="BG5561" t="s">
        <v>624</v>
      </c>
      <c r="BH5561" t="s">
        <v>1026</v>
      </c>
      <c r="BI5561" t="s">
        <v>414</v>
      </c>
      <c r="BJ5561" t="s">
        <v>679</v>
      </c>
      <c r="BK5561">
        <v>902</v>
      </c>
      <c r="BL5561" t="s">
        <v>117</v>
      </c>
      <c r="BM5561" t="s">
        <v>414</v>
      </c>
      <c r="BN5561" t="s">
        <v>949</v>
      </c>
      <c r="BO5561" t="s">
        <v>766</v>
      </c>
      <c r="BP5561" t="s">
        <v>679</v>
      </c>
      <c r="BQ5561">
        <v>902</v>
      </c>
      <c r="BR5561" t="s">
        <v>815</v>
      </c>
      <c r="BS5561" t="s">
        <v>170</v>
      </c>
      <c r="BT5561" t="s">
        <v>734</v>
      </c>
      <c r="BU5561" t="s">
        <v>987</v>
      </c>
      <c r="BV5561" t="s">
        <v>170</v>
      </c>
    </row>
    <row r="5562" spans="1:74" x14ac:dyDescent="0.35">
      <c r="A5562" t="s">
        <v>37</v>
      </c>
      <c r="B5562" t="s">
        <v>888</v>
      </c>
      <c r="C5562">
        <v>372</v>
      </c>
      <c r="D5562" t="s">
        <v>853</v>
      </c>
      <c r="E5562" t="s">
        <v>730</v>
      </c>
      <c r="F5562" t="s">
        <v>781</v>
      </c>
      <c r="G5562" t="s">
        <v>734</v>
      </c>
      <c r="H5562" t="s">
        <v>78</v>
      </c>
      <c r="I5562">
        <v>372</v>
      </c>
      <c r="J5562" t="s">
        <v>685</v>
      </c>
      <c r="K5562" t="s">
        <v>1011</v>
      </c>
      <c r="L5562" t="s">
        <v>146</v>
      </c>
      <c r="M5562" t="s">
        <v>780</v>
      </c>
      <c r="N5562" t="s">
        <v>78</v>
      </c>
      <c r="O5562">
        <v>372</v>
      </c>
      <c r="P5562" t="s">
        <v>1133</v>
      </c>
      <c r="Q5562" t="s">
        <v>675</v>
      </c>
      <c r="R5562" t="s">
        <v>374</v>
      </c>
      <c r="S5562" t="s">
        <v>668</v>
      </c>
      <c r="T5562" t="s">
        <v>152</v>
      </c>
      <c r="U5562">
        <v>372</v>
      </c>
      <c r="V5562" t="s">
        <v>1065</v>
      </c>
      <c r="W5562" t="s">
        <v>622</v>
      </c>
      <c r="X5562" t="s">
        <v>490</v>
      </c>
      <c r="Y5562" t="s">
        <v>78</v>
      </c>
      <c r="Z5562" t="s">
        <v>78</v>
      </c>
      <c r="AA5562">
        <v>372</v>
      </c>
      <c r="AB5562" t="s">
        <v>215</v>
      </c>
      <c r="AC5562" t="s">
        <v>387</v>
      </c>
      <c r="AD5562" t="s">
        <v>987</v>
      </c>
      <c r="AE5562" t="s">
        <v>170</v>
      </c>
      <c r="AF5562" t="s">
        <v>609</v>
      </c>
      <c r="AG5562">
        <v>372</v>
      </c>
      <c r="AH5562" t="s">
        <v>574</v>
      </c>
      <c r="AI5562" t="s">
        <v>374</v>
      </c>
      <c r="AJ5562" t="s">
        <v>430</v>
      </c>
      <c r="AK5562" t="s">
        <v>170</v>
      </c>
      <c r="AL5562" t="s">
        <v>743</v>
      </c>
      <c r="AM5562">
        <v>372</v>
      </c>
      <c r="AN5562" t="s">
        <v>950</v>
      </c>
      <c r="AO5562" t="s">
        <v>456</v>
      </c>
      <c r="AP5562" t="s">
        <v>1015</v>
      </c>
      <c r="AQ5562" t="s">
        <v>668</v>
      </c>
      <c r="AR5562" t="s">
        <v>78</v>
      </c>
      <c r="AS5562">
        <v>372</v>
      </c>
      <c r="AT5562" t="s">
        <v>959</v>
      </c>
      <c r="AU5562" t="s">
        <v>246</v>
      </c>
      <c r="AV5562" t="s">
        <v>735</v>
      </c>
      <c r="AW5562" t="s">
        <v>170</v>
      </c>
      <c r="AX5562" t="s">
        <v>624</v>
      </c>
      <c r="AY5562">
        <v>372</v>
      </c>
      <c r="AZ5562" t="s">
        <v>963</v>
      </c>
      <c r="BA5562" t="s">
        <v>414</v>
      </c>
      <c r="BB5562" t="s">
        <v>580</v>
      </c>
      <c r="BC5562" t="s">
        <v>246</v>
      </c>
      <c r="BD5562" t="s">
        <v>736</v>
      </c>
      <c r="BE5562">
        <v>372</v>
      </c>
      <c r="BF5562" t="s">
        <v>472</v>
      </c>
      <c r="BG5562" t="s">
        <v>721</v>
      </c>
      <c r="BH5562" t="s">
        <v>114</v>
      </c>
      <c r="BI5562" t="s">
        <v>85</v>
      </c>
      <c r="BJ5562" t="s">
        <v>78</v>
      </c>
      <c r="BK5562">
        <v>372</v>
      </c>
      <c r="BL5562" t="s">
        <v>1204</v>
      </c>
      <c r="BM5562" t="s">
        <v>85</v>
      </c>
      <c r="BN5562" t="s">
        <v>902</v>
      </c>
      <c r="BO5562" t="s">
        <v>291</v>
      </c>
      <c r="BP5562" t="s">
        <v>78</v>
      </c>
      <c r="BQ5562">
        <v>372</v>
      </c>
      <c r="BR5562" t="s">
        <v>1022</v>
      </c>
      <c r="BS5562" t="s">
        <v>246</v>
      </c>
      <c r="BT5562" t="s">
        <v>288</v>
      </c>
      <c r="BU5562" t="s">
        <v>377</v>
      </c>
      <c r="BV5562" t="s">
        <v>78</v>
      </c>
    </row>
    <row r="5563" spans="1:74" x14ac:dyDescent="0.35">
      <c r="A5563" t="s">
        <v>37</v>
      </c>
      <c r="B5563" t="s">
        <v>889</v>
      </c>
      <c r="C5563">
        <v>455</v>
      </c>
      <c r="D5563" t="s">
        <v>892</v>
      </c>
      <c r="E5563" t="s">
        <v>807</v>
      </c>
      <c r="F5563" t="s">
        <v>731</v>
      </c>
      <c r="G5563" t="s">
        <v>737</v>
      </c>
      <c r="H5563" t="s">
        <v>170</v>
      </c>
      <c r="I5563">
        <v>455</v>
      </c>
      <c r="J5563" t="s">
        <v>238</v>
      </c>
      <c r="K5563" t="s">
        <v>1109</v>
      </c>
      <c r="L5563" t="s">
        <v>799</v>
      </c>
      <c r="M5563" t="s">
        <v>1217</v>
      </c>
      <c r="N5563" t="s">
        <v>668</v>
      </c>
      <c r="O5563">
        <v>455</v>
      </c>
      <c r="P5563" t="s">
        <v>527</v>
      </c>
      <c r="Q5563" t="s">
        <v>623</v>
      </c>
      <c r="R5563" t="s">
        <v>78</v>
      </c>
      <c r="S5563" t="s">
        <v>170</v>
      </c>
      <c r="T5563" t="s">
        <v>698</v>
      </c>
      <c r="U5563">
        <v>455</v>
      </c>
      <c r="V5563" t="s">
        <v>287</v>
      </c>
      <c r="W5563" t="s">
        <v>987</v>
      </c>
      <c r="X5563" t="s">
        <v>644</v>
      </c>
      <c r="Y5563" t="s">
        <v>334</v>
      </c>
      <c r="Z5563" t="s">
        <v>78</v>
      </c>
      <c r="AA5563">
        <v>455</v>
      </c>
      <c r="AB5563" t="s">
        <v>517</v>
      </c>
      <c r="AC5563" t="s">
        <v>673</v>
      </c>
      <c r="AD5563" t="s">
        <v>623</v>
      </c>
      <c r="AE5563" t="s">
        <v>78</v>
      </c>
      <c r="AF5563" t="s">
        <v>605</v>
      </c>
      <c r="AG5563">
        <v>455</v>
      </c>
      <c r="AH5563" t="s">
        <v>117</v>
      </c>
      <c r="AI5563" t="s">
        <v>246</v>
      </c>
      <c r="AJ5563" t="s">
        <v>464</v>
      </c>
      <c r="AK5563" t="s">
        <v>170</v>
      </c>
      <c r="AL5563" t="s">
        <v>690</v>
      </c>
      <c r="AM5563">
        <v>455</v>
      </c>
      <c r="AN5563" t="s">
        <v>697</v>
      </c>
      <c r="AO5563" t="s">
        <v>987</v>
      </c>
      <c r="AP5563" t="s">
        <v>753</v>
      </c>
      <c r="AQ5563" t="s">
        <v>78</v>
      </c>
      <c r="AR5563" t="s">
        <v>78</v>
      </c>
      <c r="AS5563">
        <v>455</v>
      </c>
      <c r="AT5563" t="s">
        <v>906</v>
      </c>
      <c r="AU5563" t="s">
        <v>389</v>
      </c>
      <c r="AV5563" t="s">
        <v>793</v>
      </c>
      <c r="AW5563" t="s">
        <v>78</v>
      </c>
      <c r="AX5563" t="s">
        <v>624</v>
      </c>
      <c r="AY5563">
        <v>455</v>
      </c>
      <c r="AZ5563" t="s">
        <v>1077</v>
      </c>
      <c r="BA5563" t="s">
        <v>170</v>
      </c>
      <c r="BB5563" t="s">
        <v>724</v>
      </c>
      <c r="BC5563" t="s">
        <v>668</v>
      </c>
      <c r="BD5563" t="s">
        <v>250</v>
      </c>
      <c r="BE5563">
        <v>455</v>
      </c>
      <c r="BF5563" t="s">
        <v>769</v>
      </c>
      <c r="BG5563" t="s">
        <v>529</v>
      </c>
      <c r="BH5563" t="s">
        <v>799</v>
      </c>
      <c r="BI5563" t="s">
        <v>374</v>
      </c>
      <c r="BJ5563" t="s">
        <v>78</v>
      </c>
      <c r="BK5563">
        <v>455</v>
      </c>
      <c r="BL5563" t="s">
        <v>1510</v>
      </c>
      <c r="BM5563" t="s">
        <v>389</v>
      </c>
      <c r="BN5563" t="s">
        <v>1023</v>
      </c>
      <c r="BO5563" t="s">
        <v>813</v>
      </c>
      <c r="BP5563" t="s">
        <v>78</v>
      </c>
      <c r="BQ5563">
        <v>455</v>
      </c>
      <c r="BR5563" t="s">
        <v>1028</v>
      </c>
      <c r="BS5563" t="s">
        <v>78</v>
      </c>
      <c r="BT5563" t="s">
        <v>633</v>
      </c>
      <c r="BU5563" t="s">
        <v>622</v>
      </c>
      <c r="BV5563" t="s">
        <v>78</v>
      </c>
    </row>
    <row r="5564" spans="1:74" x14ac:dyDescent="0.35">
      <c r="A5564" t="s">
        <v>38</v>
      </c>
      <c r="B5564" t="s">
        <v>888</v>
      </c>
      <c r="C5564">
        <v>157</v>
      </c>
      <c r="D5564" t="s">
        <v>1649</v>
      </c>
      <c r="E5564" t="s">
        <v>503</v>
      </c>
      <c r="F5564" t="s">
        <v>783</v>
      </c>
      <c r="G5564" t="s">
        <v>490</v>
      </c>
      <c r="H5564" t="s">
        <v>78</v>
      </c>
      <c r="I5564">
        <v>157</v>
      </c>
      <c r="J5564" t="s">
        <v>460</v>
      </c>
      <c r="K5564" t="s">
        <v>524</v>
      </c>
      <c r="L5564" t="s">
        <v>810</v>
      </c>
      <c r="M5564" t="s">
        <v>526</v>
      </c>
      <c r="N5564" t="s">
        <v>673</v>
      </c>
      <c r="O5564">
        <v>157</v>
      </c>
      <c r="P5564" t="s">
        <v>1204</v>
      </c>
      <c r="Q5564" t="s">
        <v>78</v>
      </c>
      <c r="R5564" t="s">
        <v>387</v>
      </c>
      <c r="S5564" t="s">
        <v>78</v>
      </c>
      <c r="T5564" t="s">
        <v>665</v>
      </c>
      <c r="U5564">
        <v>157</v>
      </c>
      <c r="V5564" t="s">
        <v>1234</v>
      </c>
      <c r="W5564" t="s">
        <v>825</v>
      </c>
      <c r="X5564" t="s">
        <v>949</v>
      </c>
      <c r="Y5564" t="s">
        <v>78</v>
      </c>
      <c r="Z5564" t="s">
        <v>78</v>
      </c>
      <c r="AA5564">
        <v>157</v>
      </c>
      <c r="AB5564" t="s">
        <v>423</v>
      </c>
      <c r="AC5564" t="s">
        <v>78</v>
      </c>
      <c r="AD5564" t="s">
        <v>433</v>
      </c>
      <c r="AE5564" t="s">
        <v>668</v>
      </c>
      <c r="AF5564" t="s">
        <v>360</v>
      </c>
      <c r="AG5564">
        <v>157</v>
      </c>
      <c r="AH5564" t="s">
        <v>168</v>
      </c>
      <c r="AI5564" t="s">
        <v>78</v>
      </c>
      <c r="AJ5564" t="s">
        <v>435</v>
      </c>
      <c r="AK5564" t="s">
        <v>78</v>
      </c>
      <c r="AL5564" t="s">
        <v>724</v>
      </c>
      <c r="AM5564">
        <v>157</v>
      </c>
      <c r="AN5564" t="s">
        <v>181</v>
      </c>
      <c r="AO5564" t="s">
        <v>732</v>
      </c>
      <c r="AP5564" t="s">
        <v>755</v>
      </c>
      <c r="AQ5564" t="s">
        <v>78</v>
      </c>
      <c r="AR5564" t="s">
        <v>78</v>
      </c>
      <c r="AS5564">
        <v>157</v>
      </c>
      <c r="AT5564" t="s">
        <v>1374</v>
      </c>
      <c r="AU5564" t="s">
        <v>433</v>
      </c>
      <c r="AV5564" t="s">
        <v>1018</v>
      </c>
      <c r="AW5564" t="s">
        <v>78</v>
      </c>
      <c r="AX5564" t="s">
        <v>355</v>
      </c>
      <c r="AY5564">
        <v>157</v>
      </c>
      <c r="AZ5564" t="s">
        <v>843</v>
      </c>
      <c r="BA5564" t="s">
        <v>78</v>
      </c>
      <c r="BB5564" t="s">
        <v>724</v>
      </c>
      <c r="BC5564" t="s">
        <v>389</v>
      </c>
      <c r="BD5564" t="s">
        <v>270</v>
      </c>
      <c r="BE5564">
        <v>157</v>
      </c>
      <c r="BF5564" t="s">
        <v>1117</v>
      </c>
      <c r="BG5564" t="s">
        <v>503</v>
      </c>
      <c r="BH5564" t="s">
        <v>838</v>
      </c>
      <c r="BI5564" t="s">
        <v>387</v>
      </c>
      <c r="BJ5564" t="s">
        <v>78</v>
      </c>
      <c r="BK5564">
        <v>157</v>
      </c>
      <c r="BL5564" t="s">
        <v>275</v>
      </c>
      <c r="BM5564" t="s">
        <v>622</v>
      </c>
      <c r="BN5564" t="s">
        <v>1023</v>
      </c>
      <c r="BO5564" t="s">
        <v>753</v>
      </c>
      <c r="BP5564" t="s">
        <v>389</v>
      </c>
      <c r="BQ5564">
        <v>157</v>
      </c>
      <c r="BR5564" t="s">
        <v>287</v>
      </c>
      <c r="BS5564" t="s">
        <v>78</v>
      </c>
      <c r="BT5564" t="s">
        <v>456</v>
      </c>
      <c r="BU5564" t="s">
        <v>414</v>
      </c>
      <c r="BV5564" t="s">
        <v>78</v>
      </c>
    </row>
    <row r="5565" spans="1:74" x14ac:dyDescent="0.35">
      <c r="A5565" t="s">
        <v>38</v>
      </c>
      <c r="B5565" t="s">
        <v>889</v>
      </c>
      <c r="C5565">
        <v>666</v>
      </c>
      <c r="D5565" t="s">
        <v>1558</v>
      </c>
      <c r="E5565" t="s">
        <v>724</v>
      </c>
      <c r="F5565" t="s">
        <v>285</v>
      </c>
      <c r="G5565" t="s">
        <v>742</v>
      </c>
      <c r="H5565" t="s">
        <v>668</v>
      </c>
      <c r="I5565">
        <v>666</v>
      </c>
      <c r="J5565" t="s">
        <v>349</v>
      </c>
      <c r="K5565" t="s">
        <v>789</v>
      </c>
      <c r="L5565" t="s">
        <v>319</v>
      </c>
      <c r="M5565" t="s">
        <v>121</v>
      </c>
      <c r="N5565" t="s">
        <v>246</v>
      </c>
      <c r="O5565">
        <v>666</v>
      </c>
      <c r="P5565" t="s">
        <v>1235</v>
      </c>
      <c r="Q5565" t="s">
        <v>374</v>
      </c>
      <c r="R5565" t="s">
        <v>85</v>
      </c>
      <c r="S5565" t="s">
        <v>170</v>
      </c>
      <c r="T5565" t="s">
        <v>439</v>
      </c>
      <c r="U5565">
        <v>666</v>
      </c>
      <c r="V5565" t="s">
        <v>1005</v>
      </c>
      <c r="W5565" t="s">
        <v>987</v>
      </c>
      <c r="X5565" t="s">
        <v>406</v>
      </c>
      <c r="Y5565" t="s">
        <v>433</v>
      </c>
      <c r="Z5565" t="s">
        <v>78</v>
      </c>
      <c r="AA5565">
        <v>666</v>
      </c>
      <c r="AB5565" t="s">
        <v>1682</v>
      </c>
      <c r="AC5565" t="s">
        <v>246</v>
      </c>
      <c r="AD5565" t="s">
        <v>414</v>
      </c>
      <c r="AE5565" t="s">
        <v>389</v>
      </c>
      <c r="AF5565" t="s">
        <v>531</v>
      </c>
      <c r="AG5565">
        <v>666</v>
      </c>
      <c r="AH5565" t="s">
        <v>520</v>
      </c>
      <c r="AI5565" t="s">
        <v>387</v>
      </c>
      <c r="AJ5565" t="s">
        <v>598</v>
      </c>
      <c r="AK5565" t="s">
        <v>334</v>
      </c>
      <c r="AL5565" t="s">
        <v>456</v>
      </c>
      <c r="AM5565">
        <v>666</v>
      </c>
      <c r="AN5565" t="s">
        <v>659</v>
      </c>
      <c r="AO5565" t="s">
        <v>383</v>
      </c>
      <c r="AP5565" t="s">
        <v>451</v>
      </c>
      <c r="AQ5565" t="s">
        <v>334</v>
      </c>
      <c r="AR5565" t="s">
        <v>679</v>
      </c>
      <c r="AS5565">
        <v>666</v>
      </c>
      <c r="AT5565" t="s">
        <v>292</v>
      </c>
      <c r="AU5565" t="s">
        <v>623</v>
      </c>
      <c r="AV5565" t="s">
        <v>1015</v>
      </c>
      <c r="AW5565" t="s">
        <v>679</v>
      </c>
      <c r="AX5565" t="s">
        <v>676</v>
      </c>
      <c r="AY5565">
        <v>666</v>
      </c>
      <c r="AZ5565" t="s">
        <v>843</v>
      </c>
      <c r="BA5565" t="s">
        <v>679</v>
      </c>
      <c r="BB5565" t="s">
        <v>1064</v>
      </c>
      <c r="BC5565" t="s">
        <v>668</v>
      </c>
      <c r="BD5565" t="s">
        <v>337</v>
      </c>
      <c r="BE5565">
        <v>666</v>
      </c>
      <c r="BF5565" t="s">
        <v>601</v>
      </c>
      <c r="BG5565" t="s">
        <v>732</v>
      </c>
      <c r="BH5565" t="s">
        <v>660</v>
      </c>
      <c r="BI5565" t="s">
        <v>85</v>
      </c>
      <c r="BJ5565" t="s">
        <v>78</v>
      </c>
      <c r="BK5565">
        <v>666</v>
      </c>
      <c r="BL5565" t="s">
        <v>583</v>
      </c>
      <c r="BM5565" t="s">
        <v>800</v>
      </c>
      <c r="BN5565" t="s">
        <v>796</v>
      </c>
      <c r="BO5565" t="s">
        <v>727</v>
      </c>
      <c r="BP5565" t="s">
        <v>78</v>
      </c>
      <c r="BQ5565">
        <v>666</v>
      </c>
      <c r="BR5565" t="s">
        <v>937</v>
      </c>
      <c r="BS5565" t="s">
        <v>78</v>
      </c>
      <c r="BT5565" t="s">
        <v>723</v>
      </c>
      <c r="BU5565" t="s">
        <v>383</v>
      </c>
      <c r="BV5565" t="s">
        <v>668</v>
      </c>
    </row>
    <row r="5566" spans="1:74" x14ac:dyDescent="0.35">
      <c r="A5566" t="s">
        <v>39</v>
      </c>
      <c r="B5566" t="s">
        <v>888</v>
      </c>
      <c r="C5566">
        <v>294</v>
      </c>
      <c r="D5566" t="s">
        <v>878</v>
      </c>
      <c r="E5566" t="s">
        <v>490</v>
      </c>
      <c r="F5566" t="s">
        <v>753</v>
      </c>
      <c r="G5566" t="s">
        <v>724</v>
      </c>
      <c r="H5566" t="s">
        <v>170</v>
      </c>
      <c r="I5566">
        <v>294</v>
      </c>
      <c r="J5566" t="s">
        <v>130</v>
      </c>
      <c r="K5566" t="s">
        <v>781</v>
      </c>
      <c r="L5566" t="s">
        <v>276</v>
      </c>
      <c r="M5566" t="s">
        <v>687</v>
      </c>
      <c r="N5566" t="s">
        <v>78</v>
      </c>
      <c r="O5566">
        <v>294</v>
      </c>
      <c r="P5566" t="s">
        <v>532</v>
      </c>
      <c r="Q5566" t="s">
        <v>433</v>
      </c>
      <c r="R5566" t="s">
        <v>374</v>
      </c>
      <c r="S5566" t="s">
        <v>673</v>
      </c>
      <c r="T5566" t="s">
        <v>761</v>
      </c>
      <c r="U5566">
        <v>294</v>
      </c>
      <c r="V5566" t="s">
        <v>821</v>
      </c>
      <c r="W5566" t="s">
        <v>633</v>
      </c>
      <c r="X5566" t="s">
        <v>387</v>
      </c>
      <c r="Y5566" t="s">
        <v>78</v>
      </c>
      <c r="Z5566" t="s">
        <v>78</v>
      </c>
      <c r="AA5566">
        <v>294</v>
      </c>
      <c r="AB5566" t="s">
        <v>1456</v>
      </c>
      <c r="AC5566" t="s">
        <v>389</v>
      </c>
      <c r="AD5566" t="s">
        <v>377</v>
      </c>
      <c r="AE5566" t="s">
        <v>78</v>
      </c>
      <c r="AF5566" t="s">
        <v>494</v>
      </c>
      <c r="AG5566">
        <v>294</v>
      </c>
      <c r="AH5566" t="s">
        <v>488</v>
      </c>
      <c r="AI5566" t="s">
        <v>334</v>
      </c>
      <c r="AJ5566" t="s">
        <v>1123</v>
      </c>
      <c r="AK5566" t="s">
        <v>78</v>
      </c>
      <c r="AL5566" t="s">
        <v>721</v>
      </c>
      <c r="AM5566">
        <v>294</v>
      </c>
      <c r="AN5566" t="s">
        <v>1165</v>
      </c>
      <c r="AO5566" t="s">
        <v>458</v>
      </c>
      <c r="AP5566" t="s">
        <v>753</v>
      </c>
      <c r="AQ5566" t="s">
        <v>679</v>
      </c>
      <c r="AR5566" t="s">
        <v>78</v>
      </c>
      <c r="AS5566">
        <v>294</v>
      </c>
      <c r="AT5566" t="s">
        <v>610</v>
      </c>
      <c r="AU5566" t="s">
        <v>414</v>
      </c>
      <c r="AV5566" t="s">
        <v>914</v>
      </c>
      <c r="AW5566" t="s">
        <v>78</v>
      </c>
      <c r="AX5566" t="s">
        <v>807</v>
      </c>
      <c r="AY5566">
        <v>294</v>
      </c>
      <c r="AZ5566" t="s">
        <v>64</v>
      </c>
      <c r="BA5566" t="s">
        <v>668</v>
      </c>
      <c r="BB5566" t="s">
        <v>270</v>
      </c>
      <c r="BC5566" t="s">
        <v>78</v>
      </c>
      <c r="BD5566" t="s">
        <v>633</v>
      </c>
      <c r="BE5566">
        <v>294</v>
      </c>
      <c r="BF5566" t="s">
        <v>853</v>
      </c>
      <c r="BG5566" t="s">
        <v>623</v>
      </c>
      <c r="BH5566" t="s">
        <v>881</v>
      </c>
      <c r="BI5566" t="s">
        <v>414</v>
      </c>
      <c r="BJ5566" t="s">
        <v>78</v>
      </c>
      <c r="BK5566">
        <v>294</v>
      </c>
      <c r="BL5566" t="s">
        <v>434</v>
      </c>
      <c r="BM5566" t="s">
        <v>668</v>
      </c>
      <c r="BN5566" t="s">
        <v>61</v>
      </c>
      <c r="BO5566" t="s">
        <v>660</v>
      </c>
      <c r="BP5566" t="s">
        <v>78</v>
      </c>
      <c r="BQ5566">
        <v>294</v>
      </c>
      <c r="BR5566" t="s">
        <v>869</v>
      </c>
      <c r="BS5566" t="s">
        <v>78</v>
      </c>
      <c r="BT5566" t="s">
        <v>250</v>
      </c>
      <c r="BU5566" t="s">
        <v>676</v>
      </c>
      <c r="BV5566" t="s">
        <v>78</v>
      </c>
    </row>
    <row r="5567" spans="1:74" x14ac:dyDescent="0.35">
      <c r="A5567" t="s">
        <v>39</v>
      </c>
      <c r="B5567" t="s">
        <v>889</v>
      </c>
      <c r="C5567">
        <v>735</v>
      </c>
      <c r="D5567" t="s">
        <v>844</v>
      </c>
      <c r="E5567" t="s">
        <v>743</v>
      </c>
      <c r="F5567" t="s">
        <v>1118</v>
      </c>
      <c r="G5567" t="s">
        <v>998</v>
      </c>
      <c r="H5567" t="s">
        <v>170</v>
      </c>
      <c r="I5567">
        <v>735</v>
      </c>
      <c r="J5567" t="s">
        <v>405</v>
      </c>
      <c r="K5567" t="s">
        <v>998</v>
      </c>
      <c r="L5567" t="s">
        <v>964</v>
      </c>
      <c r="M5567" t="s">
        <v>431</v>
      </c>
      <c r="N5567" t="s">
        <v>433</v>
      </c>
      <c r="O5567">
        <v>735</v>
      </c>
      <c r="P5567" t="s">
        <v>952</v>
      </c>
      <c r="Q5567" t="s">
        <v>433</v>
      </c>
      <c r="R5567" t="s">
        <v>389</v>
      </c>
      <c r="S5567" t="s">
        <v>668</v>
      </c>
      <c r="T5567" t="s">
        <v>934</v>
      </c>
      <c r="U5567">
        <v>735</v>
      </c>
      <c r="V5567" t="s">
        <v>1022</v>
      </c>
      <c r="W5567" t="s">
        <v>743</v>
      </c>
      <c r="X5567" t="s">
        <v>383</v>
      </c>
      <c r="Y5567" t="s">
        <v>377</v>
      </c>
      <c r="Z5567" t="s">
        <v>668</v>
      </c>
      <c r="AA5567">
        <v>735</v>
      </c>
      <c r="AB5567" t="s">
        <v>220</v>
      </c>
      <c r="AC5567" t="s">
        <v>334</v>
      </c>
      <c r="AD5567" t="s">
        <v>387</v>
      </c>
      <c r="AE5567" t="s">
        <v>334</v>
      </c>
      <c r="AF5567" t="s">
        <v>932</v>
      </c>
      <c r="AG5567">
        <v>735</v>
      </c>
      <c r="AH5567" t="s">
        <v>112</v>
      </c>
      <c r="AI5567" t="s">
        <v>673</v>
      </c>
      <c r="AJ5567" t="s">
        <v>684</v>
      </c>
      <c r="AK5567" t="s">
        <v>668</v>
      </c>
      <c r="AL5567" t="s">
        <v>728</v>
      </c>
      <c r="AM5567">
        <v>735</v>
      </c>
      <c r="AN5567" t="s">
        <v>1160</v>
      </c>
      <c r="AO5567" t="s">
        <v>85</v>
      </c>
      <c r="AP5567" t="s">
        <v>1136</v>
      </c>
      <c r="AQ5567" t="s">
        <v>170</v>
      </c>
      <c r="AR5567" t="s">
        <v>673</v>
      </c>
      <c r="AS5567">
        <v>735</v>
      </c>
      <c r="AT5567" t="s">
        <v>959</v>
      </c>
      <c r="AU5567" t="s">
        <v>85</v>
      </c>
      <c r="AV5567" t="s">
        <v>1140</v>
      </c>
      <c r="AW5567" t="s">
        <v>673</v>
      </c>
      <c r="AX5567" t="s">
        <v>738</v>
      </c>
      <c r="AY5567">
        <v>735</v>
      </c>
      <c r="AZ5567" t="s">
        <v>903</v>
      </c>
      <c r="BA5567" t="s">
        <v>673</v>
      </c>
      <c r="BB5567" t="s">
        <v>739</v>
      </c>
      <c r="BC5567" t="s">
        <v>334</v>
      </c>
      <c r="BD5567" t="s">
        <v>825</v>
      </c>
      <c r="BE5567">
        <v>735</v>
      </c>
      <c r="BF5567" t="s">
        <v>845</v>
      </c>
      <c r="BG5567" t="s">
        <v>622</v>
      </c>
      <c r="BH5567" t="s">
        <v>838</v>
      </c>
      <c r="BI5567" t="s">
        <v>377</v>
      </c>
      <c r="BJ5567" t="s">
        <v>668</v>
      </c>
      <c r="BK5567">
        <v>735</v>
      </c>
      <c r="BL5567" t="s">
        <v>640</v>
      </c>
      <c r="BM5567" t="s">
        <v>389</v>
      </c>
      <c r="BN5567" t="s">
        <v>719</v>
      </c>
      <c r="BO5567" t="s">
        <v>473</v>
      </c>
      <c r="BP5567" t="s">
        <v>433</v>
      </c>
      <c r="BQ5567">
        <v>735</v>
      </c>
      <c r="BR5567" t="s">
        <v>1021</v>
      </c>
      <c r="BS5567" t="s">
        <v>679</v>
      </c>
      <c r="BT5567" t="s">
        <v>355</v>
      </c>
      <c r="BU5567" t="s">
        <v>406</v>
      </c>
      <c r="BV5567" t="s">
        <v>673</v>
      </c>
    </row>
    <row r="5568" spans="1:74" x14ac:dyDescent="0.35">
      <c r="A5568" t="s">
        <v>40</v>
      </c>
      <c r="B5568" t="s">
        <v>888</v>
      </c>
      <c r="C5568">
        <v>1846</v>
      </c>
      <c r="D5568" t="s">
        <v>1165</v>
      </c>
      <c r="E5568" t="s">
        <v>633</v>
      </c>
      <c r="F5568" t="s">
        <v>865</v>
      </c>
      <c r="G5568" t="s">
        <v>676</v>
      </c>
      <c r="H5568" t="s">
        <v>668</v>
      </c>
      <c r="I5568">
        <v>1846</v>
      </c>
      <c r="J5568" t="s">
        <v>223</v>
      </c>
      <c r="K5568" t="s">
        <v>914</v>
      </c>
      <c r="L5568" t="s">
        <v>539</v>
      </c>
      <c r="M5568" t="s">
        <v>897</v>
      </c>
      <c r="N5568" t="s">
        <v>668</v>
      </c>
      <c r="O5568">
        <v>1846</v>
      </c>
      <c r="P5568" t="s">
        <v>921</v>
      </c>
      <c r="Q5568" t="s">
        <v>414</v>
      </c>
      <c r="R5568" t="s">
        <v>377</v>
      </c>
      <c r="S5568" t="s">
        <v>679</v>
      </c>
      <c r="T5568" t="s">
        <v>1264</v>
      </c>
      <c r="U5568">
        <v>1846</v>
      </c>
      <c r="V5568" t="s">
        <v>662</v>
      </c>
      <c r="W5568" t="s">
        <v>736</v>
      </c>
      <c r="X5568" t="s">
        <v>85</v>
      </c>
      <c r="Y5568" t="s">
        <v>170</v>
      </c>
      <c r="Z5568" t="s">
        <v>679</v>
      </c>
      <c r="AA5568">
        <v>1846</v>
      </c>
      <c r="AB5568" t="s">
        <v>52</v>
      </c>
      <c r="AC5568" t="s">
        <v>433</v>
      </c>
      <c r="AD5568" t="s">
        <v>623</v>
      </c>
      <c r="AE5568" t="s">
        <v>170</v>
      </c>
      <c r="AF5568" t="s">
        <v>137</v>
      </c>
      <c r="AG5568">
        <v>1846</v>
      </c>
      <c r="AH5568" t="s">
        <v>54</v>
      </c>
      <c r="AI5568" t="s">
        <v>246</v>
      </c>
      <c r="AJ5568" t="s">
        <v>267</v>
      </c>
      <c r="AK5568" t="s">
        <v>170</v>
      </c>
      <c r="AL5568" t="s">
        <v>529</v>
      </c>
      <c r="AM5568">
        <v>1846</v>
      </c>
      <c r="AN5568" t="s">
        <v>1166</v>
      </c>
      <c r="AO5568" t="s">
        <v>718</v>
      </c>
      <c r="AP5568" t="s">
        <v>59</v>
      </c>
      <c r="AQ5568" t="s">
        <v>170</v>
      </c>
      <c r="AR5568" t="s">
        <v>679</v>
      </c>
      <c r="AS5568">
        <v>1846</v>
      </c>
      <c r="AT5568" t="s">
        <v>1160</v>
      </c>
      <c r="AU5568" t="s">
        <v>623</v>
      </c>
      <c r="AV5568" t="s">
        <v>260</v>
      </c>
      <c r="AW5568" t="s">
        <v>679</v>
      </c>
      <c r="AX5568" t="s">
        <v>508</v>
      </c>
      <c r="AY5568">
        <v>1846</v>
      </c>
      <c r="AZ5568" t="s">
        <v>920</v>
      </c>
      <c r="BA5568" t="s">
        <v>433</v>
      </c>
      <c r="BB5568" t="s">
        <v>580</v>
      </c>
      <c r="BC5568" t="s">
        <v>668</v>
      </c>
      <c r="BD5568" t="s">
        <v>688</v>
      </c>
      <c r="BE5568">
        <v>1846</v>
      </c>
      <c r="BF5568" t="s">
        <v>894</v>
      </c>
      <c r="BG5568" t="s">
        <v>676</v>
      </c>
      <c r="BH5568" t="s">
        <v>1130</v>
      </c>
      <c r="BI5568" t="s">
        <v>377</v>
      </c>
      <c r="BJ5568" t="s">
        <v>679</v>
      </c>
      <c r="BK5568">
        <v>1846</v>
      </c>
      <c r="BL5568" t="s">
        <v>465</v>
      </c>
      <c r="BM5568" t="s">
        <v>389</v>
      </c>
      <c r="BN5568" t="s">
        <v>781</v>
      </c>
      <c r="BO5568" t="s">
        <v>969</v>
      </c>
      <c r="BP5568" t="s">
        <v>679</v>
      </c>
      <c r="BQ5568">
        <v>1846</v>
      </c>
      <c r="BR5568" t="s">
        <v>990</v>
      </c>
      <c r="BS5568" t="s">
        <v>673</v>
      </c>
      <c r="BT5568" t="s">
        <v>633</v>
      </c>
      <c r="BU5568" t="s">
        <v>355</v>
      </c>
      <c r="BV5568" t="s">
        <v>78</v>
      </c>
    </row>
    <row r="5569" spans="1:74" x14ac:dyDescent="0.35">
      <c r="A5569" t="s">
        <v>40</v>
      </c>
      <c r="B5569" t="s">
        <v>889</v>
      </c>
      <c r="C5569">
        <v>3084</v>
      </c>
      <c r="D5569" t="s">
        <v>151</v>
      </c>
      <c r="E5569" t="s">
        <v>633</v>
      </c>
      <c r="F5569" t="s">
        <v>796</v>
      </c>
      <c r="G5569" t="s">
        <v>288</v>
      </c>
      <c r="H5569" t="s">
        <v>668</v>
      </c>
      <c r="I5569">
        <v>3084</v>
      </c>
      <c r="J5569" t="s">
        <v>940</v>
      </c>
      <c r="K5569" t="s">
        <v>1214</v>
      </c>
      <c r="L5569" t="s">
        <v>698</v>
      </c>
      <c r="M5569" t="s">
        <v>468</v>
      </c>
      <c r="N5569" t="s">
        <v>246</v>
      </c>
      <c r="O5569">
        <v>3084</v>
      </c>
      <c r="P5569" t="s">
        <v>659</v>
      </c>
      <c r="Q5569" t="s">
        <v>389</v>
      </c>
      <c r="R5569" t="s">
        <v>377</v>
      </c>
      <c r="S5569" t="s">
        <v>668</v>
      </c>
      <c r="T5569" t="s">
        <v>1087</v>
      </c>
      <c r="U5569">
        <v>3084</v>
      </c>
      <c r="V5569" t="s">
        <v>287</v>
      </c>
      <c r="W5569" t="s">
        <v>738</v>
      </c>
      <c r="X5569" t="s">
        <v>624</v>
      </c>
      <c r="Y5569" t="s">
        <v>433</v>
      </c>
      <c r="Z5569" t="s">
        <v>679</v>
      </c>
      <c r="AA5569">
        <v>3084</v>
      </c>
      <c r="AB5569" t="s">
        <v>441</v>
      </c>
      <c r="AC5569" t="s">
        <v>433</v>
      </c>
      <c r="AD5569" t="s">
        <v>389</v>
      </c>
      <c r="AE5569" t="s">
        <v>673</v>
      </c>
      <c r="AF5569" t="s">
        <v>1428</v>
      </c>
      <c r="AG5569">
        <v>3084</v>
      </c>
      <c r="AH5569" t="s">
        <v>647</v>
      </c>
      <c r="AI5569" t="s">
        <v>433</v>
      </c>
      <c r="AJ5569" t="s">
        <v>605</v>
      </c>
      <c r="AK5569" t="s">
        <v>668</v>
      </c>
      <c r="AL5569" t="s">
        <v>337</v>
      </c>
      <c r="AM5569">
        <v>3084</v>
      </c>
      <c r="AN5569" t="s">
        <v>300</v>
      </c>
      <c r="AO5569" t="s">
        <v>738</v>
      </c>
      <c r="AP5569" t="s">
        <v>964</v>
      </c>
      <c r="AQ5569" t="s">
        <v>170</v>
      </c>
      <c r="AR5569" t="s">
        <v>170</v>
      </c>
      <c r="AS5569">
        <v>3084</v>
      </c>
      <c r="AT5569" t="s">
        <v>1002</v>
      </c>
      <c r="AU5569" t="s">
        <v>85</v>
      </c>
      <c r="AV5569" t="s">
        <v>789</v>
      </c>
      <c r="AW5569" t="s">
        <v>170</v>
      </c>
      <c r="AX5569" t="s">
        <v>644</v>
      </c>
      <c r="AY5569">
        <v>3084</v>
      </c>
      <c r="AZ5569" t="s">
        <v>70</v>
      </c>
      <c r="BA5569" t="s">
        <v>673</v>
      </c>
      <c r="BB5569" t="s">
        <v>723</v>
      </c>
      <c r="BC5569" t="s">
        <v>673</v>
      </c>
      <c r="BD5569" t="s">
        <v>737</v>
      </c>
      <c r="BE5569">
        <v>3084</v>
      </c>
      <c r="BF5569" t="s">
        <v>765</v>
      </c>
      <c r="BG5569" t="s">
        <v>807</v>
      </c>
      <c r="BH5569" t="s">
        <v>1121</v>
      </c>
      <c r="BI5569" t="s">
        <v>414</v>
      </c>
      <c r="BJ5569" t="s">
        <v>679</v>
      </c>
      <c r="BK5569">
        <v>3084</v>
      </c>
      <c r="BL5569" t="s">
        <v>1411</v>
      </c>
      <c r="BM5569" t="s">
        <v>387</v>
      </c>
      <c r="BN5569" t="s">
        <v>1011</v>
      </c>
      <c r="BO5569" t="s">
        <v>766</v>
      </c>
      <c r="BP5569" t="s">
        <v>170</v>
      </c>
      <c r="BQ5569">
        <v>3084</v>
      </c>
      <c r="BR5569" t="s">
        <v>1031</v>
      </c>
      <c r="BS5569" t="s">
        <v>679</v>
      </c>
      <c r="BT5569" t="s">
        <v>633</v>
      </c>
      <c r="BU5569" t="s">
        <v>458</v>
      </c>
      <c r="BV5569" t="s">
        <v>668</v>
      </c>
    </row>
    <row r="5571" spans="1:74" x14ac:dyDescent="0.35">
      <c r="A5571" t="s">
        <v>1985</v>
      </c>
    </row>
    <row r="5572" spans="1:74" x14ac:dyDescent="0.35">
      <c r="A5572" t="s">
        <v>29</v>
      </c>
      <c r="B5572" t="s">
        <v>864</v>
      </c>
      <c r="C5572" t="s">
        <v>1911</v>
      </c>
      <c r="D5572" t="s">
        <v>1912</v>
      </c>
      <c r="E5572" t="s">
        <v>1913</v>
      </c>
      <c r="F5572" t="s">
        <v>1914</v>
      </c>
      <c r="G5572" t="s">
        <v>1916</v>
      </c>
      <c r="H5572" t="s">
        <v>1915</v>
      </c>
      <c r="I5572" t="s">
        <v>1917</v>
      </c>
      <c r="J5572" t="s">
        <v>1918</v>
      </c>
      <c r="K5572" t="s">
        <v>1919</v>
      </c>
      <c r="L5572" t="s">
        <v>1920</v>
      </c>
      <c r="M5572" t="s">
        <v>1922</v>
      </c>
      <c r="N5572" t="s">
        <v>1921</v>
      </c>
      <c r="O5572" t="s">
        <v>1923</v>
      </c>
      <c r="P5572" t="s">
        <v>1924</v>
      </c>
      <c r="Q5572" t="s">
        <v>1925</v>
      </c>
      <c r="R5572" t="s">
        <v>1928</v>
      </c>
      <c r="S5572" t="s">
        <v>1926</v>
      </c>
      <c r="T5572" t="s">
        <v>1927</v>
      </c>
      <c r="U5572" t="s">
        <v>1929</v>
      </c>
      <c r="V5572" t="s">
        <v>1930</v>
      </c>
      <c r="W5572" t="s">
        <v>1932</v>
      </c>
      <c r="X5572" t="s">
        <v>1933</v>
      </c>
      <c r="Y5572" t="s">
        <v>1931</v>
      </c>
      <c r="Z5572" t="s">
        <v>1934</v>
      </c>
      <c r="AA5572" t="s">
        <v>1935</v>
      </c>
      <c r="AB5572" t="s">
        <v>1936</v>
      </c>
      <c r="AC5572" t="s">
        <v>1938</v>
      </c>
      <c r="AD5572" t="s">
        <v>1940</v>
      </c>
      <c r="AE5572" t="s">
        <v>1937</v>
      </c>
      <c r="AF5572" t="s">
        <v>1939</v>
      </c>
      <c r="AG5572" t="s">
        <v>1941</v>
      </c>
      <c r="AH5572" t="s">
        <v>1942</v>
      </c>
      <c r="AI5572" t="s">
        <v>1944</v>
      </c>
      <c r="AJ5572" t="s">
        <v>1946</v>
      </c>
      <c r="AK5572" t="s">
        <v>1943</v>
      </c>
      <c r="AL5572" t="s">
        <v>1945</v>
      </c>
      <c r="AM5572" t="s">
        <v>1947</v>
      </c>
      <c r="AN5572" t="s">
        <v>1948</v>
      </c>
      <c r="AO5572" t="s">
        <v>1949</v>
      </c>
      <c r="AP5572" t="s">
        <v>1950</v>
      </c>
      <c r="AQ5572" t="s">
        <v>1951</v>
      </c>
      <c r="AR5572" t="s">
        <v>1952</v>
      </c>
      <c r="AS5572" t="s">
        <v>1953</v>
      </c>
      <c r="AT5572" t="s">
        <v>1954</v>
      </c>
      <c r="AU5572" t="s">
        <v>1956</v>
      </c>
      <c r="AV5572" t="s">
        <v>1958</v>
      </c>
      <c r="AW5572" t="s">
        <v>1955</v>
      </c>
      <c r="AX5572" t="s">
        <v>1957</v>
      </c>
      <c r="AY5572" t="s">
        <v>1959</v>
      </c>
      <c r="AZ5572" t="s">
        <v>1960</v>
      </c>
      <c r="BA5572" t="s">
        <v>1962</v>
      </c>
      <c r="BB5572" t="s">
        <v>1964</v>
      </c>
      <c r="BC5572" t="s">
        <v>1961</v>
      </c>
      <c r="BD5572" t="s">
        <v>1963</v>
      </c>
      <c r="BE5572" t="s">
        <v>1965</v>
      </c>
      <c r="BF5572" t="s">
        <v>1966</v>
      </c>
      <c r="BG5572" t="s">
        <v>1967</v>
      </c>
      <c r="BH5572" t="s">
        <v>1968</v>
      </c>
      <c r="BI5572" t="s">
        <v>1969</v>
      </c>
      <c r="BJ5572" t="s">
        <v>1970</v>
      </c>
      <c r="BK5572" t="s">
        <v>1971</v>
      </c>
      <c r="BL5572" t="s">
        <v>1972</v>
      </c>
      <c r="BM5572" t="s">
        <v>1973</v>
      </c>
      <c r="BN5572" t="s">
        <v>1974</v>
      </c>
      <c r="BO5572" t="s">
        <v>1975</v>
      </c>
      <c r="BP5572" t="s">
        <v>1976</v>
      </c>
      <c r="BQ5572" t="s">
        <v>1977</v>
      </c>
      <c r="BR5572" t="s">
        <v>1978</v>
      </c>
      <c r="BS5572" t="s">
        <v>1980</v>
      </c>
      <c r="BT5572" t="s">
        <v>1981</v>
      </c>
      <c r="BU5572" t="s">
        <v>1979</v>
      </c>
      <c r="BV5572" t="s">
        <v>1982</v>
      </c>
    </row>
    <row r="5573" spans="1:74" x14ac:dyDescent="0.35">
      <c r="A5573" t="s">
        <v>35</v>
      </c>
      <c r="B5573" t="s">
        <v>831</v>
      </c>
      <c r="C5573">
        <v>116</v>
      </c>
      <c r="D5573" t="s">
        <v>599</v>
      </c>
      <c r="E5573" t="s">
        <v>355</v>
      </c>
      <c r="F5573" t="s">
        <v>597</v>
      </c>
      <c r="G5573" t="s">
        <v>1023</v>
      </c>
      <c r="H5573" t="s">
        <v>78</v>
      </c>
      <c r="I5573">
        <v>116</v>
      </c>
      <c r="J5573" t="s">
        <v>923</v>
      </c>
      <c r="K5573" t="s">
        <v>1216</v>
      </c>
      <c r="L5573" t="s">
        <v>539</v>
      </c>
      <c r="M5573" t="s">
        <v>594</v>
      </c>
      <c r="N5573" t="s">
        <v>78</v>
      </c>
      <c r="O5573">
        <v>116</v>
      </c>
      <c r="P5573" t="s">
        <v>880</v>
      </c>
      <c r="Q5573" t="s">
        <v>355</v>
      </c>
      <c r="R5573" t="s">
        <v>1198</v>
      </c>
      <c r="S5573" t="s">
        <v>433</v>
      </c>
      <c r="T5573" t="s">
        <v>78</v>
      </c>
      <c r="U5573">
        <v>116</v>
      </c>
      <c r="V5573" t="s">
        <v>919</v>
      </c>
      <c r="W5573" t="s">
        <v>458</v>
      </c>
      <c r="X5573" t="s">
        <v>739</v>
      </c>
      <c r="Y5573" t="s">
        <v>78</v>
      </c>
      <c r="Z5573" t="s">
        <v>78</v>
      </c>
      <c r="AA5573">
        <v>116</v>
      </c>
      <c r="AB5573" t="s">
        <v>574</v>
      </c>
      <c r="AC5573" t="s">
        <v>170</v>
      </c>
      <c r="AD5573" t="s">
        <v>487</v>
      </c>
      <c r="AE5573" t="s">
        <v>355</v>
      </c>
      <c r="AF5573" t="s">
        <v>78</v>
      </c>
      <c r="AG5573">
        <v>116</v>
      </c>
      <c r="AH5573" t="s">
        <v>808</v>
      </c>
      <c r="AI5573" t="s">
        <v>611</v>
      </c>
      <c r="AJ5573" t="s">
        <v>503</v>
      </c>
      <c r="AK5573" t="s">
        <v>355</v>
      </c>
      <c r="AL5573" t="s">
        <v>78</v>
      </c>
      <c r="AM5573">
        <v>116</v>
      </c>
      <c r="AN5573" t="s">
        <v>419</v>
      </c>
      <c r="AO5573" t="s">
        <v>355</v>
      </c>
      <c r="AP5573" t="s">
        <v>897</v>
      </c>
      <c r="AQ5573" t="s">
        <v>78</v>
      </c>
      <c r="AR5573" t="s">
        <v>78</v>
      </c>
      <c r="AS5573">
        <v>116</v>
      </c>
      <c r="AT5573" t="s">
        <v>880</v>
      </c>
      <c r="AU5573" t="s">
        <v>902</v>
      </c>
      <c r="AV5573" t="s">
        <v>735</v>
      </c>
      <c r="AW5573" t="s">
        <v>355</v>
      </c>
      <c r="AX5573" t="s">
        <v>78</v>
      </c>
      <c r="AY5573">
        <v>116</v>
      </c>
      <c r="AZ5573" t="s">
        <v>284</v>
      </c>
      <c r="BA5573" t="s">
        <v>644</v>
      </c>
      <c r="BB5573" t="s">
        <v>1214</v>
      </c>
      <c r="BC5573" t="s">
        <v>355</v>
      </c>
      <c r="BD5573" t="s">
        <v>78</v>
      </c>
      <c r="BE5573">
        <v>116</v>
      </c>
      <c r="BF5573" t="s">
        <v>452</v>
      </c>
      <c r="BG5573" t="s">
        <v>734</v>
      </c>
      <c r="BH5573" t="s">
        <v>108</v>
      </c>
      <c r="BI5573" t="s">
        <v>78</v>
      </c>
      <c r="BJ5573" t="s">
        <v>78</v>
      </c>
      <c r="BK5573">
        <v>116</v>
      </c>
      <c r="BL5573" t="s">
        <v>315</v>
      </c>
      <c r="BM5573" t="s">
        <v>355</v>
      </c>
      <c r="BN5573" t="s">
        <v>250</v>
      </c>
      <c r="BO5573" t="s">
        <v>507</v>
      </c>
      <c r="BP5573" t="s">
        <v>78</v>
      </c>
      <c r="BQ5573">
        <v>116</v>
      </c>
      <c r="BR5573" t="s">
        <v>787</v>
      </c>
      <c r="BS5573" t="s">
        <v>737</v>
      </c>
      <c r="BT5573" t="s">
        <v>732</v>
      </c>
      <c r="BU5573" t="s">
        <v>78</v>
      </c>
      <c r="BV5573" t="s">
        <v>78</v>
      </c>
    </row>
    <row r="5574" spans="1:74" x14ac:dyDescent="0.35">
      <c r="A5574" t="s">
        <v>35</v>
      </c>
      <c r="B5574" t="s">
        <v>832</v>
      </c>
      <c r="C5574">
        <v>347</v>
      </c>
      <c r="D5574" t="s">
        <v>1160</v>
      </c>
      <c r="E5574" t="s">
        <v>633</v>
      </c>
      <c r="F5574" t="s">
        <v>270</v>
      </c>
      <c r="G5574" t="s">
        <v>250</v>
      </c>
      <c r="H5574" t="s">
        <v>334</v>
      </c>
      <c r="I5574">
        <v>347</v>
      </c>
      <c r="J5574" t="s">
        <v>379</v>
      </c>
      <c r="K5574" t="s">
        <v>1015</v>
      </c>
      <c r="L5574" t="s">
        <v>319</v>
      </c>
      <c r="M5574" t="s">
        <v>798</v>
      </c>
      <c r="N5574" t="s">
        <v>377</v>
      </c>
      <c r="O5574">
        <v>347</v>
      </c>
      <c r="P5574" t="s">
        <v>893</v>
      </c>
      <c r="Q5574" t="s">
        <v>389</v>
      </c>
      <c r="R5574" t="s">
        <v>319</v>
      </c>
      <c r="S5574" t="s">
        <v>433</v>
      </c>
      <c r="T5574" t="s">
        <v>679</v>
      </c>
      <c r="U5574">
        <v>347</v>
      </c>
      <c r="V5574" t="s">
        <v>1051</v>
      </c>
      <c r="W5574" t="s">
        <v>807</v>
      </c>
      <c r="X5574" t="s">
        <v>414</v>
      </c>
      <c r="Y5574" t="s">
        <v>679</v>
      </c>
      <c r="Z5574" t="s">
        <v>78</v>
      </c>
      <c r="AA5574">
        <v>347</v>
      </c>
      <c r="AB5574" t="s">
        <v>199</v>
      </c>
      <c r="AC5574" t="s">
        <v>355</v>
      </c>
      <c r="AD5574" t="s">
        <v>613</v>
      </c>
      <c r="AE5574" t="s">
        <v>389</v>
      </c>
      <c r="AF5574" t="s">
        <v>78</v>
      </c>
      <c r="AG5574">
        <v>347</v>
      </c>
      <c r="AH5574" t="s">
        <v>1103</v>
      </c>
      <c r="AI5574" t="s">
        <v>127</v>
      </c>
      <c r="AJ5574" t="s">
        <v>688</v>
      </c>
      <c r="AK5574" t="s">
        <v>679</v>
      </c>
      <c r="AL5574" t="s">
        <v>679</v>
      </c>
      <c r="AM5574">
        <v>347</v>
      </c>
      <c r="AN5574" t="s">
        <v>756</v>
      </c>
      <c r="AO5574" t="s">
        <v>622</v>
      </c>
      <c r="AP5574" t="s">
        <v>980</v>
      </c>
      <c r="AQ5574" t="s">
        <v>170</v>
      </c>
      <c r="AR5574" t="s">
        <v>78</v>
      </c>
      <c r="AS5574">
        <v>347</v>
      </c>
      <c r="AT5574" t="s">
        <v>950</v>
      </c>
      <c r="AU5574" t="s">
        <v>865</v>
      </c>
      <c r="AV5574" t="s">
        <v>633</v>
      </c>
      <c r="AW5574" t="s">
        <v>406</v>
      </c>
      <c r="AX5574" t="s">
        <v>78</v>
      </c>
      <c r="AY5574">
        <v>347</v>
      </c>
      <c r="AZ5574" t="s">
        <v>1156</v>
      </c>
      <c r="BA5574" t="s">
        <v>503</v>
      </c>
      <c r="BB5574" t="s">
        <v>490</v>
      </c>
      <c r="BC5574" t="s">
        <v>673</v>
      </c>
      <c r="BD5574" t="s">
        <v>78</v>
      </c>
      <c r="BE5574">
        <v>347</v>
      </c>
      <c r="BF5574" t="s">
        <v>610</v>
      </c>
      <c r="BG5574" t="s">
        <v>738</v>
      </c>
      <c r="BH5574" t="s">
        <v>722</v>
      </c>
      <c r="BI5574" t="s">
        <v>374</v>
      </c>
      <c r="BJ5574" t="s">
        <v>679</v>
      </c>
      <c r="BK5574">
        <v>347</v>
      </c>
      <c r="BL5574" t="s">
        <v>1204</v>
      </c>
      <c r="BM5574" t="s">
        <v>675</v>
      </c>
      <c r="BN5574" t="s">
        <v>781</v>
      </c>
      <c r="BO5574" t="s">
        <v>838</v>
      </c>
      <c r="BP5574" t="s">
        <v>78</v>
      </c>
      <c r="BQ5574">
        <v>347</v>
      </c>
      <c r="BR5574" t="s">
        <v>1232</v>
      </c>
      <c r="BS5574" t="s">
        <v>732</v>
      </c>
      <c r="BT5574" t="s">
        <v>456</v>
      </c>
      <c r="BU5574" t="s">
        <v>679</v>
      </c>
      <c r="BV5574" t="s">
        <v>78</v>
      </c>
    </row>
    <row r="5575" spans="1:74" x14ac:dyDescent="0.35">
      <c r="A5575" t="s">
        <v>35</v>
      </c>
      <c r="B5575" t="s">
        <v>833</v>
      </c>
      <c r="C5575">
        <v>154</v>
      </c>
      <c r="D5575" t="s">
        <v>538</v>
      </c>
      <c r="E5575" t="s">
        <v>736</v>
      </c>
      <c r="F5575" t="s">
        <v>1222</v>
      </c>
      <c r="G5575" t="s">
        <v>998</v>
      </c>
      <c r="H5575" t="s">
        <v>78</v>
      </c>
      <c r="I5575">
        <v>154</v>
      </c>
      <c r="J5575" t="s">
        <v>332</v>
      </c>
      <c r="K5575" t="s">
        <v>949</v>
      </c>
      <c r="L5575" t="s">
        <v>1198</v>
      </c>
      <c r="M5575" t="s">
        <v>108</v>
      </c>
      <c r="N5575" t="s">
        <v>78</v>
      </c>
      <c r="O5575">
        <v>154</v>
      </c>
      <c r="P5575" t="s">
        <v>955</v>
      </c>
      <c r="Q5575" t="s">
        <v>355</v>
      </c>
      <c r="R5575" t="s">
        <v>1090</v>
      </c>
      <c r="S5575" t="s">
        <v>78</v>
      </c>
      <c r="T5575" t="s">
        <v>78</v>
      </c>
      <c r="U5575">
        <v>154</v>
      </c>
      <c r="V5575" t="s">
        <v>822</v>
      </c>
      <c r="W5575" t="s">
        <v>85</v>
      </c>
      <c r="X5575" t="s">
        <v>736</v>
      </c>
      <c r="Y5575" t="s">
        <v>673</v>
      </c>
      <c r="Z5575" t="s">
        <v>78</v>
      </c>
      <c r="AA5575">
        <v>154</v>
      </c>
      <c r="AB5575" t="s">
        <v>520</v>
      </c>
      <c r="AC5575" t="s">
        <v>673</v>
      </c>
      <c r="AD5575" t="s">
        <v>1530</v>
      </c>
      <c r="AE5575" t="s">
        <v>170</v>
      </c>
      <c r="AF5575" t="s">
        <v>78</v>
      </c>
      <c r="AG5575">
        <v>154</v>
      </c>
      <c r="AH5575" t="s">
        <v>120</v>
      </c>
      <c r="AI5575" t="s">
        <v>582</v>
      </c>
      <c r="AJ5575" t="s">
        <v>288</v>
      </c>
      <c r="AK5575" t="s">
        <v>673</v>
      </c>
      <c r="AL5575" t="s">
        <v>78</v>
      </c>
      <c r="AM5575">
        <v>154</v>
      </c>
      <c r="AN5575" t="s">
        <v>917</v>
      </c>
      <c r="AO5575" t="s">
        <v>334</v>
      </c>
      <c r="AP5575" t="s">
        <v>996</v>
      </c>
      <c r="AQ5575" t="s">
        <v>78</v>
      </c>
      <c r="AR5575" t="s">
        <v>78</v>
      </c>
      <c r="AS5575">
        <v>154</v>
      </c>
      <c r="AT5575" t="s">
        <v>959</v>
      </c>
      <c r="AU5575" t="s">
        <v>1214</v>
      </c>
      <c r="AV5575" t="s">
        <v>732</v>
      </c>
      <c r="AW5575" t="s">
        <v>334</v>
      </c>
      <c r="AX5575" t="s">
        <v>78</v>
      </c>
      <c r="AY5575">
        <v>154</v>
      </c>
      <c r="AZ5575" t="s">
        <v>1287</v>
      </c>
      <c r="BA5575" t="s">
        <v>631</v>
      </c>
      <c r="BB5575" t="s">
        <v>854</v>
      </c>
      <c r="BC5575" t="s">
        <v>623</v>
      </c>
      <c r="BD5575" t="s">
        <v>78</v>
      </c>
      <c r="BE5575">
        <v>154</v>
      </c>
      <c r="BF5575" t="s">
        <v>1378</v>
      </c>
      <c r="BG5575" t="s">
        <v>355</v>
      </c>
      <c r="BH5575" t="s">
        <v>812</v>
      </c>
      <c r="BI5575" t="s">
        <v>170</v>
      </c>
      <c r="BJ5575" t="s">
        <v>78</v>
      </c>
      <c r="BK5575">
        <v>154</v>
      </c>
      <c r="BL5575" t="s">
        <v>441</v>
      </c>
      <c r="BM5575" t="s">
        <v>673</v>
      </c>
      <c r="BN5575" t="s">
        <v>1011</v>
      </c>
      <c r="BO5575" t="s">
        <v>1212</v>
      </c>
      <c r="BP5575" t="s">
        <v>78</v>
      </c>
      <c r="BQ5575">
        <v>154</v>
      </c>
      <c r="BR5575" t="s">
        <v>1039</v>
      </c>
      <c r="BS5575" t="s">
        <v>623</v>
      </c>
      <c r="BT5575" t="s">
        <v>624</v>
      </c>
      <c r="BU5575" t="s">
        <v>673</v>
      </c>
      <c r="BV5575" t="s">
        <v>78</v>
      </c>
    </row>
    <row r="5576" spans="1:74" x14ac:dyDescent="0.35">
      <c r="A5576" t="s">
        <v>36</v>
      </c>
      <c r="B5576" t="s">
        <v>831</v>
      </c>
      <c r="C5576">
        <v>142</v>
      </c>
      <c r="D5576" t="s">
        <v>595</v>
      </c>
      <c r="E5576" t="s">
        <v>456</v>
      </c>
      <c r="F5576" t="s">
        <v>764</v>
      </c>
      <c r="G5576" t="s">
        <v>735</v>
      </c>
      <c r="H5576" t="s">
        <v>78</v>
      </c>
      <c r="I5576">
        <v>142</v>
      </c>
      <c r="J5576" t="s">
        <v>618</v>
      </c>
      <c r="K5576" t="s">
        <v>964</v>
      </c>
      <c r="L5576" t="s">
        <v>1104</v>
      </c>
      <c r="M5576" t="s">
        <v>589</v>
      </c>
      <c r="N5576" t="s">
        <v>433</v>
      </c>
      <c r="O5576">
        <v>142</v>
      </c>
      <c r="P5576" t="s">
        <v>1348</v>
      </c>
      <c r="Q5576" t="s">
        <v>623</v>
      </c>
      <c r="R5576" t="s">
        <v>1212</v>
      </c>
      <c r="S5576" t="s">
        <v>738</v>
      </c>
      <c r="T5576" t="s">
        <v>78</v>
      </c>
      <c r="U5576">
        <v>142</v>
      </c>
      <c r="V5576" t="s">
        <v>1374</v>
      </c>
      <c r="W5576" t="s">
        <v>868</v>
      </c>
      <c r="X5576" t="s">
        <v>690</v>
      </c>
      <c r="Y5576" t="s">
        <v>334</v>
      </c>
      <c r="Z5576" t="s">
        <v>668</v>
      </c>
      <c r="AA5576">
        <v>142</v>
      </c>
      <c r="AB5576" t="s">
        <v>407</v>
      </c>
      <c r="AC5576" t="s">
        <v>78</v>
      </c>
      <c r="AD5576" t="s">
        <v>202</v>
      </c>
      <c r="AE5576" t="s">
        <v>414</v>
      </c>
      <c r="AF5576" t="s">
        <v>78</v>
      </c>
      <c r="AG5576">
        <v>142</v>
      </c>
      <c r="AH5576" t="s">
        <v>634</v>
      </c>
      <c r="AI5576" t="s">
        <v>1098</v>
      </c>
      <c r="AJ5576" t="s">
        <v>789</v>
      </c>
      <c r="AK5576" t="s">
        <v>334</v>
      </c>
      <c r="AL5576" t="s">
        <v>78</v>
      </c>
      <c r="AM5576">
        <v>142</v>
      </c>
      <c r="AN5576" t="s">
        <v>657</v>
      </c>
      <c r="AO5576" t="s">
        <v>998</v>
      </c>
      <c r="AP5576" t="s">
        <v>923</v>
      </c>
      <c r="AQ5576" t="s">
        <v>78</v>
      </c>
      <c r="AR5576" t="s">
        <v>78</v>
      </c>
      <c r="AS5576">
        <v>142</v>
      </c>
      <c r="AT5576" t="s">
        <v>762</v>
      </c>
      <c r="AU5576" t="s">
        <v>528</v>
      </c>
      <c r="AV5576" t="s">
        <v>458</v>
      </c>
      <c r="AW5576" t="s">
        <v>85</v>
      </c>
      <c r="AX5576" t="s">
        <v>78</v>
      </c>
      <c r="AY5576">
        <v>142</v>
      </c>
      <c r="AZ5576" t="s">
        <v>1262</v>
      </c>
      <c r="BA5576" t="s">
        <v>503</v>
      </c>
      <c r="BB5576" t="s">
        <v>503</v>
      </c>
      <c r="BC5576" t="s">
        <v>78</v>
      </c>
      <c r="BD5576" t="s">
        <v>675</v>
      </c>
      <c r="BE5576">
        <v>142</v>
      </c>
      <c r="BF5576" t="s">
        <v>552</v>
      </c>
      <c r="BG5576" t="s">
        <v>690</v>
      </c>
      <c r="BH5576" t="s">
        <v>726</v>
      </c>
      <c r="BI5576" t="s">
        <v>800</v>
      </c>
      <c r="BJ5576" t="s">
        <v>78</v>
      </c>
      <c r="BK5576">
        <v>142</v>
      </c>
      <c r="BL5576" t="s">
        <v>476</v>
      </c>
      <c r="BM5576" t="s">
        <v>170</v>
      </c>
      <c r="BN5576" t="s">
        <v>788</v>
      </c>
      <c r="BO5576" t="s">
        <v>978</v>
      </c>
      <c r="BP5576" t="s">
        <v>78</v>
      </c>
      <c r="BQ5576">
        <v>142</v>
      </c>
      <c r="BR5576" t="s">
        <v>1152</v>
      </c>
      <c r="BS5576" t="s">
        <v>825</v>
      </c>
      <c r="BT5576" t="s">
        <v>288</v>
      </c>
      <c r="BU5576" t="s">
        <v>170</v>
      </c>
      <c r="BV5576" t="s">
        <v>78</v>
      </c>
    </row>
    <row r="5577" spans="1:74" x14ac:dyDescent="0.35">
      <c r="A5577" t="s">
        <v>36</v>
      </c>
      <c r="B5577" t="s">
        <v>832</v>
      </c>
      <c r="C5577">
        <v>1308</v>
      </c>
      <c r="D5577" t="s">
        <v>1343</v>
      </c>
      <c r="E5577" t="s">
        <v>825</v>
      </c>
      <c r="F5577" t="s">
        <v>739</v>
      </c>
      <c r="G5577" t="s">
        <v>529</v>
      </c>
      <c r="H5577" t="s">
        <v>673</v>
      </c>
      <c r="I5577">
        <v>1308</v>
      </c>
      <c r="J5577" t="s">
        <v>106</v>
      </c>
      <c r="K5577" t="s">
        <v>59</v>
      </c>
      <c r="L5577" t="s">
        <v>1138</v>
      </c>
      <c r="M5577" t="s">
        <v>420</v>
      </c>
      <c r="N5577" t="s">
        <v>673</v>
      </c>
      <c r="O5577">
        <v>1308</v>
      </c>
      <c r="P5577" t="s">
        <v>974</v>
      </c>
      <c r="Q5577" t="s">
        <v>800</v>
      </c>
      <c r="R5577" t="s">
        <v>951</v>
      </c>
      <c r="S5577" t="s">
        <v>433</v>
      </c>
      <c r="T5577" t="s">
        <v>170</v>
      </c>
      <c r="U5577">
        <v>1308</v>
      </c>
      <c r="V5577" t="s">
        <v>1051</v>
      </c>
      <c r="W5577" t="s">
        <v>622</v>
      </c>
      <c r="X5577" t="s">
        <v>387</v>
      </c>
      <c r="Y5577" t="s">
        <v>246</v>
      </c>
      <c r="Z5577" t="s">
        <v>170</v>
      </c>
      <c r="AA5577">
        <v>1308</v>
      </c>
      <c r="AB5577" t="s">
        <v>1345</v>
      </c>
      <c r="AC5577" t="s">
        <v>675</v>
      </c>
      <c r="AD5577" t="s">
        <v>897</v>
      </c>
      <c r="AE5577" t="s">
        <v>433</v>
      </c>
      <c r="AF5577" t="s">
        <v>668</v>
      </c>
      <c r="AG5577">
        <v>1308</v>
      </c>
      <c r="AH5577" t="s">
        <v>640</v>
      </c>
      <c r="AI5577" t="s">
        <v>1260</v>
      </c>
      <c r="AJ5577" t="s">
        <v>341</v>
      </c>
      <c r="AK5577" t="s">
        <v>433</v>
      </c>
      <c r="AL5577" t="s">
        <v>668</v>
      </c>
      <c r="AM5577">
        <v>1308</v>
      </c>
      <c r="AN5577" t="s">
        <v>1170</v>
      </c>
      <c r="AO5577" t="s">
        <v>622</v>
      </c>
      <c r="AP5577" t="s">
        <v>1030</v>
      </c>
      <c r="AQ5577" t="s">
        <v>170</v>
      </c>
      <c r="AR5577" t="s">
        <v>170</v>
      </c>
      <c r="AS5577">
        <v>1308</v>
      </c>
      <c r="AT5577" t="s">
        <v>1004</v>
      </c>
      <c r="AU5577" t="s">
        <v>503</v>
      </c>
      <c r="AV5577" t="s">
        <v>508</v>
      </c>
      <c r="AW5577" t="s">
        <v>987</v>
      </c>
      <c r="AX5577" t="s">
        <v>170</v>
      </c>
      <c r="AY5577">
        <v>1308</v>
      </c>
      <c r="AZ5577" t="s">
        <v>913</v>
      </c>
      <c r="BA5577" t="s">
        <v>1008</v>
      </c>
      <c r="BB5577" t="s">
        <v>676</v>
      </c>
      <c r="BC5577" t="s">
        <v>246</v>
      </c>
      <c r="BD5577" t="s">
        <v>170</v>
      </c>
      <c r="BE5577">
        <v>1308</v>
      </c>
      <c r="BF5577" t="s">
        <v>754</v>
      </c>
      <c r="BG5577" t="s">
        <v>743</v>
      </c>
      <c r="BH5577" t="s">
        <v>1118</v>
      </c>
      <c r="BI5577" t="s">
        <v>433</v>
      </c>
      <c r="BJ5577" t="s">
        <v>170</v>
      </c>
      <c r="BK5577">
        <v>1308</v>
      </c>
      <c r="BL5577" t="s">
        <v>521</v>
      </c>
      <c r="BM5577" t="s">
        <v>433</v>
      </c>
      <c r="BN5577" t="s">
        <v>1140</v>
      </c>
      <c r="BO5577" t="s">
        <v>699</v>
      </c>
      <c r="BP5577" t="s">
        <v>679</v>
      </c>
      <c r="BQ5577">
        <v>1308</v>
      </c>
      <c r="BR5577" t="s">
        <v>662</v>
      </c>
      <c r="BS5577" t="s">
        <v>718</v>
      </c>
      <c r="BT5577" t="s">
        <v>414</v>
      </c>
      <c r="BU5577" t="s">
        <v>334</v>
      </c>
      <c r="BV5577" t="s">
        <v>679</v>
      </c>
    </row>
    <row r="5578" spans="1:74" x14ac:dyDescent="0.35">
      <c r="A5578" t="s">
        <v>36</v>
      </c>
      <c r="B5578" t="s">
        <v>833</v>
      </c>
      <c r="C5578">
        <v>184</v>
      </c>
      <c r="D5578" t="s">
        <v>60</v>
      </c>
      <c r="E5578" t="s">
        <v>458</v>
      </c>
      <c r="F5578" t="s">
        <v>622</v>
      </c>
      <c r="G5578" t="s">
        <v>734</v>
      </c>
      <c r="H5578" t="s">
        <v>673</v>
      </c>
      <c r="I5578">
        <v>184</v>
      </c>
      <c r="J5578" t="s">
        <v>671</v>
      </c>
      <c r="K5578" t="s">
        <v>1096</v>
      </c>
      <c r="L5578" t="s">
        <v>1222</v>
      </c>
      <c r="M5578" t="s">
        <v>320</v>
      </c>
      <c r="N5578" t="s">
        <v>673</v>
      </c>
      <c r="O5578">
        <v>184</v>
      </c>
      <c r="P5578" t="s">
        <v>749</v>
      </c>
      <c r="Q5578" t="s">
        <v>334</v>
      </c>
      <c r="R5578" t="s">
        <v>1130</v>
      </c>
      <c r="S5578" t="s">
        <v>377</v>
      </c>
      <c r="T5578" t="s">
        <v>78</v>
      </c>
      <c r="U5578">
        <v>184</v>
      </c>
      <c r="V5578" t="s">
        <v>1037</v>
      </c>
      <c r="W5578" t="s">
        <v>78</v>
      </c>
      <c r="X5578" t="s">
        <v>490</v>
      </c>
      <c r="Y5578" t="s">
        <v>170</v>
      </c>
      <c r="Z5578" t="s">
        <v>78</v>
      </c>
      <c r="AA5578">
        <v>184</v>
      </c>
      <c r="AB5578" t="s">
        <v>606</v>
      </c>
      <c r="AC5578" t="s">
        <v>78</v>
      </c>
      <c r="AD5578" t="s">
        <v>1218</v>
      </c>
      <c r="AE5578" t="s">
        <v>433</v>
      </c>
      <c r="AF5578" t="s">
        <v>78</v>
      </c>
      <c r="AG5578">
        <v>184</v>
      </c>
      <c r="AH5578" t="s">
        <v>880</v>
      </c>
      <c r="AI5578" t="s">
        <v>938</v>
      </c>
      <c r="AJ5578" t="s">
        <v>63</v>
      </c>
      <c r="AK5578" t="s">
        <v>800</v>
      </c>
      <c r="AL5578" t="s">
        <v>78</v>
      </c>
      <c r="AM5578">
        <v>184</v>
      </c>
      <c r="AN5578" t="s">
        <v>1027</v>
      </c>
      <c r="AO5578" t="s">
        <v>734</v>
      </c>
      <c r="AP5578" t="s">
        <v>742</v>
      </c>
      <c r="AQ5578" t="s">
        <v>78</v>
      </c>
      <c r="AR5578" t="s">
        <v>78</v>
      </c>
      <c r="AS5578">
        <v>184</v>
      </c>
      <c r="AT5578" t="s">
        <v>1002</v>
      </c>
      <c r="AU5578" t="s">
        <v>728</v>
      </c>
      <c r="AV5578" t="s">
        <v>728</v>
      </c>
      <c r="AW5578" t="s">
        <v>807</v>
      </c>
      <c r="AX5578" t="s">
        <v>78</v>
      </c>
      <c r="AY5578">
        <v>184</v>
      </c>
      <c r="AZ5578" t="s">
        <v>1234</v>
      </c>
      <c r="BA5578" t="s">
        <v>250</v>
      </c>
      <c r="BB5578" t="s">
        <v>337</v>
      </c>
      <c r="BC5578" t="s">
        <v>334</v>
      </c>
      <c r="BD5578" t="s">
        <v>334</v>
      </c>
      <c r="BE5578">
        <v>184</v>
      </c>
      <c r="BF5578" t="s">
        <v>1027</v>
      </c>
      <c r="BG5578" t="s">
        <v>85</v>
      </c>
      <c r="BH5578" t="s">
        <v>724</v>
      </c>
      <c r="BI5578" t="s">
        <v>490</v>
      </c>
      <c r="BJ5578" t="s">
        <v>78</v>
      </c>
      <c r="BK5578">
        <v>184</v>
      </c>
      <c r="BL5578" t="s">
        <v>443</v>
      </c>
      <c r="BM5578" t="s">
        <v>825</v>
      </c>
      <c r="BN5578" t="s">
        <v>724</v>
      </c>
      <c r="BO5578" t="s">
        <v>1260</v>
      </c>
      <c r="BP5578" t="s">
        <v>78</v>
      </c>
      <c r="BQ5578">
        <v>184</v>
      </c>
      <c r="BR5578" t="s">
        <v>815</v>
      </c>
      <c r="BS5578" t="s">
        <v>734</v>
      </c>
      <c r="BT5578" t="s">
        <v>987</v>
      </c>
      <c r="BU5578" t="s">
        <v>334</v>
      </c>
      <c r="BV5578" t="s">
        <v>78</v>
      </c>
    </row>
    <row r="5579" spans="1:74" x14ac:dyDescent="0.35">
      <c r="A5579" t="s">
        <v>37</v>
      </c>
      <c r="B5579" t="s">
        <v>831</v>
      </c>
      <c r="C5579">
        <v>109</v>
      </c>
      <c r="D5579" t="s">
        <v>802</v>
      </c>
      <c r="E5579" t="s">
        <v>718</v>
      </c>
      <c r="F5579" t="s">
        <v>282</v>
      </c>
      <c r="G5579" t="s">
        <v>337</v>
      </c>
      <c r="H5579" t="s">
        <v>78</v>
      </c>
      <c r="I5579">
        <v>109</v>
      </c>
      <c r="J5579" t="s">
        <v>384</v>
      </c>
      <c r="K5579" t="s">
        <v>788</v>
      </c>
      <c r="L5579" t="s">
        <v>699</v>
      </c>
      <c r="M5579" t="s">
        <v>245</v>
      </c>
      <c r="N5579" t="s">
        <v>78</v>
      </c>
      <c r="O5579">
        <v>109</v>
      </c>
      <c r="P5579" t="s">
        <v>811</v>
      </c>
      <c r="Q5579" t="s">
        <v>675</v>
      </c>
      <c r="R5579" t="s">
        <v>1104</v>
      </c>
      <c r="S5579" t="s">
        <v>78</v>
      </c>
      <c r="T5579" t="s">
        <v>78</v>
      </c>
      <c r="U5579">
        <v>109</v>
      </c>
      <c r="V5579" t="s">
        <v>66</v>
      </c>
      <c r="W5579" t="s">
        <v>456</v>
      </c>
      <c r="X5579" t="s">
        <v>1064</v>
      </c>
      <c r="Y5579" t="s">
        <v>78</v>
      </c>
      <c r="Z5579" t="s">
        <v>78</v>
      </c>
      <c r="AA5579">
        <v>109</v>
      </c>
      <c r="AB5579" t="s">
        <v>94</v>
      </c>
      <c r="AC5579" t="s">
        <v>622</v>
      </c>
      <c r="AD5579" t="s">
        <v>1085</v>
      </c>
      <c r="AE5579" t="s">
        <v>78</v>
      </c>
      <c r="AF5579" t="s">
        <v>78</v>
      </c>
      <c r="AG5579">
        <v>109</v>
      </c>
      <c r="AH5579" t="s">
        <v>640</v>
      </c>
      <c r="AI5579" t="s">
        <v>968</v>
      </c>
      <c r="AJ5579" t="s">
        <v>580</v>
      </c>
      <c r="AK5579" t="s">
        <v>78</v>
      </c>
      <c r="AL5579" t="s">
        <v>78</v>
      </c>
      <c r="AM5579">
        <v>109</v>
      </c>
      <c r="AN5579" t="s">
        <v>1401</v>
      </c>
      <c r="AO5579" t="s">
        <v>85</v>
      </c>
      <c r="AP5579" t="s">
        <v>121</v>
      </c>
      <c r="AQ5579" t="s">
        <v>78</v>
      </c>
      <c r="AR5579" t="s">
        <v>78</v>
      </c>
      <c r="AS5579">
        <v>109</v>
      </c>
      <c r="AT5579" t="s">
        <v>1137</v>
      </c>
      <c r="AU5579" t="s">
        <v>69</v>
      </c>
      <c r="AV5579" t="s">
        <v>644</v>
      </c>
      <c r="AW5579" t="s">
        <v>78</v>
      </c>
      <c r="AX5579" t="s">
        <v>78</v>
      </c>
      <c r="AY5579">
        <v>109</v>
      </c>
      <c r="AZ5579" t="s">
        <v>259</v>
      </c>
      <c r="BA5579" t="s">
        <v>456</v>
      </c>
      <c r="BB5579" t="s">
        <v>721</v>
      </c>
      <c r="BC5579" t="s">
        <v>78</v>
      </c>
      <c r="BD5579" t="s">
        <v>78</v>
      </c>
      <c r="BE5579">
        <v>109</v>
      </c>
      <c r="BF5579" t="s">
        <v>44</v>
      </c>
      <c r="BG5579" t="s">
        <v>633</v>
      </c>
      <c r="BH5579" t="s">
        <v>276</v>
      </c>
      <c r="BI5579" t="s">
        <v>622</v>
      </c>
      <c r="BJ5579" t="s">
        <v>78</v>
      </c>
      <c r="BK5579">
        <v>109</v>
      </c>
      <c r="BL5579" t="s">
        <v>686</v>
      </c>
      <c r="BM5579" t="s">
        <v>246</v>
      </c>
      <c r="BN5579" t="s">
        <v>1023</v>
      </c>
      <c r="BO5579" t="s">
        <v>858</v>
      </c>
      <c r="BP5579" t="s">
        <v>78</v>
      </c>
      <c r="BQ5579">
        <v>109</v>
      </c>
      <c r="BR5579" t="s">
        <v>1012</v>
      </c>
      <c r="BS5579" t="s">
        <v>250</v>
      </c>
      <c r="BT5579" t="s">
        <v>374</v>
      </c>
      <c r="BU5579" t="s">
        <v>78</v>
      </c>
      <c r="BV5579" t="s">
        <v>78</v>
      </c>
    </row>
    <row r="5580" spans="1:74" x14ac:dyDescent="0.35">
      <c r="A5580" t="s">
        <v>37</v>
      </c>
      <c r="B5580" t="s">
        <v>832</v>
      </c>
      <c r="C5580">
        <v>648</v>
      </c>
      <c r="D5580" t="s">
        <v>1137</v>
      </c>
      <c r="E5580" t="s">
        <v>529</v>
      </c>
      <c r="F5580" t="s">
        <v>580</v>
      </c>
      <c r="G5580" t="s">
        <v>825</v>
      </c>
      <c r="H5580" t="s">
        <v>170</v>
      </c>
      <c r="I5580">
        <v>648</v>
      </c>
      <c r="J5580" t="s">
        <v>940</v>
      </c>
      <c r="K5580" t="s">
        <v>260</v>
      </c>
      <c r="L5580" t="s">
        <v>840</v>
      </c>
      <c r="M5580" t="s">
        <v>1466</v>
      </c>
      <c r="N5580" t="s">
        <v>170</v>
      </c>
      <c r="O5580">
        <v>648</v>
      </c>
      <c r="P5580" t="s">
        <v>693</v>
      </c>
      <c r="Q5580" t="s">
        <v>85</v>
      </c>
      <c r="R5580" t="s">
        <v>856</v>
      </c>
      <c r="S5580" t="s">
        <v>334</v>
      </c>
      <c r="T5580" t="s">
        <v>673</v>
      </c>
      <c r="U5580">
        <v>648</v>
      </c>
      <c r="V5580" t="s">
        <v>1048</v>
      </c>
      <c r="W5580" t="s">
        <v>987</v>
      </c>
      <c r="X5580" t="s">
        <v>387</v>
      </c>
      <c r="Y5580" t="s">
        <v>668</v>
      </c>
      <c r="Z5580" t="s">
        <v>78</v>
      </c>
      <c r="AA5580">
        <v>648</v>
      </c>
      <c r="AB5580" t="s">
        <v>112</v>
      </c>
      <c r="AC5580" t="s">
        <v>490</v>
      </c>
      <c r="AD5580" t="s">
        <v>932</v>
      </c>
      <c r="AE5580" t="s">
        <v>389</v>
      </c>
      <c r="AF5580" t="s">
        <v>679</v>
      </c>
      <c r="AG5580">
        <v>648</v>
      </c>
      <c r="AH5580" t="s">
        <v>515</v>
      </c>
      <c r="AI5580" t="s">
        <v>1312</v>
      </c>
      <c r="AJ5580" t="s">
        <v>734</v>
      </c>
      <c r="AK5580" t="s">
        <v>377</v>
      </c>
      <c r="AL5580" t="s">
        <v>668</v>
      </c>
      <c r="AM5580">
        <v>648</v>
      </c>
      <c r="AN5580" t="s">
        <v>1135</v>
      </c>
      <c r="AO5580" t="s">
        <v>644</v>
      </c>
      <c r="AP5580" t="s">
        <v>783</v>
      </c>
      <c r="AQ5580" t="s">
        <v>170</v>
      </c>
      <c r="AR5580" t="s">
        <v>78</v>
      </c>
      <c r="AS5580">
        <v>648</v>
      </c>
      <c r="AT5580" t="s">
        <v>68</v>
      </c>
      <c r="AU5580" t="s">
        <v>1214</v>
      </c>
      <c r="AV5580" t="s">
        <v>406</v>
      </c>
      <c r="AW5580" t="s">
        <v>374</v>
      </c>
      <c r="AX5580" t="s">
        <v>679</v>
      </c>
      <c r="AY5580">
        <v>648</v>
      </c>
      <c r="AZ5580" t="s">
        <v>920</v>
      </c>
      <c r="BA5580" t="s">
        <v>270</v>
      </c>
      <c r="BB5580" t="s">
        <v>529</v>
      </c>
      <c r="BC5580" t="s">
        <v>374</v>
      </c>
      <c r="BD5580" t="s">
        <v>246</v>
      </c>
      <c r="BE5580">
        <v>648</v>
      </c>
      <c r="BF5580" t="s">
        <v>857</v>
      </c>
      <c r="BG5580" t="s">
        <v>732</v>
      </c>
      <c r="BH5580" t="s">
        <v>1003</v>
      </c>
      <c r="BI5580" t="s">
        <v>414</v>
      </c>
      <c r="BJ5580" t="s">
        <v>78</v>
      </c>
      <c r="BK5580">
        <v>648</v>
      </c>
      <c r="BL5580" t="s">
        <v>1399</v>
      </c>
      <c r="BM5580" t="s">
        <v>387</v>
      </c>
      <c r="BN5580" t="s">
        <v>783</v>
      </c>
      <c r="BO5580" t="s">
        <v>307</v>
      </c>
      <c r="BP5580" t="s">
        <v>78</v>
      </c>
      <c r="BQ5580">
        <v>648</v>
      </c>
      <c r="BR5580" t="s">
        <v>816</v>
      </c>
      <c r="BS5580" t="s">
        <v>337</v>
      </c>
      <c r="BT5580" t="s">
        <v>987</v>
      </c>
      <c r="BU5580" t="s">
        <v>673</v>
      </c>
      <c r="BV5580" t="s">
        <v>78</v>
      </c>
    </row>
    <row r="5581" spans="1:74" x14ac:dyDescent="0.35">
      <c r="A5581" t="s">
        <v>37</v>
      </c>
      <c r="B5581" t="s">
        <v>833</v>
      </c>
      <c r="C5581">
        <v>70</v>
      </c>
      <c r="D5581" t="s">
        <v>1137</v>
      </c>
      <c r="E5581" t="s">
        <v>993</v>
      </c>
      <c r="F5581" t="s">
        <v>721</v>
      </c>
      <c r="G5581" t="s">
        <v>688</v>
      </c>
      <c r="H5581" t="s">
        <v>78</v>
      </c>
      <c r="I5581">
        <v>70</v>
      </c>
      <c r="J5581" t="s">
        <v>500</v>
      </c>
      <c r="K5581" t="s">
        <v>725</v>
      </c>
      <c r="L5581" t="s">
        <v>993</v>
      </c>
      <c r="M5581" t="s">
        <v>1447</v>
      </c>
      <c r="N5581" t="s">
        <v>78</v>
      </c>
      <c r="O5581">
        <v>70</v>
      </c>
      <c r="P5581" t="s">
        <v>903</v>
      </c>
      <c r="Q5581" t="s">
        <v>78</v>
      </c>
      <c r="R5581" t="s">
        <v>902</v>
      </c>
      <c r="S5581" t="s">
        <v>78</v>
      </c>
      <c r="T5581" t="s">
        <v>78</v>
      </c>
      <c r="U5581">
        <v>70</v>
      </c>
      <c r="V5581" t="s">
        <v>1065</v>
      </c>
      <c r="W5581" t="s">
        <v>78</v>
      </c>
      <c r="X5581" t="s">
        <v>721</v>
      </c>
      <c r="Y5581" t="s">
        <v>78</v>
      </c>
      <c r="Z5581" t="s">
        <v>78</v>
      </c>
      <c r="AA5581">
        <v>70</v>
      </c>
      <c r="AB5581" t="s">
        <v>983</v>
      </c>
      <c r="AC5581" t="s">
        <v>78</v>
      </c>
      <c r="AD5581" t="s">
        <v>729</v>
      </c>
      <c r="AE5581" t="s">
        <v>78</v>
      </c>
      <c r="AF5581" t="s">
        <v>78</v>
      </c>
      <c r="AG5581">
        <v>70</v>
      </c>
      <c r="AH5581" t="s">
        <v>790</v>
      </c>
      <c r="AI5581" t="s">
        <v>781</v>
      </c>
      <c r="AJ5581" t="s">
        <v>406</v>
      </c>
      <c r="AK5581" t="s">
        <v>78</v>
      </c>
      <c r="AL5581" t="s">
        <v>78</v>
      </c>
      <c r="AM5581">
        <v>70</v>
      </c>
      <c r="AN5581" t="s">
        <v>771</v>
      </c>
      <c r="AO5581" t="s">
        <v>1171</v>
      </c>
      <c r="AP5581" t="s">
        <v>793</v>
      </c>
      <c r="AQ5581" t="s">
        <v>78</v>
      </c>
      <c r="AR5581" t="s">
        <v>78</v>
      </c>
      <c r="AS5581">
        <v>70</v>
      </c>
      <c r="AT5581" t="s">
        <v>906</v>
      </c>
      <c r="AU5581" t="s">
        <v>622</v>
      </c>
      <c r="AV5581" t="s">
        <v>998</v>
      </c>
      <c r="AW5581" t="s">
        <v>624</v>
      </c>
      <c r="AX5581" t="s">
        <v>78</v>
      </c>
      <c r="AY5581">
        <v>70</v>
      </c>
      <c r="AZ5581" t="s">
        <v>822</v>
      </c>
      <c r="BA5581" t="s">
        <v>622</v>
      </c>
      <c r="BB5581" t="s">
        <v>807</v>
      </c>
      <c r="BC5581" t="s">
        <v>78</v>
      </c>
      <c r="BD5581" t="s">
        <v>78</v>
      </c>
      <c r="BE5581">
        <v>70</v>
      </c>
      <c r="BF5581" t="s">
        <v>1378</v>
      </c>
      <c r="BG5581" t="s">
        <v>993</v>
      </c>
      <c r="BH5581" t="s">
        <v>528</v>
      </c>
      <c r="BI5581" t="s">
        <v>78</v>
      </c>
      <c r="BJ5581" t="s">
        <v>78</v>
      </c>
      <c r="BK5581">
        <v>70</v>
      </c>
      <c r="BL5581" t="s">
        <v>1297</v>
      </c>
      <c r="BM5581" t="s">
        <v>734</v>
      </c>
      <c r="BN5581" t="s">
        <v>688</v>
      </c>
      <c r="BO5581" t="s">
        <v>768</v>
      </c>
      <c r="BP5581" t="s">
        <v>78</v>
      </c>
      <c r="BQ5581">
        <v>70</v>
      </c>
      <c r="BR5581" t="s">
        <v>1032</v>
      </c>
      <c r="BS5581" t="s">
        <v>341</v>
      </c>
      <c r="BT5581" t="s">
        <v>78</v>
      </c>
      <c r="BU5581" t="s">
        <v>78</v>
      </c>
      <c r="BV5581" t="s">
        <v>78</v>
      </c>
    </row>
    <row r="5582" spans="1:74" x14ac:dyDescent="0.35">
      <c r="A5582" t="s">
        <v>38</v>
      </c>
      <c r="B5582" t="s">
        <v>831</v>
      </c>
      <c r="C5582">
        <v>198</v>
      </c>
      <c r="D5582" t="s">
        <v>520</v>
      </c>
      <c r="E5582" t="s">
        <v>793</v>
      </c>
      <c r="F5582" t="s">
        <v>968</v>
      </c>
      <c r="G5582" t="s">
        <v>270</v>
      </c>
      <c r="H5582" t="s">
        <v>668</v>
      </c>
      <c r="I5582">
        <v>198</v>
      </c>
      <c r="J5582" t="s">
        <v>461</v>
      </c>
      <c r="K5582" t="s">
        <v>69</v>
      </c>
      <c r="L5582" t="s">
        <v>1095</v>
      </c>
      <c r="M5582" t="s">
        <v>137</v>
      </c>
      <c r="N5582" t="s">
        <v>78</v>
      </c>
      <c r="O5582">
        <v>198</v>
      </c>
      <c r="P5582" t="s">
        <v>811</v>
      </c>
      <c r="Q5582" t="s">
        <v>246</v>
      </c>
      <c r="R5582" t="s">
        <v>473</v>
      </c>
      <c r="S5582" t="s">
        <v>490</v>
      </c>
      <c r="T5582" t="s">
        <v>78</v>
      </c>
      <c r="U5582">
        <v>198</v>
      </c>
      <c r="V5582" t="s">
        <v>662</v>
      </c>
      <c r="W5582" t="s">
        <v>734</v>
      </c>
      <c r="X5582" t="s">
        <v>334</v>
      </c>
      <c r="Y5582" t="s">
        <v>414</v>
      </c>
      <c r="Z5582" t="s">
        <v>78</v>
      </c>
      <c r="AA5582">
        <v>198</v>
      </c>
      <c r="AB5582" t="s">
        <v>336</v>
      </c>
      <c r="AC5582" t="s">
        <v>673</v>
      </c>
      <c r="AD5582" t="s">
        <v>325</v>
      </c>
      <c r="AE5582" t="s">
        <v>246</v>
      </c>
      <c r="AF5582" t="s">
        <v>78</v>
      </c>
      <c r="AG5582">
        <v>198</v>
      </c>
      <c r="AH5582" t="s">
        <v>125</v>
      </c>
      <c r="AI5582" t="s">
        <v>1116</v>
      </c>
      <c r="AJ5582" t="s">
        <v>724</v>
      </c>
      <c r="AK5582" t="s">
        <v>732</v>
      </c>
      <c r="AL5582" t="s">
        <v>78</v>
      </c>
      <c r="AM5582">
        <v>198</v>
      </c>
      <c r="AN5582" t="s">
        <v>1986</v>
      </c>
      <c r="AO5582" t="s">
        <v>622</v>
      </c>
      <c r="AP5582" t="s">
        <v>1310</v>
      </c>
      <c r="AQ5582" t="s">
        <v>668</v>
      </c>
      <c r="AR5582" t="s">
        <v>668</v>
      </c>
      <c r="AS5582">
        <v>198</v>
      </c>
      <c r="AT5582" t="s">
        <v>275</v>
      </c>
      <c r="AU5582" t="s">
        <v>896</v>
      </c>
      <c r="AV5582" t="s">
        <v>1023</v>
      </c>
      <c r="AW5582" t="s">
        <v>688</v>
      </c>
      <c r="AX5582" t="s">
        <v>668</v>
      </c>
      <c r="AY5582">
        <v>198</v>
      </c>
      <c r="AZ5582" t="s">
        <v>115</v>
      </c>
      <c r="BA5582" t="s">
        <v>696</v>
      </c>
      <c r="BB5582" t="s">
        <v>717</v>
      </c>
      <c r="BC5582" t="s">
        <v>78</v>
      </c>
      <c r="BD5582" t="s">
        <v>389</v>
      </c>
      <c r="BE5582">
        <v>198</v>
      </c>
      <c r="BF5582" t="s">
        <v>244</v>
      </c>
      <c r="BG5582" t="s">
        <v>250</v>
      </c>
      <c r="BH5582" t="s">
        <v>613</v>
      </c>
      <c r="BI5582" t="s">
        <v>334</v>
      </c>
      <c r="BJ5582" t="s">
        <v>78</v>
      </c>
      <c r="BK5582">
        <v>198</v>
      </c>
      <c r="BL5582" t="s">
        <v>248</v>
      </c>
      <c r="BM5582" t="s">
        <v>668</v>
      </c>
      <c r="BN5582" t="s">
        <v>788</v>
      </c>
      <c r="BO5582" t="s">
        <v>282</v>
      </c>
      <c r="BP5582" t="s">
        <v>78</v>
      </c>
      <c r="BQ5582">
        <v>198</v>
      </c>
      <c r="BR5582" t="s">
        <v>890</v>
      </c>
      <c r="BS5582" t="s">
        <v>736</v>
      </c>
      <c r="BT5582" t="s">
        <v>337</v>
      </c>
      <c r="BU5582" t="s">
        <v>78</v>
      </c>
      <c r="BV5582" t="s">
        <v>389</v>
      </c>
    </row>
    <row r="5583" spans="1:74" x14ac:dyDescent="0.35">
      <c r="A5583" t="s">
        <v>38</v>
      </c>
      <c r="B5583" t="s">
        <v>832</v>
      </c>
      <c r="C5583">
        <v>412</v>
      </c>
      <c r="D5583" t="s">
        <v>1358</v>
      </c>
      <c r="E5583" t="s">
        <v>723</v>
      </c>
      <c r="F5583" t="s">
        <v>791</v>
      </c>
      <c r="G5583" t="s">
        <v>676</v>
      </c>
      <c r="H5583" t="s">
        <v>78</v>
      </c>
      <c r="I5583">
        <v>412</v>
      </c>
      <c r="J5583" t="s">
        <v>352</v>
      </c>
      <c r="K5583" t="s">
        <v>1136</v>
      </c>
      <c r="L5583" t="s">
        <v>182</v>
      </c>
      <c r="M5583" t="s">
        <v>526</v>
      </c>
      <c r="N5583" t="s">
        <v>414</v>
      </c>
      <c r="O5583">
        <v>412</v>
      </c>
      <c r="P5583" t="s">
        <v>1066</v>
      </c>
      <c r="Q5583" t="s">
        <v>433</v>
      </c>
      <c r="R5583" t="s">
        <v>772</v>
      </c>
      <c r="S5583" t="s">
        <v>987</v>
      </c>
      <c r="T5583" t="s">
        <v>668</v>
      </c>
      <c r="U5583">
        <v>412</v>
      </c>
      <c r="V5583" t="s">
        <v>975</v>
      </c>
      <c r="W5583" t="s">
        <v>800</v>
      </c>
      <c r="X5583" t="s">
        <v>732</v>
      </c>
      <c r="Y5583" t="s">
        <v>246</v>
      </c>
      <c r="Z5583" t="s">
        <v>78</v>
      </c>
      <c r="AA5583">
        <v>412</v>
      </c>
      <c r="AB5583" t="s">
        <v>1499</v>
      </c>
      <c r="AC5583" t="s">
        <v>389</v>
      </c>
      <c r="AD5583" t="s">
        <v>111</v>
      </c>
      <c r="AE5583" t="s">
        <v>433</v>
      </c>
      <c r="AF5583" t="s">
        <v>800</v>
      </c>
      <c r="AG5583">
        <v>412</v>
      </c>
      <c r="AH5583" t="s">
        <v>515</v>
      </c>
      <c r="AI5583" t="s">
        <v>249</v>
      </c>
      <c r="AJ5583" t="s">
        <v>737</v>
      </c>
      <c r="AK5583" t="s">
        <v>679</v>
      </c>
      <c r="AL5583" t="s">
        <v>668</v>
      </c>
      <c r="AM5583">
        <v>412</v>
      </c>
      <c r="AN5583" t="s">
        <v>885</v>
      </c>
      <c r="AO5583" t="s">
        <v>743</v>
      </c>
      <c r="AP5583" t="s">
        <v>63</v>
      </c>
      <c r="AQ5583" t="s">
        <v>246</v>
      </c>
      <c r="AR5583" t="s">
        <v>78</v>
      </c>
      <c r="AS5583">
        <v>412</v>
      </c>
      <c r="AT5583" t="s">
        <v>1166</v>
      </c>
      <c r="AU5583" t="s">
        <v>791</v>
      </c>
      <c r="AV5583" t="s">
        <v>738</v>
      </c>
      <c r="AW5583" t="s">
        <v>334</v>
      </c>
      <c r="AX5583" t="s">
        <v>78</v>
      </c>
      <c r="AY5583">
        <v>412</v>
      </c>
      <c r="AZ5583" t="s">
        <v>62</v>
      </c>
      <c r="BA5583" t="s">
        <v>725</v>
      </c>
      <c r="BB5583" t="s">
        <v>737</v>
      </c>
      <c r="BC5583" t="s">
        <v>679</v>
      </c>
      <c r="BD5583" t="s">
        <v>668</v>
      </c>
      <c r="BE5583">
        <v>412</v>
      </c>
      <c r="BF5583" t="s">
        <v>862</v>
      </c>
      <c r="BG5583" t="s">
        <v>825</v>
      </c>
      <c r="BH5583" t="s">
        <v>1124</v>
      </c>
      <c r="BI5583" t="s">
        <v>738</v>
      </c>
      <c r="BJ5583" t="s">
        <v>78</v>
      </c>
      <c r="BK5583">
        <v>412</v>
      </c>
      <c r="BL5583" t="s">
        <v>452</v>
      </c>
      <c r="BM5583" t="s">
        <v>383</v>
      </c>
      <c r="BN5583" t="s">
        <v>865</v>
      </c>
      <c r="BO5583" t="s">
        <v>299</v>
      </c>
      <c r="BP5583" t="s">
        <v>668</v>
      </c>
      <c r="BQ5583">
        <v>412</v>
      </c>
      <c r="BR5583" t="s">
        <v>1155</v>
      </c>
      <c r="BS5583" t="s">
        <v>719</v>
      </c>
      <c r="BT5583" t="s">
        <v>800</v>
      </c>
      <c r="BU5583" t="s">
        <v>78</v>
      </c>
      <c r="BV5583" t="s">
        <v>78</v>
      </c>
    </row>
    <row r="5584" spans="1:74" x14ac:dyDescent="0.35">
      <c r="A5584" t="s">
        <v>38</v>
      </c>
      <c r="B5584" t="s">
        <v>833</v>
      </c>
      <c r="C5584">
        <v>213</v>
      </c>
      <c r="D5584" t="s">
        <v>760</v>
      </c>
      <c r="E5584" t="s">
        <v>458</v>
      </c>
      <c r="F5584" t="s">
        <v>580</v>
      </c>
      <c r="G5584" t="s">
        <v>1008</v>
      </c>
      <c r="H5584" t="s">
        <v>433</v>
      </c>
      <c r="I5584">
        <v>213</v>
      </c>
      <c r="J5584" t="s">
        <v>100</v>
      </c>
      <c r="K5584" t="s">
        <v>742</v>
      </c>
      <c r="L5584" t="s">
        <v>835</v>
      </c>
      <c r="M5584" t="s">
        <v>1309</v>
      </c>
      <c r="N5584" t="s">
        <v>78</v>
      </c>
      <c r="O5584">
        <v>213</v>
      </c>
      <c r="P5584" t="s">
        <v>960</v>
      </c>
      <c r="Q5584" t="s">
        <v>334</v>
      </c>
      <c r="R5584" t="s">
        <v>1264</v>
      </c>
      <c r="S5584" t="s">
        <v>668</v>
      </c>
      <c r="T5584" t="s">
        <v>78</v>
      </c>
      <c r="U5584">
        <v>213</v>
      </c>
      <c r="V5584" t="s">
        <v>1031</v>
      </c>
      <c r="W5584" t="s">
        <v>736</v>
      </c>
      <c r="X5584" t="s">
        <v>718</v>
      </c>
      <c r="Y5584" t="s">
        <v>170</v>
      </c>
      <c r="Z5584" t="s">
        <v>78</v>
      </c>
      <c r="AA5584">
        <v>213</v>
      </c>
      <c r="AB5584" t="s">
        <v>520</v>
      </c>
      <c r="AC5584" t="s">
        <v>85</v>
      </c>
      <c r="AD5584" t="s">
        <v>335</v>
      </c>
      <c r="AE5584" t="s">
        <v>78</v>
      </c>
      <c r="AF5584" t="s">
        <v>389</v>
      </c>
      <c r="AG5584">
        <v>213</v>
      </c>
      <c r="AH5584" t="s">
        <v>572</v>
      </c>
      <c r="AI5584" t="s">
        <v>855</v>
      </c>
      <c r="AJ5584" t="s">
        <v>734</v>
      </c>
      <c r="AK5584" t="s">
        <v>170</v>
      </c>
      <c r="AL5584" t="s">
        <v>387</v>
      </c>
      <c r="AM5584">
        <v>213</v>
      </c>
      <c r="AN5584" t="s">
        <v>948</v>
      </c>
      <c r="AO5584" t="s">
        <v>736</v>
      </c>
      <c r="AP5584" t="s">
        <v>1091</v>
      </c>
      <c r="AQ5584" t="s">
        <v>78</v>
      </c>
      <c r="AR5584" t="s">
        <v>78</v>
      </c>
      <c r="AS5584">
        <v>213</v>
      </c>
      <c r="AT5584" t="s">
        <v>1146</v>
      </c>
      <c r="AU5584" t="s">
        <v>1011</v>
      </c>
      <c r="AV5584" t="s">
        <v>433</v>
      </c>
      <c r="AW5584" t="s">
        <v>170</v>
      </c>
      <c r="AX5584" t="s">
        <v>78</v>
      </c>
      <c r="AY5584">
        <v>213</v>
      </c>
      <c r="AZ5584" t="s">
        <v>851</v>
      </c>
      <c r="BA5584" t="s">
        <v>1091</v>
      </c>
      <c r="BB5584" t="s">
        <v>721</v>
      </c>
      <c r="BC5584" t="s">
        <v>78</v>
      </c>
      <c r="BD5584" t="s">
        <v>78</v>
      </c>
      <c r="BE5584">
        <v>213</v>
      </c>
      <c r="BF5584" t="s">
        <v>1201</v>
      </c>
      <c r="BG5584" t="s">
        <v>724</v>
      </c>
      <c r="BH5584" t="s">
        <v>1205</v>
      </c>
      <c r="BI5584" t="s">
        <v>675</v>
      </c>
      <c r="BJ5584" t="s">
        <v>78</v>
      </c>
      <c r="BK5584">
        <v>213</v>
      </c>
      <c r="BL5584" t="s">
        <v>128</v>
      </c>
      <c r="BM5584" t="s">
        <v>673</v>
      </c>
      <c r="BN5584" t="s">
        <v>1200</v>
      </c>
      <c r="BO5584" t="s">
        <v>780</v>
      </c>
      <c r="BP5584" t="s">
        <v>78</v>
      </c>
      <c r="BQ5584">
        <v>213</v>
      </c>
      <c r="BR5584" t="s">
        <v>1077</v>
      </c>
      <c r="BS5584" t="s">
        <v>1064</v>
      </c>
      <c r="BT5584" t="s">
        <v>622</v>
      </c>
      <c r="BU5584" t="s">
        <v>78</v>
      </c>
      <c r="BV5584" t="s">
        <v>78</v>
      </c>
    </row>
    <row r="5585" spans="1:74" x14ac:dyDescent="0.35">
      <c r="A5585" t="s">
        <v>39</v>
      </c>
      <c r="B5585" t="s">
        <v>831</v>
      </c>
      <c r="C5585">
        <v>129</v>
      </c>
      <c r="D5585" t="s">
        <v>397</v>
      </c>
      <c r="E5585" t="s">
        <v>807</v>
      </c>
      <c r="F5585" t="s">
        <v>1092</v>
      </c>
      <c r="G5585" t="s">
        <v>958</v>
      </c>
      <c r="H5585" t="s">
        <v>78</v>
      </c>
      <c r="I5585">
        <v>129</v>
      </c>
      <c r="J5585" t="s">
        <v>1259</v>
      </c>
      <c r="K5585" t="s">
        <v>717</v>
      </c>
      <c r="L5585" t="s">
        <v>834</v>
      </c>
      <c r="M5585" t="s">
        <v>1114</v>
      </c>
      <c r="N5585" t="s">
        <v>414</v>
      </c>
      <c r="O5585">
        <v>129</v>
      </c>
      <c r="P5585" t="s">
        <v>538</v>
      </c>
      <c r="Q5585" t="s">
        <v>78</v>
      </c>
      <c r="R5585" t="s">
        <v>654</v>
      </c>
      <c r="S5585" t="s">
        <v>624</v>
      </c>
      <c r="T5585" t="s">
        <v>78</v>
      </c>
      <c r="U5585">
        <v>129</v>
      </c>
      <c r="V5585" t="s">
        <v>1374</v>
      </c>
      <c r="W5585" t="s">
        <v>624</v>
      </c>
      <c r="X5585" t="s">
        <v>719</v>
      </c>
      <c r="Y5585" t="s">
        <v>675</v>
      </c>
      <c r="Z5585" t="s">
        <v>78</v>
      </c>
      <c r="AA5585">
        <v>129</v>
      </c>
      <c r="AB5585" t="s">
        <v>324</v>
      </c>
      <c r="AC5585" t="s">
        <v>414</v>
      </c>
      <c r="AD5585" t="s">
        <v>487</v>
      </c>
      <c r="AE5585" t="s">
        <v>246</v>
      </c>
      <c r="AF5585" t="s">
        <v>414</v>
      </c>
      <c r="AG5585">
        <v>129</v>
      </c>
      <c r="AH5585" t="s">
        <v>407</v>
      </c>
      <c r="AI5585" t="s">
        <v>932</v>
      </c>
      <c r="AJ5585" t="s">
        <v>1136</v>
      </c>
      <c r="AK5585" t="s">
        <v>334</v>
      </c>
      <c r="AL5585" t="s">
        <v>78</v>
      </c>
      <c r="AM5585">
        <v>129</v>
      </c>
      <c r="AN5585" t="s">
        <v>226</v>
      </c>
      <c r="AO5585" t="s">
        <v>246</v>
      </c>
      <c r="AP5585" t="s">
        <v>939</v>
      </c>
      <c r="AQ5585" t="s">
        <v>334</v>
      </c>
      <c r="AR5585" t="s">
        <v>78</v>
      </c>
      <c r="AS5585">
        <v>129</v>
      </c>
      <c r="AT5585" t="s">
        <v>1166</v>
      </c>
      <c r="AU5585" t="s">
        <v>718</v>
      </c>
      <c r="AV5585" t="s">
        <v>723</v>
      </c>
      <c r="AW5585" t="s">
        <v>383</v>
      </c>
      <c r="AX5585" t="s">
        <v>78</v>
      </c>
      <c r="AY5585">
        <v>129</v>
      </c>
      <c r="AZ5585" t="s">
        <v>937</v>
      </c>
      <c r="BA5585" t="s">
        <v>341</v>
      </c>
      <c r="BB5585" t="s">
        <v>719</v>
      </c>
      <c r="BC5585" t="s">
        <v>78</v>
      </c>
      <c r="BD5585" t="s">
        <v>78</v>
      </c>
      <c r="BE5585">
        <v>129</v>
      </c>
      <c r="BF5585" t="s">
        <v>904</v>
      </c>
      <c r="BG5585" t="s">
        <v>624</v>
      </c>
      <c r="BH5585" t="s">
        <v>692</v>
      </c>
      <c r="BI5585" t="s">
        <v>623</v>
      </c>
      <c r="BJ5585" t="s">
        <v>78</v>
      </c>
      <c r="BK5585">
        <v>129</v>
      </c>
      <c r="BL5585" t="s">
        <v>674</v>
      </c>
      <c r="BM5585" t="s">
        <v>78</v>
      </c>
      <c r="BN5585" t="s">
        <v>742</v>
      </c>
      <c r="BO5585" t="s">
        <v>939</v>
      </c>
      <c r="BP5585" t="s">
        <v>78</v>
      </c>
      <c r="BQ5585">
        <v>129</v>
      </c>
      <c r="BR5585" t="s">
        <v>1073</v>
      </c>
      <c r="BS5585" t="s">
        <v>246</v>
      </c>
      <c r="BT5585" t="s">
        <v>676</v>
      </c>
      <c r="BU5585" t="s">
        <v>78</v>
      </c>
      <c r="BV5585" t="s">
        <v>78</v>
      </c>
    </row>
    <row r="5586" spans="1:74" x14ac:dyDescent="0.35">
      <c r="A5586" t="s">
        <v>39</v>
      </c>
      <c r="B5586" t="s">
        <v>832</v>
      </c>
      <c r="C5586">
        <v>595</v>
      </c>
      <c r="D5586" t="s">
        <v>844</v>
      </c>
      <c r="E5586" t="s">
        <v>633</v>
      </c>
      <c r="F5586" t="s">
        <v>796</v>
      </c>
      <c r="G5586" t="s">
        <v>724</v>
      </c>
      <c r="H5586" t="s">
        <v>679</v>
      </c>
      <c r="I5586">
        <v>595</v>
      </c>
      <c r="J5586" t="s">
        <v>501</v>
      </c>
      <c r="K5586" t="s">
        <v>260</v>
      </c>
      <c r="L5586" t="s">
        <v>798</v>
      </c>
      <c r="M5586" t="s">
        <v>1260</v>
      </c>
      <c r="N5586" t="s">
        <v>679</v>
      </c>
      <c r="O5586">
        <v>595</v>
      </c>
      <c r="P5586" t="s">
        <v>1470</v>
      </c>
      <c r="Q5586" t="s">
        <v>414</v>
      </c>
      <c r="R5586" t="s">
        <v>1124</v>
      </c>
      <c r="S5586" t="s">
        <v>246</v>
      </c>
      <c r="T5586" t="s">
        <v>170</v>
      </c>
      <c r="U5586">
        <v>595</v>
      </c>
      <c r="V5586" t="s">
        <v>287</v>
      </c>
      <c r="W5586" t="s">
        <v>743</v>
      </c>
      <c r="X5586" t="s">
        <v>85</v>
      </c>
      <c r="Y5586" t="s">
        <v>246</v>
      </c>
      <c r="Z5586" t="s">
        <v>78</v>
      </c>
      <c r="AA5586">
        <v>595</v>
      </c>
      <c r="AB5586" t="s">
        <v>922</v>
      </c>
      <c r="AC5586" t="s">
        <v>387</v>
      </c>
      <c r="AD5586" t="s">
        <v>53</v>
      </c>
      <c r="AE5586" t="s">
        <v>433</v>
      </c>
      <c r="AF5586" t="s">
        <v>78</v>
      </c>
      <c r="AG5586">
        <v>595</v>
      </c>
      <c r="AH5586" t="s">
        <v>203</v>
      </c>
      <c r="AI5586" t="s">
        <v>461</v>
      </c>
      <c r="AJ5586" t="s">
        <v>676</v>
      </c>
      <c r="AK5586" t="s">
        <v>673</v>
      </c>
      <c r="AL5586" t="s">
        <v>78</v>
      </c>
      <c r="AM5586">
        <v>595</v>
      </c>
      <c r="AN5586" t="s">
        <v>610</v>
      </c>
      <c r="AO5586" t="s">
        <v>383</v>
      </c>
      <c r="AP5586" t="s">
        <v>746</v>
      </c>
      <c r="AQ5586" t="s">
        <v>679</v>
      </c>
      <c r="AR5586" t="s">
        <v>170</v>
      </c>
      <c r="AS5586">
        <v>595</v>
      </c>
      <c r="AT5586" t="s">
        <v>1129</v>
      </c>
      <c r="AU5586" t="s">
        <v>61</v>
      </c>
      <c r="AV5586" t="s">
        <v>738</v>
      </c>
      <c r="AW5586" t="s">
        <v>387</v>
      </c>
      <c r="AX5586" t="s">
        <v>170</v>
      </c>
      <c r="AY5586">
        <v>595</v>
      </c>
      <c r="AZ5586" t="s">
        <v>935</v>
      </c>
      <c r="BA5586" t="s">
        <v>1214</v>
      </c>
      <c r="BB5586" t="s">
        <v>456</v>
      </c>
      <c r="BC5586" t="s">
        <v>433</v>
      </c>
      <c r="BD5586" t="s">
        <v>170</v>
      </c>
      <c r="BE5586">
        <v>595</v>
      </c>
      <c r="BF5586" t="s">
        <v>538</v>
      </c>
      <c r="BG5586" t="s">
        <v>406</v>
      </c>
      <c r="BH5586" t="s">
        <v>839</v>
      </c>
      <c r="BI5586" t="s">
        <v>433</v>
      </c>
      <c r="BJ5586" t="s">
        <v>78</v>
      </c>
      <c r="BK5586">
        <v>595</v>
      </c>
      <c r="BL5586" t="s">
        <v>1431</v>
      </c>
      <c r="BM5586" t="s">
        <v>800</v>
      </c>
      <c r="BN5586" t="s">
        <v>902</v>
      </c>
      <c r="BO5586" t="s">
        <v>810</v>
      </c>
      <c r="BP5586" t="s">
        <v>334</v>
      </c>
      <c r="BQ5586">
        <v>595</v>
      </c>
      <c r="BR5586" t="s">
        <v>990</v>
      </c>
      <c r="BS5586" t="s">
        <v>736</v>
      </c>
      <c r="BT5586" t="s">
        <v>622</v>
      </c>
      <c r="BU5586" t="s">
        <v>170</v>
      </c>
      <c r="BV5586" t="s">
        <v>170</v>
      </c>
    </row>
    <row r="5587" spans="1:74" x14ac:dyDescent="0.35">
      <c r="A5587" t="s">
        <v>39</v>
      </c>
      <c r="B5587" t="s">
        <v>833</v>
      </c>
      <c r="C5587">
        <v>305</v>
      </c>
      <c r="D5587" t="s">
        <v>1014</v>
      </c>
      <c r="E5587" t="s">
        <v>374</v>
      </c>
      <c r="F5587" t="s">
        <v>728</v>
      </c>
      <c r="G5587" t="s">
        <v>633</v>
      </c>
      <c r="H5587" t="s">
        <v>334</v>
      </c>
      <c r="I5587">
        <v>305</v>
      </c>
      <c r="J5587" t="s">
        <v>178</v>
      </c>
      <c r="K5587" t="s">
        <v>508</v>
      </c>
      <c r="L5587" t="s">
        <v>781</v>
      </c>
      <c r="M5587" t="s">
        <v>589</v>
      </c>
      <c r="N5587" t="s">
        <v>377</v>
      </c>
      <c r="O5587">
        <v>305</v>
      </c>
      <c r="P5587" t="s">
        <v>771</v>
      </c>
      <c r="Q5587" t="s">
        <v>334</v>
      </c>
      <c r="R5587" t="s">
        <v>450</v>
      </c>
      <c r="S5587" t="s">
        <v>374</v>
      </c>
      <c r="T5587" t="s">
        <v>433</v>
      </c>
      <c r="U5587">
        <v>305</v>
      </c>
      <c r="V5587" t="s">
        <v>967</v>
      </c>
      <c r="W5587" t="s">
        <v>633</v>
      </c>
      <c r="X5587" t="s">
        <v>675</v>
      </c>
      <c r="Y5587" t="s">
        <v>673</v>
      </c>
      <c r="Z5587" t="s">
        <v>433</v>
      </c>
      <c r="AA5587">
        <v>305</v>
      </c>
      <c r="AB5587" t="s">
        <v>1348</v>
      </c>
      <c r="AC5587" t="s">
        <v>389</v>
      </c>
      <c r="AD5587" t="s">
        <v>1260</v>
      </c>
      <c r="AE5587" t="s">
        <v>673</v>
      </c>
      <c r="AF5587" t="s">
        <v>433</v>
      </c>
      <c r="AG5587">
        <v>305</v>
      </c>
      <c r="AH5587" t="s">
        <v>893</v>
      </c>
      <c r="AI5587" t="s">
        <v>758</v>
      </c>
      <c r="AJ5587" t="s">
        <v>676</v>
      </c>
      <c r="AK5587" t="s">
        <v>673</v>
      </c>
      <c r="AL5587" t="s">
        <v>433</v>
      </c>
      <c r="AM5587">
        <v>305</v>
      </c>
      <c r="AN5587" t="s">
        <v>1537</v>
      </c>
      <c r="AO5587" t="s">
        <v>377</v>
      </c>
      <c r="AP5587" t="s">
        <v>719</v>
      </c>
      <c r="AQ5587" t="s">
        <v>668</v>
      </c>
      <c r="AR5587" t="s">
        <v>433</v>
      </c>
      <c r="AS5587">
        <v>305</v>
      </c>
      <c r="AT5587" t="s">
        <v>1146</v>
      </c>
      <c r="AU5587" t="s">
        <v>724</v>
      </c>
      <c r="AV5587" t="s">
        <v>377</v>
      </c>
      <c r="AW5587" t="s">
        <v>623</v>
      </c>
      <c r="AX5587" t="s">
        <v>433</v>
      </c>
      <c r="AY5587">
        <v>305</v>
      </c>
      <c r="AZ5587" t="s">
        <v>695</v>
      </c>
      <c r="BA5587" t="s">
        <v>633</v>
      </c>
      <c r="BB5587" t="s">
        <v>987</v>
      </c>
      <c r="BC5587" t="s">
        <v>170</v>
      </c>
      <c r="BD5587" t="s">
        <v>374</v>
      </c>
      <c r="BE5587">
        <v>305</v>
      </c>
      <c r="BF5587" t="s">
        <v>850</v>
      </c>
      <c r="BG5587" t="s">
        <v>406</v>
      </c>
      <c r="BH5587" t="s">
        <v>1015</v>
      </c>
      <c r="BI5587" t="s">
        <v>389</v>
      </c>
      <c r="BJ5587" t="s">
        <v>433</v>
      </c>
      <c r="BK5587">
        <v>305</v>
      </c>
      <c r="BL5587" t="s">
        <v>612</v>
      </c>
      <c r="BM5587" t="s">
        <v>334</v>
      </c>
      <c r="BN5587" t="s">
        <v>728</v>
      </c>
      <c r="BO5587" t="s">
        <v>319</v>
      </c>
      <c r="BP5587" t="s">
        <v>433</v>
      </c>
      <c r="BQ5587">
        <v>305</v>
      </c>
      <c r="BR5587" t="s">
        <v>1012</v>
      </c>
      <c r="BS5587" t="s">
        <v>490</v>
      </c>
      <c r="BT5587" t="s">
        <v>738</v>
      </c>
      <c r="BU5587" t="s">
        <v>78</v>
      </c>
      <c r="BV5587" t="s">
        <v>433</v>
      </c>
    </row>
    <row r="5588" spans="1:74" x14ac:dyDescent="0.35">
      <c r="A5588" t="s">
        <v>40</v>
      </c>
      <c r="B5588" t="s">
        <v>831</v>
      </c>
      <c r="C5588">
        <v>694</v>
      </c>
      <c r="D5588" t="s">
        <v>96</v>
      </c>
      <c r="E5588" t="s">
        <v>690</v>
      </c>
      <c r="F5588" t="s">
        <v>744</v>
      </c>
      <c r="G5588" t="s">
        <v>1214</v>
      </c>
      <c r="H5588" t="s">
        <v>679</v>
      </c>
      <c r="I5588">
        <v>694</v>
      </c>
      <c r="J5588" t="s">
        <v>682</v>
      </c>
      <c r="K5588" t="s">
        <v>69</v>
      </c>
      <c r="L5588" t="s">
        <v>1104</v>
      </c>
      <c r="M5588" t="s">
        <v>340</v>
      </c>
      <c r="N5588" t="s">
        <v>673</v>
      </c>
      <c r="O5588">
        <v>694</v>
      </c>
      <c r="P5588" t="s">
        <v>944</v>
      </c>
      <c r="Q5588" t="s">
        <v>377</v>
      </c>
      <c r="R5588" t="s">
        <v>766</v>
      </c>
      <c r="S5588" t="s">
        <v>85</v>
      </c>
      <c r="T5588" t="s">
        <v>78</v>
      </c>
      <c r="U5588">
        <v>694</v>
      </c>
      <c r="V5588" t="s">
        <v>60</v>
      </c>
      <c r="W5588" t="s">
        <v>529</v>
      </c>
      <c r="X5588" t="s">
        <v>456</v>
      </c>
      <c r="Y5588" t="s">
        <v>374</v>
      </c>
      <c r="Z5588" t="s">
        <v>679</v>
      </c>
      <c r="AA5588">
        <v>694</v>
      </c>
      <c r="AB5588" t="s">
        <v>462</v>
      </c>
      <c r="AC5588" t="s">
        <v>433</v>
      </c>
      <c r="AD5588" t="s">
        <v>575</v>
      </c>
      <c r="AE5588" t="s">
        <v>374</v>
      </c>
      <c r="AF5588" t="s">
        <v>170</v>
      </c>
      <c r="AG5588">
        <v>694</v>
      </c>
      <c r="AH5588" t="s">
        <v>498</v>
      </c>
      <c r="AI5588" t="s">
        <v>276</v>
      </c>
      <c r="AJ5588" t="s">
        <v>1140</v>
      </c>
      <c r="AK5588" t="s">
        <v>623</v>
      </c>
      <c r="AL5588" t="s">
        <v>78</v>
      </c>
      <c r="AM5588">
        <v>694</v>
      </c>
      <c r="AN5588" t="s">
        <v>603</v>
      </c>
      <c r="AO5588" t="s">
        <v>624</v>
      </c>
      <c r="AP5588" t="s">
        <v>249</v>
      </c>
      <c r="AQ5588" t="s">
        <v>170</v>
      </c>
      <c r="AR5588" t="s">
        <v>679</v>
      </c>
      <c r="AS5588">
        <v>694</v>
      </c>
      <c r="AT5588" t="s">
        <v>961</v>
      </c>
      <c r="AU5588" t="s">
        <v>1222</v>
      </c>
      <c r="AV5588" t="s">
        <v>745</v>
      </c>
      <c r="AW5588" t="s">
        <v>458</v>
      </c>
      <c r="AX5588" t="s">
        <v>679</v>
      </c>
      <c r="AY5588">
        <v>694</v>
      </c>
      <c r="AZ5588" t="s">
        <v>917</v>
      </c>
      <c r="BA5588" t="s">
        <v>868</v>
      </c>
      <c r="BB5588" t="s">
        <v>741</v>
      </c>
      <c r="BC5588" t="s">
        <v>170</v>
      </c>
      <c r="BD5588" t="s">
        <v>246</v>
      </c>
      <c r="BE5588">
        <v>694</v>
      </c>
      <c r="BF5588" t="s">
        <v>493</v>
      </c>
      <c r="BG5588" t="s">
        <v>732</v>
      </c>
      <c r="BH5588" t="s">
        <v>635</v>
      </c>
      <c r="BI5588" t="s">
        <v>414</v>
      </c>
      <c r="BJ5588" t="s">
        <v>78</v>
      </c>
      <c r="BK5588">
        <v>694</v>
      </c>
      <c r="BL5588" t="s">
        <v>395</v>
      </c>
      <c r="BM5588" t="s">
        <v>673</v>
      </c>
      <c r="BN5588" t="s">
        <v>717</v>
      </c>
      <c r="BO5588" t="s">
        <v>879</v>
      </c>
      <c r="BP5588" t="s">
        <v>78</v>
      </c>
      <c r="BQ5588">
        <v>694</v>
      </c>
      <c r="BR5588" t="s">
        <v>816</v>
      </c>
      <c r="BS5588" t="s">
        <v>743</v>
      </c>
      <c r="BT5588" t="s">
        <v>825</v>
      </c>
      <c r="BU5588" t="s">
        <v>78</v>
      </c>
      <c r="BV5588" t="s">
        <v>668</v>
      </c>
    </row>
    <row r="5589" spans="1:74" x14ac:dyDescent="0.35">
      <c r="A5589" t="s">
        <v>40</v>
      </c>
      <c r="B5589" t="s">
        <v>832</v>
      </c>
      <c r="C5589">
        <v>3310</v>
      </c>
      <c r="D5589" t="s">
        <v>771</v>
      </c>
      <c r="E5589" t="s">
        <v>688</v>
      </c>
      <c r="F5589" t="s">
        <v>717</v>
      </c>
      <c r="G5589" t="s">
        <v>250</v>
      </c>
      <c r="H5589" t="s">
        <v>668</v>
      </c>
      <c r="I5589">
        <v>3310</v>
      </c>
      <c r="J5589" t="s">
        <v>366</v>
      </c>
      <c r="K5589" t="s">
        <v>1109</v>
      </c>
      <c r="L5589" t="s">
        <v>654</v>
      </c>
      <c r="M5589" t="s">
        <v>780</v>
      </c>
      <c r="N5589" t="s">
        <v>334</v>
      </c>
      <c r="O5589">
        <v>3310</v>
      </c>
      <c r="P5589" t="s">
        <v>773</v>
      </c>
      <c r="Q5589" t="s">
        <v>387</v>
      </c>
      <c r="R5589" t="s">
        <v>299</v>
      </c>
      <c r="S5589" t="s">
        <v>374</v>
      </c>
      <c r="T5589" t="s">
        <v>668</v>
      </c>
      <c r="U5589">
        <v>3310</v>
      </c>
      <c r="V5589" t="s">
        <v>1034</v>
      </c>
      <c r="W5589" t="s">
        <v>622</v>
      </c>
      <c r="X5589" t="s">
        <v>85</v>
      </c>
      <c r="Y5589" t="s">
        <v>334</v>
      </c>
      <c r="Z5589" t="s">
        <v>679</v>
      </c>
      <c r="AA5589">
        <v>3310</v>
      </c>
      <c r="AB5589" t="s">
        <v>441</v>
      </c>
      <c r="AC5589" t="s">
        <v>675</v>
      </c>
      <c r="AD5589" t="s">
        <v>978</v>
      </c>
      <c r="AE5589" t="s">
        <v>374</v>
      </c>
      <c r="AF5589" t="s">
        <v>668</v>
      </c>
      <c r="AG5589">
        <v>3310</v>
      </c>
      <c r="AH5589" t="s">
        <v>94</v>
      </c>
      <c r="AI5589" t="s">
        <v>245</v>
      </c>
      <c r="AJ5589" t="s">
        <v>676</v>
      </c>
      <c r="AK5589" t="s">
        <v>334</v>
      </c>
      <c r="AL5589" t="s">
        <v>170</v>
      </c>
      <c r="AM5589">
        <v>3310</v>
      </c>
      <c r="AN5589" t="s">
        <v>790</v>
      </c>
      <c r="AO5589" t="s">
        <v>341</v>
      </c>
      <c r="AP5589" t="s">
        <v>938</v>
      </c>
      <c r="AQ5589" t="s">
        <v>170</v>
      </c>
      <c r="AR5589" t="s">
        <v>679</v>
      </c>
      <c r="AS5589">
        <v>3310</v>
      </c>
      <c r="AT5589" t="s">
        <v>1343</v>
      </c>
      <c r="AU5589" t="s">
        <v>59</v>
      </c>
      <c r="AV5589" t="s">
        <v>676</v>
      </c>
      <c r="AW5589" t="s">
        <v>675</v>
      </c>
      <c r="AX5589" t="s">
        <v>679</v>
      </c>
      <c r="AY5589">
        <v>3310</v>
      </c>
      <c r="AZ5589" t="s">
        <v>963</v>
      </c>
      <c r="BA5589" t="s">
        <v>696</v>
      </c>
      <c r="BB5589" t="s">
        <v>529</v>
      </c>
      <c r="BC5589" t="s">
        <v>246</v>
      </c>
      <c r="BD5589" t="s">
        <v>668</v>
      </c>
      <c r="BE5589">
        <v>3310</v>
      </c>
      <c r="BF5589" t="s">
        <v>973</v>
      </c>
      <c r="BG5589" t="s">
        <v>743</v>
      </c>
      <c r="BH5589" t="s">
        <v>836</v>
      </c>
      <c r="BI5589" t="s">
        <v>389</v>
      </c>
      <c r="BJ5589" t="s">
        <v>679</v>
      </c>
      <c r="BK5589">
        <v>3310</v>
      </c>
      <c r="BL5589" t="s">
        <v>517</v>
      </c>
      <c r="BM5589" t="s">
        <v>387</v>
      </c>
      <c r="BN5589" t="s">
        <v>735</v>
      </c>
      <c r="BO5589" t="s">
        <v>883</v>
      </c>
      <c r="BP5589" t="s">
        <v>170</v>
      </c>
      <c r="BQ5589">
        <v>3310</v>
      </c>
      <c r="BR5589" t="s">
        <v>819</v>
      </c>
      <c r="BS5589" t="s">
        <v>250</v>
      </c>
      <c r="BT5589" t="s">
        <v>355</v>
      </c>
      <c r="BU5589" t="s">
        <v>668</v>
      </c>
      <c r="BV5589" t="s">
        <v>679</v>
      </c>
    </row>
    <row r="5590" spans="1:74" x14ac:dyDescent="0.35">
      <c r="A5590" t="s">
        <v>40</v>
      </c>
      <c r="B5590" t="s">
        <v>833</v>
      </c>
      <c r="C5590">
        <v>926</v>
      </c>
      <c r="D5590" t="s">
        <v>959</v>
      </c>
      <c r="E5590" t="s">
        <v>406</v>
      </c>
      <c r="F5590" t="s">
        <v>724</v>
      </c>
      <c r="G5590" t="s">
        <v>737</v>
      </c>
      <c r="H5590" t="s">
        <v>334</v>
      </c>
      <c r="I5590">
        <v>926</v>
      </c>
      <c r="J5590" t="s">
        <v>218</v>
      </c>
      <c r="K5590" t="s">
        <v>949</v>
      </c>
      <c r="L5590" t="s">
        <v>1003</v>
      </c>
      <c r="M5590" t="s">
        <v>522</v>
      </c>
      <c r="N5590" t="s">
        <v>334</v>
      </c>
      <c r="O5590">
        <v>926</v>
      </c>
      <c r="P5590" t="s">
        <v>973</v>
      </c>
      <c r="Q5590" t="s">
        <v>246</v>
      </c>
      <c r="R5590" t="s">
        <v>291</v>
      </c>
      <c r="S5590" t="s">
        <v>246</v>
      </c>
      <c r="T5590" t="s">
        <v>668</v>
      </c>
      <c r="U5590">
        <v>926</v>
      </c>
      <c r="V5590" t="s">
        <v>822</v>
      </c>
      <c r="W5590" t="s">
        <v>458</v>
      </c>
      <c r="X5590" t="s">
        <v>622</v>
      </c>
      <c r="Y5590" t="s">
        <v>668</v>
      </c>
      <c r="Z5590" t="s">
        <v>668</v>
      </c>
      <c r="AA5590">
        <v>926</v>
      </c>
      <c r="AB5590" t="s">
        <v>199</v>
      </c>
      <c r="AC5590" t="s">
        <v>374</v>
      </c>
      <c r="AD5590" t="s">
        <v>879</v>
      </c>
      <c r="AE5590" t="s">
        <v>668</v>
      </c>
      <c r="AF5590" t="s">
        <v>334</v>
      </c>
      <c r="AG5590">
        <v>926</v>
      </c>
      <c r="AH5590" t="s">
        <v>945</v>
      </c>
      <c r="AI5590" t="s">
        <v>694</v>
      </c>
      <c r="AJ5590" t="s">
        <v>868</v>
      </c>
      <c r="AK5590" t="s">
        <v>334</v>
      </c>
      <c r="AL5590" t="s">
        <v>334</v>
      </c>
      <c r="AM5590">
        <v>926</v>
      </c>
      <c r="AN5590" t="s">
        <v>1077</v>
      </c>
      <c r="AO5590" t="s">
        <v>458</v>
      </c>
      <c r="AP5590" t="s">
        <v>1023</v>
      </c>
      <c r="AQ5590" t="s">
        <v>679</v>
      </c>
      <c r="AR5590" t="s">
        <v>668</v>
      </c>
      <c r="AS5590">
        <v>926</v>
      </c>
      <c r="AT5590" t="s">
        <v>1077</v>
      </c>
      <c r="AU5590" t="s">
        <v>993</v>
      </c>
      <c r="AV5590" t="s">
        <v>622</v>
      </c>
      <c r="AW5590" t="s">
        <v>675</v>
      </c>
      <c r="AX5590" t="s">
        <v>668</v>
      </c>
      <c r="AY5590">
        <v>926</v>
      </c>
      <c r="AZ5590" t="s">
        <v>1374</v>
      </c>
      <c r="BA5590" t="s">
        <v>508</v>
      </c>
      <c r="BB5590" t="s">
        <v>337</v>
      </c>
      <c r="BC5590" t="s">
        <v>668</v>
      </c>
      <c r="BD5590" t="s">
        <v>673</v>
      </c>
      <c r="BE5590">
        <v>926</v>
      </c>
      <c r="BF5590" t="s">
        <v>882</v>
      </c>
      <c r="BG5590" t="s">
        <v>807</v>
      </c>
      <c r="BH5590" t="s">
        <v>905</v>
      </c>
      <c r="BI5590" t="s">
        <v>414</v>
      </c>
      <c r="BJ5590" t="s">
        <v>668</v>
      </c>
      <c r="BK5590">
        <v>926</v>
      </c>
      <c r="BL5590" t="s">
        <v>434</v>
      </c>
      <c r="BM5590" t="s">
        <v>800</v>
      </c>
      <c r="BN5590" t="s">
        <v>1030</v>
      </c>
      <c r="BO5590" t="s">
        <v>664</v>
      </c>
      <c r="BP5590" t="s">
        <v>668</v>
      </c>
      <c r="BQ5590">
        <v>926</v>
      </c>
      <c r="BR5590" t="s">
        <v>990</v>
      </c>
      <c r="BS5590" t="s">
        <v>734</v>
      </c>
      <c r="BT5590" t="s">
        <v>406</v>
      </c>
      <c r="BU5590" t="s">
        <v>679</v>
      </c>
      <c r="BV5590" t="s">
        <v>668</v>
      </c>
    </row>
    <row r="5592" spans="1:74" x14ac:dyDescent="0.35">
      <c r="A5592" t="s">
        <v>1987</v>
      </c>
    </row>
    <row r="5593" spans="1:74" x14ac:dyDescent="0.35">
      <c r="A5593" t="s">
        <v>29</v>
      </c>
      <c r="B5593" t="s">
        <v>872</v>
      </c>
      <c r="C5593" t="s">
        <v>1911</v>
      </c>
      <c r="D5593" t="s">
        <v>1912</v>
      </c>
      <c r="E5593" t="s">
        <v>1913</v>
      </c>
      <c r="F5593" t="s">
        <v>1914</v>
      </c>
      <c r="G5593" t="s">
        <v>1916</v>
      </c>
      <c r="H5593" t="s">
        <v>1915</v>
      </c>
      <c r="I5593" t="s">
        <v>1917</v>
      </c>
      <c r="J5593" t="s">
        <v>1918</v>
      </c>
      <c r="K5593" t="s">
        <v>1919</v>
      </c>
      <c r="L5593" t="s">
        <v>1920</v>
      </c>
      <c r="M5593" t="s">
        <v>1921</v>
      </c>
      <c r="N5593" t="s">
        <v>1922</v>
      </c>
      <c r="O5593" t="s">
        <v>1923</v>
      </c>
      <c r="P5593" t="s">
        <v>1924</v>
      </c>
      <c r="Q5593" t="s">
        <v>1925</v>
      </c>
      <c r="R5593" t="s">
        <v>1926</v>
      </c>
      <c r="S5593" t="s">
        <v>1927</v>
      </c>
      <c r="T5593" t="s">
        <v>1928</v>
      </c>
      <c r="U5593" t="s">
        <v>1929</v>
      </c>
      <c r="V5593" t="s">
        <v>1930</v>
      </c>
      <c r="W5593" t="s">
        <v>1932</v>
      </c>
      <c r="X5593" t="s">
        <v>1933</v>
      </c>
      <c r="Y5593" t="s">
        <v>1931</v>
      </c>
      <c r="Z5593" t="s">
        <v>1934</v>
      </c>
      <c r="AA5593" t="s">
        <v>1935</v>
      </c>
      <c r="AB5593" t="s">
        <v>1936</v>
      </c>
      <c r="AC5593" t="s">
        <v>1937</v>
      </c>
      <c r="AD5593" t="s">
        <v>1938</v>
      </c>
      <c r="AE5593" t="s">
        <v>1939</v>
      </c>
      <c r="AF5593" t="s">
        <v>1940</v>
      </c>
      <c r="AG5593" t="s">
        <v>1941</v>
      </c>
      <c r="AH5593" t="s">
        <v>1942</v>
      </c>
      <c r="AI5593" t="s">
        <v>1943</v>
      </c>
      <c r="AJ5593" t="s">
        <v>1944</v>
      </c>
      <c r="AK5593" t="s">
        <v>1945</v>
      </c>
      <c r="AL5593" t="s">
        <v>1946</v>
      </c>
      <c r="AM5593" t="s">
        <v>1947</v>
      </c>
      <c r="AN5593" t="s">
        <v>1948</v>
      </c>
      <c r="AO5593" t="s">
        <v>1949</v>
      </c>
      <c r="AP5593" t="s">
        <v>1950</v>
      </c>
      <c r="AQ5593" t="s">
        <v>1951</v>
      </c>
      <c r="AR5593" t="s">
        <v>1952</v>
      </c>
      <c r="AS5593" t="s">
        <v>1953</v>
      </c>
      <c r="AT5593" t="s">
        <v>1954</v>
      </c>
      <c r="AU5593" t="s">
        <v>1955</v>
      </c>
      <c r="AV5593" t="s">
        <v>1956</v>
      </c>
      <c r="AW5593" t="s">
        <v>1958</v>
      </c>
      <c r="AX5593" t="s">
        <v>1957</v>
      </c>
      <c r="AY5593" t="s">
        <v>1959</v>
      </c>
      <c r="AZ5593" t="s">
        <v>1960</v>
      </c>
      <c r="BA5593" t="s">
        <v>1961</v>
      </c>
      <c r="BB5593" t="s">
        <v>1962</v>
      </c>
      <c r="BC5593" t="s">
        <v>1963</v>
      </c>
      <c r="BD5593" t="s">
        <v>1964</v>
      </c>
      <c r="BE5593" t="s">
        <v>1965</v>
      </c>
      <c r="BF5593" t="s">
        <v>1966</v>
      </c>
      <c r="BG5593" t="s">
        <v>1967</v>
      </c>
      <c r="BH5593" t="s">
        <v>1968</v>
      </c>
      <c r="BI5593" t="s">
        <v>1969</v>
      </c>
      <c r="BJ5593" t="s">
        <v>1970</v>
      </c>
      <c r="BK5593" t="s">
        <v>1971</v>
      </c>
      <c r="BL5593" t="s">
        <v>1972</v>
      </c>
      <c r="BM5593" t="s">
        <v>1973</v>
      </c>
      <c r="BN5593" t="s">
        <v>1974</v>
      </c>
      <c r="BO5593" t="s">
        <v>1975</v>
      </c>
      <c r="BP5593" t="s">
        <v>1976</v>
      </c>
      <c r="BQ5593" t="s">
        <v>1977</v>
      </c>
      <c r="BR5593" t="s">
        <v>1978</v>
      </c>
      <c r="BS5593" t="s">
        <v>1979</v>
      </c>
      <c r="BT5593" t="s">
        <v>1980</v>
      </c>
      <c r="BU5593" t="s">
        <v>1981</v>
      </c>
      <c r="BV5593" t="s">
        <v>1982</v>
      </c>
    </row>
    <row r="5594" spans="1:74" x14ac:dyDescent="0.35">
      <c r="A5594" t="s">
        <v>35</v>
      </c>
      <c r="B5594" t="s">
        <v>873</v>
      </c>
      <c r="C5594">
        <v>408</v>
      </c>
      <c r="D5594" t="s">
        <v>275</v>
      </c>
      <c r="E5594" t="s">
        <v>644</v>
      </c>
      <c r="F5594" t="s">
        <v>1121</v>
      </c>
      <c r="G5594" t="s">
        <v>724</v>
      </c>
      <c r="H5594" t="s">
        <v>673</v>
      </c>
      <c r="I5594">
        <v>408</v>
      </c>
      <c r="J5594" t="s">
        <v>491</v>
      </c>
      <c r="K5594" t="s">
        <v>836</v>
      </c>
      <c r="L5594" t="s">
        <v>968</v>
      </c>
      <c r="M5594" t="s">
        <v>78</v>
      </c>
      <c r="N5594" t="s">
        <v>319</v>
      </c>
      <c r="O5594">
        <v>408</v>
      </c>
      <c r="P5594" t="s">
        <v>1399</v>
      </c>
      <c r="Q5594" t="s">
        <v>387</v>
      </c>
      <c r="R5594" t="s">
        <v>377</v>
      </c>
      <c r="S5594" t="s">
        <v>78</v>
      </c>
      <c r="T5594" t="s">
        <v>320</v>
      </c>
      <c r="U5594">
        <v>408</v>
      </c>
      <c r="V5594" t="s">
        <v>967</v>
      </c>
      <c r="W5594" t="s">
        <v>718</v>
      </c>
      <c r="X5594" t="s">
        <v>743</v>
      </c>
      <c r="Y5594" t="s">
        <v>679</v>
      </c>
      <c r="Z5594" t="s">
        <v>78</v>
      </c>
      <c r="AA5594">
        <v>408</v>
      </c>
      <c r="AB5594" t="s">
        <v>1274</v>
      </c>
      <c r="AC5594" t="s">
        <v>246</v>
      </c>
      <c r="AD5594" t="s">
        <v>675</v>
      </c>
      <c r="AE5594" t="s">
        <v>78</v>
      </c>
      <c r="AF5594" t="s">
        <v>55</v>
      </c>
      <c r="AG5594">
        <v>408</v>
      </c>
      <c r="AH5594" t="s">
        <v>125</v>
      </c>
      <c r="AI5594" t="s">
        <v>433</v>
      </c>
      <c r="AJ5594" t="s">
        <v>267</v>
      </c>
      <c r="AK5594" t="s">
        <v>78</v>
      </c>
      <c r="AL5594" t="s">
        <v>739</v>
      </c>
      <c r="AM5594">
        <v>408</v>
      </c>
      <c r="AN5594" t="s">
        <v>1347</v>
      </c>
      <c r="AO5594" t="s">
        <v>341</v>
      </c>
      <c r="AP5594" t="s">
        <v>799</v>
      </c>
      <c r="AQ5594" t="s">
        <v>78</v>
      </c>
      <c r="AR5594" t="s">
        <v>78</v>
      </c>
      <c r="AS5594">
        <v>408</v>
      </c>
      <c r="AT5594" t="s">
        <v>1347</v>
      </c>
      <c r="AU5594" t="s">
        <v>85</v>
      </c>
      <c r="AV5594" t="s">
        <v>796</v>
      </c>
      <c r="AW5594" t="s">
        <v>631</v>
      </c>
      <c r="AX5594" t="s">
        <v>78</v>
      </c>
      <c r="AY5594">
        <v>408</v>
      </c>
      <c r="AZ5594" t="s">
        <v>1033</v>
      </c>
      <c r="BA5594" t="s">
        <v>800</v>
      </c>
      <c r="BB5594" t="s">
        <v>998</v>
      </c>
      <c r="BC5594" t="s">
        <v>78</v>
      </c>
      <c r="BD5594" t="s">
        <v>688</v>
      </c>
      <c r="BE5594">
        <v>408</v>
      </c>
      <c r="BF5594" t="s">
        <v>1654</v>
      </c>
      <c r="BG5594" t="s">
        <v>644</v>
      </c>
      <c r="BH5594" t="s">
        <v>907</v>
      </c>
      <c r="BI5594" t="s">
        <v>170</v>
      </c>
      <c r="BJ5594" t="s">
        <v>78</v>
      </c>
      <c r="BK5594">
        <v>408</v>
      </c>
      <c r="BL5594" t="s">
        <v>465</v>
      </c>
      <c r="BM5594" t="s">
        <v>623</v>
      </c>
      <c r="BN5594" t="s">
        <v>788</v>
      </c>
      <c r="BO5594" t="s">
        <v>840</v>
      </c>
      <c r="BP5594" t="s">
        <v>78</v>
      </c>
      <c r="BQ5594">
        <v>408</v>
      </c>
      <c r="BR5594" t="s">
        <v>870</v>
      </c>
      <c r="BS5594" t="s">
        <v>679</v>
      </c>
      <c r="BT5594" t="s">
        <v>718</v>
      </c>
      <c r="BU5594" t="s">
        <v>633</v>
      </c>
      <c r="BV5594" t="s">
        <v>78</v>
      </c>
    </row>
    <row r="5595" spans="1:74" x14ac:dyDescent="0.35">
      <c r="A5595" t="s">
        <v>35</v>
      </c>
      <c r="B5595" t="s">
        <v>874</v>
      </c>
      <c r="C5595">
        <v>173</v>
      </c>
      <c r="D5595" t="s">
        <v>973</v>
      </c>
      <c r="E5595" t="s">
        <v>730</v>
      </c>
      <c r="F5595" t="s">
        <v>270</v>
      </c>
      <c r="G5595" t="s">
        <v>288</v>
      </c>
      <c r="H5595" t="s">
        <v>170</v>
      </c>
      <c r="I5595">
        <v>173</v>
      </c>
      <c r="J5595" t="s">
        <v>218</v>
      </c>
      <c r="K5595" t="s">
        <v>270</v>
      </c>
      <c r="L5595" t="s">
        <v>958</v>
      </c>
      <c r="M5595" t="s">
        <v>78</v>
      </c>
      <c r="N5595" t="s">
        <v>641</v>
      </c>
      <c r="O5595">
        <v>173</v>
      </c>
      <c r="P5595" t="s">
        <v>976</v>
      </c>
      <c r="Q5595" t="s">
        <v>85</v>
      </c>
      <c r="R5595" t="s">
        <v>78</v>
      </c>
      <c r="S5595" t="s">
        <v>78</v>
      </c>
      <c r="T5595" t="s">
        <v>451</v>
      </c>
      <c r="U5595">
        <v>173</v>
      </c>
      <c r="V5595" t="s">
        <v>849</v>
      </c>
      <c r="W5595" t="s">
        <v>800</v>
      </c>
      <c r="X5595" t="s">
        <v>490</v>
      </c>
      <c r="Y5595" t="s">
        <v>170</v>
      </c>
      <c r="Z5595" t="s">
        <v>78</v>
      </c>
      <c r="AA5595">
        <v>173</v>
      </c>
      <c r="AB5595" t="s">
        <v>809</v>
      </c>
      <c r="AC5595" t="s">
        <v>490</v>
      </c>
      <c r="AD5595" t="s">
        <v>374</v>
      </c>
      <c r="AE5595" t="s">
        <v>78</v>
      </c>
      <c r="AF5595" t="s">
        <v>985</v>
      </c>
      <c r="AG5595">
        <v>173</v>
      </c>
      <c r="AH5595" t="s">
        <v>686</v>
      </c>
      <c r="AI5595" t="s">
        <v>170</v>
      </c>
      <c r="AJ5595" t="s">
        <v>1260</v>
      </c>
      <c r="AK5595" t="s">
        <v>170</v>
      </c>
      <c r="AL5595" t="s">
        <v>825</v>
      </c>
      <c r="AM5595">
        <v>173</v>
      </c>
      <c r="AN5595" t="s">
        <v>882</v>
      </c>
      <c r="AO5595" t="s">
        <v>170</v>
      </c>
      <c r="AP5595" t="s">
        <v>611</v>
      </c>
      <c r="AQ5595" t="s">
        <v>673</v>
      </c>
      <c r="AR5595" t="s">
        <v>78</v>
      </c>
      <c r="AS5595">
        <v>173</v>
      </c>
      <c r="AT5595" t="s">
        <v>843</v>
      </c>
      <c r="AU5595" t="s">
        <v>490</v>
      </c>
      <c r="AV5595" t="s">
        <v>949</v>
      </c>
      <c r="AW5595" t="s">
        <v>868</v>
      </c>
      <c r="AX5595" t="s">
        <v>78</v>
      </c>
      <c r="AY5595">
        <v>173</v>
      </c>
      <c r="AZ5595" t="s">
        <v>1652</v>
      </c>
      <c r="BA5595" t="s">
        <v>170</v>
      </c>
      <c r="BB5595" t="s">
        <v>337</v>
      </c>
      <c r="BC5595" t="s">
        <v>78</v>
      </c>
      <c r="BD5595" t="s">
        <v>1205</v>
      </c>
      <c r="BE5595">
        <v>173</v>
      </c>
      <c r="BF5595" t="s">
        <v>851</v>
      </c>
      <c r="BG5595" t="s">
        <v>85</v>
      </c>
      <c r="BH5595" t="s">
        <v>1096</v>
      </c>
      <c r="BI5595" t="s">
        <v>675</v>
      </c>
      <c r="BJ5595" t="s">
        <v>170</v>
      </c>
      <c r="BK5595">
        <v>173</v>
      </c>
      <c r="BL5595" t="s">
        <v>403</v>
      </c>
      <c r="BM5595" t="s">
        <v>334</v>
      </c>
      <c r="BN5595" t="s">
        <v>1018</v>
      </c>
      <c r="BO5595" t="s">
        <v>627</v>
      </c>
      <c r="BP5595" t="s">
        <v>78</v>
      </c>
      <c r="BQ5595">
        <v>173</v>
      </c>
      <c r="BR5595" t="s">
        <v>269</v>
      </c>
      <c r="BS5595" t="s">
        <v>170</v>
      </c>
      <c r="BT5595" t="s">
        <v>738</v>
      </c>
      <c r="BU5595" t="s">
        <v>721</v>
      </c>
      <c r="BV5595" t="s">
        <v>78</v>
      </c>
    </row>
    <row r="5596" spans="1:74" x14ac:dyDescent="0.35">
      <c r="A5596" t="s">
        <v>35</v>
      </c>
      <c r="B5596" t="s">
        <v>318</v>
      </c>
      <c r="C5596">
        <v>36</v>
      </c>
      <c r="D5596" t="s">
        <v>1033</v>
      </c>
      <c r="E5596" t="s">
        <v>246</v>
      </c>
      <c r="F5596" t="s">
        <v>905</v>
      </c>
      <c r="G5596" t="s">
        <v>78</v>
      </c>
      <c r="H5596" t="s">
        <v>78</v>
      </c>
      <c r="I5596">
        <v>36</v>
      </c>
      <c r="J5596" t="s">
        <v>1259</v>
      </c>
      <c r="K5596" t="s">
        <v>63</v>
      </c>
      <c r="L5596" t="s">
        <v>464</v>
      </c>
      <c r="M5596" t="s">
        <v>1180</v>
      </c>
      <c r="N5596" t="s">
        <v>1252</v>
      </c>
      <c r="O5596">
        <v>36</v>
      </c>
      <c r="P5596" t="s">
        <v>532</v>
      </c>
      <c r="Q5596" t="s">
        <v>246</v>
      </c>
      <c r="R5596" t="s">
        <v>78</v>
      </c>
      <c r="S5596" t="s">
        <v>387</v>
      </c>
      <c r="T5596" t="s">
        <v>761</v>
      </c>
      <c r="U5596">
        <v>36</v>
      </c>
      <c r="V5596" t="s">
        <v>1178</v>
      </c>
      <c r="W5596" t="s">
        <v>78</v>
      </c>
      <c r="X5596" t="s">
        <v>78</v>
      </c>
      <c r="Y5596" t="s">
        <v>246</v>
      </c>
      <c r="Z5596" t="s">
        <v>78</v>
      </c>
      <c r="AA5596">
        <v>36</v>
      </c>
      <c r="AB5596" t="s">
        <v>588</v>
      </c>
      <c r="AC5596" t="s">
        <v>246</v>
      </c>
      <c r="AD5596" t="s">
        <v>78</v>
      </c>
      <c r="AE5596" t="s">
        <v>78</v>
      </c>
      <c r="AF5596" t="s">
        <v>1310</v>
      </c>
      <c r="AG5596">
        <v>36</v>
      </c>
      <c r="AH5596" t="s">
        <v>471</v>
      </c>
      <c r="AI5596" t="s">
        <v>246</v>
      </c>
      <c r="AJ5596" t="s">
        <v>1126</v>
      </c>
      <c r="AK5596" t="s">
        <v>78</v>
      </c>
      <c r="AL5596" t="s">
        <v>675</v>
      </c>
      <c r="AM5596">
        <v>36</v>
      </c>
      <c r="AN5596" t="s">
        <v>60</v>
      </c>
      <c r="AO5596" t="s">
        <v>246</v>
      </c>
      <c r="AP5596" t="s">
        <v>731</v>
      </c>
      <c r="AQ5596" t="s">
        <v>78</v>
      </c>
      <c r="AR5596" t="s">
        <v>78</v>
      </c>
      <c r="AS5596">
        <v>36</v>
      </c>
      <c r="AT5596" t="s">
        <v>892</v>
      </c>
      <c r="AU5596" t="s">
        <v>623</v>
      </c>
      <c r="AV5596" t="s">
        <v>1205</v>
      </c>
      <c r="AW5596" t="s">
        <v>246</v>
      </c>
      <c r="AX5596" t="s">
        <v>78</v>
      </c>
      <c r="AY5596">
        <v>36</v>
      </c>
      <c r="AZ5596" t="s">
        <v>919</v>
      </c>
      <c r="BA5596" t="s">
        <v>78</v>
      </c>
      <c r="BB5596" t="s">
        <v>288</v>
      </c>
      <c r="BC5596" t="s">
        <v>78</v>
      </c>
      <c r="BD5596" t="s">
        <v>624</v>
      </c>
      <c r="BE5596">
        <v>36</v>
      </c>
      <c r="BF5596" t="s">
        <v>919</v>
      </c>
      <c r="BG5596" t="s">
        <v>246</v>
      </c>
      <c r="BH5596" t="s">
        <v>793</v>
      </c>
      <c r="BI5596" t="s">
        <v>78</v>
      </c>
      <c r="BJ5596" t="s">
        <v>78</v>
      </c>
      <c r="BK5596">
        <v>36</v>
      </c>
      <c r="BL5596" t="s">
        <v>860</v>
      </c>
      <c r="BM5596" t="s">
        <v>738</v>
      </c>
      <c r="BN5596" t="s">
        <v>743</v>
      </c>
      <c r="BO5596" t="s">
        <v>1214</v>
      </c>
      <c r="BP5596" t="s">
        <v>78</v>
      </c>
      <c r="BQ5596">
        <v>36</v>
      </c>
      <c r="BR5596" t="s">
        <v>1137</v>
      </c>
      <c r="BS5596" t="s">
        <v>246</v>
      </c>
      <c r="BT5596" t="s">
        <v>1200</v>
      </c>
      <c r="BU5596" t="s">
        <v>623</v>
      </c>
      <c r="BV5596" t="s">
        <v>78</v>
      </c>
    </row>
    <row r="5597" spans="1:74" x14ac:dyDescent="0.35">
      <c r="A5597" t="s">
        <v>36</v>
      </c>
      <c r="B5597" t="s">
        <v>873</v>
      </c>
      <c r="C5597">
        <v>960</v>
      </c>
      <c r="D5597" t="s">
        <v>659</v>
      </c>
      <c r="E5597" t="s">
        <v>631</v>
      </c>
      <c r="F5597" t="s">
        <v>865</v>
      </c>
      <c r="G5597" t="s">
        <v>688</v>
      </c>
      <c r="H5597" t="s">
        <v>170</v>
      </c>
      <c r="I5597">
        <v>960</v>
      </c>
      <c r="J5597" t="s">
        <v>378</v>
      </c>
      <c r="K5597" t="s">
        <v>740</v>
      </c>
      <c r="L5597" t="s">
        <v>758</v>
      </c>
      <c r="M5597" t="s">
        <v>673</v>
      </c>
      <c r="N5597" t="s">
        <v>692</v>
      </c>
      <c r="O5597">
        <v>960</v>
      </c>
      <c r="P5597" t="s">
        <v>538</v>
      </c>
      <c r="Q5597" t="s">
        <v>800</v>
      </c>
      <c r="R5597" t="s">
        <v>387</v>
      </c>
      <c r="S5597" t="s">
        <v>668</v>
      </c>
      <c r="T5597" t="s">
        <v>1265</v>
      </c>
      <c r="U5597">
        <v>960</v>
      </c>
      <c r="V5597" t="s">
        <v>287</v>
      </c>
      <c r="W5597" t="s">
        <v>383</v>
      </c>
      <c r="X5597" t="s">
        <v>490</v>
      </c>
      <c r="Y5597" t="s">
        <v>433</v>
      </c>
      <c r="Z5597" t="s">
        <v>170</v>
      </c>
      <c r="AA5597">
        <v>960</v>
      </c>
      <c r="AB5597" t="s">
        <v>1380</v>
      </c>
      <c r="AC5597" t="s">
        <v>389</v>
      </c>
      <c r="AD5597" t="s">
        <v>374</v>
      </c>
      <c r="AE5597" t="s">
        <v>170</v>
      </c>
      <c r="AF5597" t="s">
        <v>45</v>
      </c>
      <c r="AG5597">
        <v>960</v>
      </c>
      <c r="AH5597" t="s">
        <v>640</v>
      </c>
      <c r="AI5597" t="s">
        <v>389</v>
      </c>
      <c r="AJ5597" t="s">
        <v>720</v>
      </c>
      <c r="AK5597" t="s">
        <v>668</v>
      </c>
      <c r="AL5597" t="s">
        <v>737</v>
      </c>
      <c r="AM5597">
        <v>960</v>
      </c>
      <c r="AN5597" t="s">
        <v>306</v>
      </c>
      <c r="AO5597" t="s">
        <v>676</v>
      </c>
      <c r="AP5597" t="s">
        <v>980</v>
      </c>
      <c r="AQ5597" t="s">
        <v>679</v>
      </c>
      <c r="AR5597" t="s">
        <v>679</v>
      </c>
      <c r="AS5597">
        <v>960</v>
      </c>
      <c r="AT5597" t="s">
        <v>614</v>
      </c>
      <c r="AU5597" t="s">
        <v>490</v>
      </c>
      <c r="AV5597" t="s">
        <v>735</v>
      </c>
      <c r="AW5597" t="s">
        <v>724</v>
      </c>
      <c r="AX5597" t="s">
        <v>679</v>
      </c>
      <c r="AY5597">
        <v>960</v>
      </c>
      <c r="AZ5597" t="s">
        <v>1135</v>
      </c>
      <c r="BA5597" t="s">
        <v>246</v>
      </c>
      <c r="BB5597" t="s">
        <v>1091</v>
      </c>
      <c r="BC5597" t="s">
        <v>246</v>
      </c>
      <c r="BD5597" t="s">
        <v>734</v>
      </c>
      <c r="BE5597">
        <v>960</v>
      </c>
      <c r="BF5597" t="s">
        <v>961</v>
      </c>
      <c r="BG5597" t="s">
        <v>676</v>
      </c>
      <c r="BH5597" t="s">
        <v>748</v>
      </c>
      <c r="BI5597" t="s">
        <v>246</v>
      </c>
      <c r="BJ5597" t="s">
        <v>679</v>
      </c>
      <c r="BK5597">
        <v>960</v>
      </c>
      <c r="BL5597" t="s">
        <v>356</v>
      </c>
      <c r="BM5597" t="s">
        <v>414</v>
      </c>
      <c r="BN5597" t="s">
        <v>1109</v>
      </c>
      <c r="BO5597" t="s">
        <v>1416</v>
      </c>
      <c r="BP5597" t="s">
        <v>679</v>
      </c>
      <c r="BQ5597">
        <v>960</v>
      </c>
      <c r="BR5597" t="s">
        <v>1028</v>
      </c>
      <c r="BS5597" t="s">
        <v>246</v>
      </c>
      <c r="BT5597" t="s">
        <v>734</v>
      </c>
      <c r="BU5597" t="s">
        <v>355</v>
      </c>
      <c r="BV5597" t="s">
        <v>170</v>
      </c>
    </row>
    <row r="5598" spans="1:74" x14ac:dyDescent="0.35">
      <c r="A5598" t="s">
        <v>36</v>
      </c>
      <c r="B5598" t="s">
        <v>874</v>
      </c>
      <c r="C5598">
        <v>552</v>
      </c>
      <c r="D5598" t="s">
        <v>937</v>
      </c>
      <c r="E5598" t="s">
        <v>675</v>
      </c>
      <c r="F5598" t="s">
        <v>383</v>
      </c>
      <c r="G5598" t="s">
        <v>456</v>
      </c>
      <c r="H5598" t="s">
        <v>334</v>
      </c>
      <c r="I5598">
        <v>552</v>
      </c>
      <c r="J5598" t="s">
        <v>471</v>
      </c>
      <c r="K5598" t="s">
        <v>949</v>
      </c>
      <c r="L5598" t="s">
        <v>791</v>
      </c>
      <c r="M5598" t="s">
        <v>246</v>
      </c>
      <c r="N5598" t="s">
        <v>636</v>
      </c>
      <c r="O5598">
        <v>552</v>
      </c>
      <c r="P5598" t="s">
        <v>760</v>
      </c>
      <c r="Q5598" t="s">
        <v>433</v>
      </c>
      <c r="R5598" t="s">
        <v>246</v>
      </c>
      <c r="S5598" t="s">
        <v>78</v>
      </c>
      <c r="T5598" t="s">
        <v>307</v>
      </c>
      <c r="U5598">
        <v>552</v>
      </c>
      <c r="V5598" t="s">
        <v>867</v>
      </c>
      <c r="W5598" t="s">
        <v>406</v>
      </c>
      <c r="X5598" t="s">
        <v>387</v>
      </c>
      <c r="Y5598" t="s">
        <v>334</v>
      </c>
      <c r="Z5598" t="s">
        <v>78</v>
      </c>
      <c r="AA5598">
        <v>552</v>
      </c>
      <c r="AB5598" t="s">
        <v>525</v>
      </c>
      <c r="AC5598" t="s">
        <v>246</v>
      </c>
      <c r="AD5598" t="s">
        <v>85</v>
      </c>
      <c r="AE5598" t="s">
        <v>668</v>
      </c>
      <c r="AF5598" t="s">
        <v>319</v>
      </c>
      <c r="AG5598">
        <v>552</v>
      </c>
      <c r="AH5598" t="s">
        <v>452</v>
      </c>
      <c r="AI5598" t="s">
        <v>668</v>
      </c>
      <c r="AJ5598" t="s">
        <v>146</v>
      </c>
      <c r="AK5598" t="s">
        <v>679</v>
      </c>
      <c r="AL5598" t="s">
        <v>688</v>
      </c>
      <c r="AM5598">
        <v>552</v>
      </c>
      <c r="AN5598" t="s">
        <v>1014</v>
      </c>
      <c r="AO5598" t="s">
        <v>490</v>
      </c>
      <c r="AP5598" t="s">
        <v>1140</v>
      </c>
      <c r="AQ5598" t="s">
        <v>170</v>
      </c>
      <c r="AR5598" t="s">
        <v>78</v>
      </c>
      <c r="AS5598">
        <v>552</v>
      </c>
      <c r="AT5598" t="s">
        <v>1374</v>
      </c>
      <c r="AU5598" t="s">
        <v>383</v>
      </c>
      <c r="AV5598" t="s">
        <v>508</v>
      </c>
      <c r="AW5598" t="s">
        <v>644</v>
      </c>
      <c r="AX5598" t="s">
        <v>78</v>
      </c>
      <c r="AY5598">
        <v>552</v>
      </c>
      <c r="AZ5598" t="s">
        <v>890</v>
      </c>
      <c r="BA5598" t="s">
        <v>334</v>
      </c>
      <c r="BB5598" t="s">
        <v>718</v>
      </c>
      <c r="BC5598" t="s">
        <v>679</v>
      </c>
      <c r="BD5598" t="s">
        <v>868</v>
      </c>
      <c r="BE5598">
        <v>552</v>
      </c>
      <c r="BF5598" t="s">
        <v>963</v>
      </c>
      <c r="BG5598" t="s">
        <v>341</v>
      </c>
      <c r="BH5598" t="s">
        <v>717</v>
      </c>
      <c r="BI5598" t="s">
        <v>623</v>
      </c>
      <c r="BJ5598" t="s">
        <v>78</v>
      </c>
      <c r="BK5598">
        <v>552</v>
      </c>
      <c r="BL5598" t="s">
        <v>517</v>
      </c>
      <c r="BM5598" t="s">
        <v>389</v>
      </c>
      <c r="BN5598" t="s">
        <v>508</v>
      </c>
      <c r="BO5598" t="s">
        <v>1104</v>
      </c>
      <c r="BP5598" t="s">
        <v>78</v>
      </c>
      <c r="BQ5598">
        <v>552</v>
      </c>
      <c r="BR5598" t="s">
        <v>992</v>
      </c>
      <c r="BS5598" t="s">
        <v>78</v>
      </c>
      <c r="BT5598" t="s">
        <v>736</v>
      </c>
      <c r="BU5598" t="s">
        <v>623</v>
      </c>
      <c r="BV5598" t="s">
        <v>78</v>
      </c>
    </row>
    <row r="5599" spans="1:74" x14ac:dyDescent="0.35">
      <c r="A5599" t="s">
        <v>36</v>
      </c>
      <c r="B5599" t="s">
        <v>318</v>
      </c>
      <c r="C5599">
        <v>122</v>
      </c>
      <c r="D5599" t="s">
        <v>850</v>
      </c>
      <c r="E5599" t="s">
        <v>676</v>
      </c>
      <c r="F5599" t="s">
        <v>993</v>
      </c>
      <c r="G5599" t="s">
        <v>676</v>
      </c>
      <c r="H5599" t="s">
        <v>675</v>
      </c>
      <c r="I5599">
        <v>122</v>
      </c>
      <c r="J5599" t="s">
        <v>677</v>
      </c>
      <c r="K5599" t="s">
        <v>723</v>
      </c>
      <c r="L5599" t="s">
        <v>958</v>
      </c>
      <c r="M5599" t="s">
        <v>334</v>
      </c>
      <c r="N5599" t="s">
        <v>946</v>
      </c>
      <c r="O5599">
        <v>122</v>
      </c>
      <c r="P5599" t="s">
        <v>1057</v>
      </c>
      <c r="Q5599" t="s">
        <v>622</v>
      </c>
      <c r="R5599" t="s">
        <v>78</v>
      </c>
      <c r="S5599" t="s">
        <v>78</v>
      </c>
      <c r="T5599" t="s">
        <v>1169</v>
      </c>
      <c r="U5599">
        <v>122</v>
      </c>
      <c r="V5599" t="s">
        <v>1020</v>
      </c>
      <c r="W5599" t="s">
        <v>78</v>
      </c>
      <c r="X5599" t="s">
        <v>389</v>
      </c>
      <c r="Y5599" t="s">
        <v>78</v>
      </c>
      <c r="Z5599" t="s">
        <v>374</v>
      </c>
      <c r="AA5599">
        <v>122</v>
      </c>
      <c r="AB5599" t="s">
        <v>977</v>
      </c>
      <c r="AC5599" t="s">
        <v>78</v>
      </c>
      <c r="AD5599" t="s">
        <v>389</v>
      </c>
      <c r="AE5599" t="s">
        <v>78</v>
      </c>
      <c r="AF5599" t="s">
        <v>545</v>
      </c>
      <c r="AG5599">
        <v>122</v>
      </c>
      <c r="AH5599" t="s">
        <v>857</v>
      </c>
      <c r="AI5599" t="s">
        <v>246</v>
      </c>
      <c r="AJ5599" t="s">
        <v>799</v>
      </c>
      <c r="AK5599" t="s">
        <v>374</v>
      </c>
      <c r="AL5599" t="s">
        <v>987</v>
      </c>
      <c r="AM5599">
        <v>122</v>
      </c>
      <c r="AN5599" t="s">
        <v>816</v>
      </c>
      <c r="AO5599" t="s">
        <v>622</v>
      </c>
      <c r="AP5599" t="s">
        <v>688</v>
      </c>
      <c r="AQ5599" t="s">
        <v>78</v>
      </c>
      <c r="AR5599" t="s">
        <v>374</v>
      </c>
      <c r="AS5599">
        <v>122</v>
      </c>
      <c r="AT5599" t="s">
        <v>933</v>
      </c>
      <c r="AU5599" t="s">
        <v>246</v>
      </c>
      <c r="AV5599" t="s">
        <v>998</v>
      </c>
      <c r="AW5599" t="s">
        <v>741</v>
      </c>
      <c r="AX5599" t="s">
        <v>374</v>
      </c>
      <c r="AY5599">
        <v>122</v>
      </c>
      <c r="AZ5599" t="s">
        <v>817</v>
      </c>
      <c r="BA5599" t="s">
        <v>78</v>
      </c>
      <c r="BB5599" t="s">
        <v>288</v>
      </c>
      <c r="BC5599" t="s">
        <v>78</v>
      </c>
      <c r="BD5599" t="s">
        <v>675</v>
      </c>
      <c r="BE5599">
        <v>122</v>
      </c>
      <c r="BF5599" t="s">
        <v>1152</v>
      </c>
      <c r="BG5599" t="s">
        <v>383</v>
      </c>
      <c r="BH5599" t="s">
        <v>723</v>
      </c>
      <c r="BI5599" t="s">
        <v>78</v>
      </c>
      <c r="BJ5599" t="s">
        <v>374</v>
      </c>
      <c r="BK5599">
        <v>122</v>
      </c>
      <c r="BL5599" t="s">
        <v>109</v>
      </c>
      <c r="BM5599" t="s">
        <v>78</v>
      </c>
      <c r="BN5599" t="s">
        <v>260</v>
      </c>
      <c r="BO5599" t="s">
        <v>615</v>
      </c>
      <c r="BP5599" t="s">
        <v>78</v>
      </c>
      <c r="BQ5599">
        <v>122</v>
      </c>
      <c r="BR5599" t="s">
        <v>815</v>
      </c>
      <c r="BS5599" t="s">
        <v>414</v>
      </c>
      <c r="BT5599" t="s">
        <v>676</v>
      </c>
      <c r="BU5599" t="s">
        <v>800</v>
      </c>
      <c r="BV5599" t="s">
        <v>78</v>
      </c>
    </row>
    <row r="5600" spans="1:74" x14ac:dyDescent="0.35">
      <c r="A5600" t="s">
        <v>37</v>
      </c>
      <c r="B5600" t="s">
        <v>873</v>
      </c>
      <c r="C5600">
        <v>514</v>
      </c>
      <c r="D5600" t="s">
        <v>974</v>
      </c>
      <c r="E5600" t="s">
        <v>734</v>
      </c>
      <c r="F5600" t="s">
        <v>1015</v>
      </c>
      <c r="G5600" t="s">
        <v>529</v>
      </c>
      <c r="H5600" t="s">
        <v>78</v>
      </c>
      <c r="I5600">
        <v>514</v>
      </c>
      <c r="J5600" t="s">
        <v>418</v>
      </c>
      <c r="K5600" t="s">
        <v>1091</v>
      </c>
      <c r="L5600" t="s">
        <v>1112</v>
      </c>
      <c r="M5600" t="s">
        <v>668</v>
      </c>
      <c r="N5600" t="s">
        <v>602</v>
      </c>
      <c r="O5600">
        <v>514</v>
      </c>
      <c r="P5600" t="s">
        <v>1371</v>
      </c>
      <c r="Q5600" t="s">
        <v>800</v>
      </c>
      <c r="R5600" t="s">
        <v>334</v>
      </c>
      <c r="S5600" t="s">
        <v>668</v>
      </c>
      <c r="T5600" t="s">
        <v>969</v>
      </c>
      <c r="U5600">
        <v>514</v>
      </c>
      <c r="V5600" t="s">
        <v>287</v>
      </c>
      <c r="W5600" t="s">
        <v>736</v>
      </c>
      <c r="X5600" t="s">
        <v>622</v>
      </c>
      <c r="Y5600" t="s">
        <v>78</v>
      </c>
      <c r="Z5600" t="s">
        <v>78</v>
      </c>
      <c r="AA5600">
        <v>514</v>
      </c>
      <c r="AB5600" t="s">
        <v>1306</v>
      </c>
      <c r="AC5600" t="s">
        <v>433</v>
      </c>
      <c r="AD5600" t="s">
        <v>490</v>
      </c>
      <c r="AE5600" t="s">
        <v>170</v>
      </c>
      <c r="AF5600" t="s">
        <v>55</v>
      </c>
      <c r="AG5600">
        <v>514</v>
      </c>
      <c r="AH5600" t="s">
        <v>530</v>
      </c>
      <c r="AI5600" t="s">
        <v>377</v>
      </c>
      <c r="AJ5600" t="s">
        <v>76</v>
      </c>
      <c r="AK5600" t="s">
        <v>170</v>
      </c>
      <c r="AL5600" t="s">
        <v>688</v>
      </c>
      <c r="AM5600">
        <v>514</v>
      </c>
      <c r="AN5600" t="s">
        <v>1347</v>
      </c>
      <c r="AO5600" t="s">
        <v>644</v>
      </c>
      <c r="AP5600" t="s">
        <v>934</v>
      </c>
      <c r="AQ5600" t="s">
        <v>170</v>
      </c>
      <c r="AR5600" t="s">
        <v>78</v>
      </c>
      <c r="AS5600">
        <v>514</v>
      </c>
      <c r="AT5600" t="s">
        <v>843</v>
      </c>
      <c r="AU5600" t="s">
        <v>377</v>
      </c>
      <c r="AV5600" t="s">
        <v>783</v>
      </c>
      <c r="AW5600" t="s">
        <v>458</v>
      </c>
      <c r="AX5600" t="s">
        <v>78</v>
      </c>
      <c r="AY5600">
        <v>514</v>
      </c>
      <c r="AZ5600" t="s">
        <v>1014</v>
      </c>
      <c r="BA5600" t="s">
        <v>389</v>
      </c>
      <c r="BB5600" t="s">
        <v>949</v>
      </c>
      <c r="BC5600" t="s">
        <v>334</v>
      </c>
      <c r="BD5600" t="s">
        <v>341</v>
      </c>
      <c r="BE5600">
        <v>514</v>
      </c>
      <c r="BF5600" t="s">
        <v>463</v>
      </c>
      <c r="BG5600" t="s">
        <v>732</v>
      </c>
      <c r="BH5600" t="s">
        <v>660</v>
      </c>
      <c r="BI5600" t="s">
        <v>246</v>
      </c>
      <c r="BJ5600" t="s">
        <v>78</v>
      </c>
      <c r="BK5600">
        <v>514</v>
      </c>
      <c r="BL5600" t="s">
        <v>1510</v>
      </c>
      <c r="BM5600" t="s">
        <v>387</v>
      </c>
      <c r="BN5600" t="s">
        <v>1222</v>
      </c>
      <c r="BO5600" t="s">
        <v>1003</v>
      </c>
      <c r="BP5600" t="s">
        <v>78</v>
      </c>
      <c r="BQ5600">
        <v>514</v>
      </c>
      <c r="BR5600" t="s">
        <v>817</v>
      </c>
      <c r="BS5600" t="s">
        <v>673</v>
      </c>
      <c r="BT5600" t="s">
        <v>508</v>
      </c>
      <c r="BU5600" t="s">
        <v>355</v>
      </c>
      <c r="BV5600" t="s">
        <v>78</v>
      </c>
    </row>
    <row r="5601" spans="1:74" x14ac:dyDescent="0.35">
      <c r="A5601" t="s">
        <v>37</v>
      </c>
      <c r="B5601" t="s">
        <v>874</v>
      </c>
      <c r="C5601">
        <v>261</v>
      </c>
      <c r="D5601" t="s">
        <v>1160</v>
      </c>
      <c r="E5601" t="s">
        <v>743</v>
      </c>
      <c r="F5601" t="s">
        <v>741</v>
      </c>
      <c r="G5601" t="s">
        <v>508</v>
      </c>
      <c r="H5601" t="s">
        <v>673</v>
      </c>
      <c r="I5601">
        <v>261</v>
      </c>
      <c r="J5601" t="s">
        <v>205</v>
      </c>
      <c r="K5601" t="s">
        <v>781</v>
      </c>
      <c r="L5601" t="s">
        <v>936</v>
      </c>
      <c r="M5601" t="s">
        <v>78</v>
      </c>
      <c r="N5601" t="s">
        <v>518</v>
      </c>
      <c r="O5601">
        <v>261</v>
      </c>
      <c r="P5601" t="s">
        <v>760</v>
      </c>
      <c r="Q5601" t="s">
        <v>623</v>
      </c>
      <c r="R5601" t="s">
        <v>668</v>
      </c>
      <c r="S5601" t="s">
        <v>673</v>
      </c>
      <c r="T5601" t="s">
        <v>1205</v>
      </c>
      <c r="U5601">
        <v>261</v>
      </c>
      <c r="V5601" t="s">
        <v>1034</v>
      </c>
      <c r="W5601" t="s">
        <v>246</v>
      </c>
      <c r="X5601" t="s">
        <v>743</v>
      </c>
      <c r="Y5601" t="s">
        <v>377</v>
      </c>
      <c r="Z5601" t="s">
        <v>78</v>
      </c>
      <c r="AA5601">
        <v>261</v>
      </c>
      <c r="AB5601" t="s">
        <v>663</v>
      </c>
      <c r="AC5601" t="s">
        <v>673</v>
      </c>
      <c r="AD5601" t="s">
        <v>355</v>
      </c>
      <c r="AE5601" t="s">
        <v>78</v>
      </c>
      <c r="AF5601" t="s">
        <v>319</v>
      </c>
      <c r="AG5601">
        <v>261</v>
      </c>
      <c r="AH5601" t="s">
        <v>120</v>
      </c>
      <c r="AI5601" t="s">
        <v>334</v>
      </c>
      <c r="AJ5601" t="s">
        <v>1260</v>
      </c>
      <c r="AK5601" t="s">
        <v>668</v>
      </c>
      <c r="AL5601" t="s">
        <v>458</v>
      </c>
      <c r="AM5601">
        <v>261</v>
      </c>
      <c r="AN5601" t="s">
        <v>963</v>
      </c>
      <c r="AO5601" t="s">
        <v>732</v>
      </c>
      <c r="AP5601" t="s">
        <v>1064</v>
      </c>
      <c r="AQ5601" t="s">
        <v>679</v>
      </c>
      <c r="AR5601" t="s">
        <v>78</v>
      </c>
      <c r="AS5601">
        <v>261</v>
      </c>
      <c r="AT5601" t="s">
        <v>1162</v>
      </c>
      <c r="AU5601" t="s">
        <v>374</v>
      </c>
      <c r="AV5601" t="s">
        <v>949</v>
      </c>
      <c r="AW5601" t="s">
        <v>341</v>
      </c>
      <c r="AX5601" t="s">
        <v>668</v>
      </c>
      <c r="AY5601">
        <v>261</v>
      </c>
      <c r="AZ5601" t="s">
        <v>1166</v>
      </c>
      <c r="BA5601" t="s">
        <v>78</v>
      </c>
      <c r="BB5601" t="s">
        <v>719</v>
      </c>
      <c r="BC5601" t="s">
        <v>668</v>
      </c>
      <c r="BD5601" t="s">
        <v>742</v>
      </c>
      <c r="BE5601">
        <v>261</v>
      </c>
      <c r="BF5601" t="s">
        <v>1160</v>
      </c>
      <c r="BG5601" t="s">
        <v>732</v>
      </c>
      <c r="BH5601" t="s">
        <v>1096</v>
      </c>
      <c r="BI5601" t="s">
        <v>383</v>
      </c>
      <c r="BJ5601" t="s">
        <v>78</v>
      </c>
      <c r="BK5601">
        <v>261</v>
      </c>
      <c r="BL5601" t="s">
        <v>278</v>
      </c>
      <c r="BM5601" t="s">
        <v>389</v>
      </c>
      <c r="BN5601" t="s">
        <v>580</v>
      </c>
      <c r="BO5601" t="s">
        <v>1112</v>
      </c>
      <c r="BP5601" t="s">
        <v>78</v>
      </c>
      <c r="BQ5601">
        <v>261</v>
      </c>
      <c r="BR5601" t="s">
        <v>1016</v>
      </c>
      <c r="BS5601" t="s">
        <v>78</v>
      </c>
      <c r="BT5601" t="s">
        <v>690</v>
      </c>
      <c r="BU5601" t="s">
        <v>355</v>
      </c>
      <c r="BV5601" t="s">
        <v>78</v>
      </c>
    </row>
    <row r="5602" spans="1:74" x14ac:dyDescent="0.35">
      <c r="A5602" t="s">
        <v>37</v>
      </c>
      <c r="B5602" t="s">
        <v>318</v>
      </c>
      <c r="C5602">
        <v>52</v>
      </c>
      <c r="D5602" t="s">
        <v>859</v>
      </c>
      <c r="E5602" t="s">
        <v>1109</v>
      </c>
      <c r="F5602" t="s">
        <v>725</v>
      </c>
      <c r="G5602" t="s">
        <v>724</v>
      </c>
      <c r="H5602" t="s">
        <v>78</v>
      </c>
      <c r="I5602">
        <v>52</v>
      </c>
      <c r="J5602" t="s">
        <v>421</v>
      </c>
      <c r="K5602" t="s">
        <v>796</v>
      </c>
      <c r="L5602" t="s">
        <v>1216</v>
      </c>
      <c r="M5602" t="s">
        <v>78</v>
      </c>
      <c r="N5602" t="s">
        <v>464</v>
      </c>
      <c r="O5602">
        <v>52</v>
      </c>
      <c r="P5602" t="s">
        <v>845</v>
      </c>
      <c r="Q5602" t="s">
        <v>743</v>
      </c>
      <c r="R5602" t="s">
        <v>78</v>
      </c>
      <c r="S5602" t="s">
        <v>78</v>
      </c>
      <c r="T5602" t="s">
        <v>1220</v>
      </c>
      <c r="U5602">
        <v>52</v>
      </c>
      <c r="V5602" t="s">
        <v>294</v>
      </c>
      <c r="W5602" t="s">
        <v>78</v>
      </c>
      <c r="X5602" t="s">
        <v>78</v>
      </c>
      <c r="Y5602" t="s">
        <v>78</v>
      </c>
      <c r="Z5602" t="s">
        <v>78</v>
      </c>
      <c r="AA5602">
        <v>52</v>
      </c>
      <c r="AB5602" t="s">
        <v>375</v>
      </c>
      <c r="AC5602" t="s">
        <v>743</v>
      </c>
      <c r="AD5602" t="s">
        <v>78</v>
      </c>
      <c r="AE5602" t="s">
        <v>78</v>
      </c>
      <c r="AF5602" t="s">
        <v>911</v>
      </c>
      <c r="AG5602">
        <v>52</v>
      </c>
      <c r="AH5602" t="s">
        <v>1499</v>
      </c>
      <c r="AI5602" t="s">
        <v>78</v>
      </c>
      <c r="AJ5602" t="s">
        <v>245</v>
      </c>
      <c r="AK5602" t="s">
        <v>78</v>
      </c>
      <c r="AL5602" t="s">
        <v>503</v>
      </c>
      <c r="AM5602">
        <v>52</v>
      </c>
      <c r="AN5602" t="s">
        <v>894</v>
      </c>
      <c r="AO5602" t="s">
        <v>743</v>
      </c>
      <c r="AP5602" t="s">
        <v>1138</v>
      </c>
      <c r="AQ5602" t="s">
        <v>78</v>
      </c>
      <c r="AR5602" t="s">
        <v>78</v>
      </c>
      <c r="AS5602">
        <v>52</v>
      </c>
      <c r="AT5602" t="s">
        <v>1146</v>
      </c>
      <c r="AU5602" t="s">
        <v>78</v>
      </c>
      <c r="AV5602" t="s">
        <v>508</v>
      </c>
      <c r="AW5602" t="s">
        <v>732</v>
      </c>
      <c r="AX5602" t="s">
        <v>78</v>
      </c>
      <c r="AY5602">
        <v>52</v>
      </c>
      <c r="AZ5602" t="s">
        <v>259</v>
      </c>
      <c r="BA5602" t="s">
        <v>78</v>
      </c>
      <c r="BB5602" t="s">
        <v>743</v>
      </c>
      <c r="BC5602" t="s">
        <v>78</v>
      </c>
      <c r="BD5602" t="s">
        <v>288</v>
      </c>
      <c r="BE5602">
        <v>52</v>
      </c>
      <c r="BF5602" t="s">
        <v>751</v>
      </c>
      <c r="BG5602" t="s">
        <v>1023</v>
      </c>
      <c r="BH5602" t="s">
        <v>1140</v>
      </c>
      <c r="BI5602" t="s">
        <v>78</v>
      </c>
      <c r="BJ5602" t="s">
        <v>78</v>
      </c>
      <c r="BK5602">
        <v>52</v>
      </c>
      <c r="BL5602" t="s">
        <v>1399</v>
      </c>
      <c r="BM5602" t="s">
        <v>743</v>
      </c>
      <c r="BN5602" t="s">
        <v>743</v>
      </c>
      <c r="BO5602" t="s">
        <v>854</v>
      </c>
      <c r="BP5602" t="s">
        <v>78</v>
      </c>
      <c r="BQ5602">
        <v>52</v>
      </c>
      <c r="BR5602" t="s">
        <v>1065</v>
      </c>
      <c r="BS5602" t="s">
        <v>78</v>
      </c>
      <c r="BT5602" t="s">
        <v>721</v>
      </c>
      <c r="BU5602" t="s">
        <v>78</v>
      </c>
      <c r="BV5602" t="s">
        <v>78</v>
      </c>
    </row>
    <row r="5603" spans="1:74" x14ac:dyDescent="0.35">
      <c r="A5603" t="s">
        <v>38</v>
      </c>
      <c r="B5603" t="s">
        <v>873</v>
      </c>
      <c r="C5603">
        <v>516</v>
      </c>
      <c r="D5603" t="s">
        <v>1211</v>
      </c>
      <c r="E5603" t="s">
        <v>631</v>
      </c>
      <c r="F5603" t="s">
        <v>838</v>
      </c>
      <c r="G5603" t="s">
        <v>644</v>
      </c>
      <c r="H5603" t="s">
        <v>679</v>
      </c>
      <c r="I5603">
        <v>516</v>
      </c>
      <c r="J5603" t="s">
        <v>273</v>
      </c>
      <c r="K5603" t="s">
        <v>746</v>
      </c>
      <c r="L5603" t="s">
        <v>1095</v>
      </c>
      <c r="M5603" t="s">
        <v>668</v>
      </c>
      <c r="N5603" t="s">
        <v>966</v>
      </c>
      <c r="O5603">
        <v>516</v>
      </c>
      <c r="P5603" t="s">
        <v>944</v>
      </c>
      <c r="Q5603" t="s">
        <v>170</v>
      </c>
      <c r="R5603" t="s">
        <v>458</v>
      </c>
      <c r="S5603" t="s">
        <v>668</v>
      </c>
      <c r="T5603" t="s">
        <v>694</v>
      </c>
      <c r="U5603">
        <v>516</v>
      </c>
      <c r="V5603" t="s">
        <v>823</v>
      </c>
      <c r="W5603" t="s">
        <v>743</v>
      </c>
      <c r="X5603" t="s">
        <v>736</v>
      </c>
      <c r="Y5603" t="s">
        <v>334</v>
      </c>
      <c r="Z5603" t="s">
        <v>78</v>
      </c>
      <c r="AA5603">
        <v>516</v>
      </c>
      <c r="AB5603" t="s">
        <v>784</v>
      </c>
      <c r="AC5603" t="s">
        <v>673</v>
      </c>
      <c r="AD5603" t="s">
        <v>387</v>
      </c>
      <c r="AE5603" t="s">
        <v>78</v>
      </c>
      <c r="AF5603" t="s">
        <v>477</v>
      </c>
      <c r="AG5603">
        <v>516</v>
      </c>
      <c r="AH5603" t="s">
        <v>661</v>
      </c>
      <c r="AI5603" t="s">
        <v>414</v>
      </c>
      <c r="AJ5603" t="s">
        <v>470</v>
      </c>
      <c r="AK5603" t="s">
        <v>170</v>
      </c>
      <c r="AL5603" t="s">
        <v>998</v>
      </c>
      <c r="AM5603">
        <v>516</v>
      </c>
      <c r="AN5603" t="s">
        <v>805</v>
      </c>
      <c r="AO5603" t="s">
        <v>644</v>
      </c>
      <c r="AP5603" t="s">
        <v>1087</v>
      </c>
      <c r="AQ5603" t="s">
        <v>334</v>
      </c>
      <c r="AR5603" t="s">
        <v>78</v>
      </c>
      <c r="AS5603">
        <v>516</v>
      </c>
      <c r="AT5603" t="s">
        <v>754</v>
      </c>
      <c r="AU5603" t="s">
        <v>387</v>
      </c>
      <c r="AV5603" t="s">
        <v>1118</v>
      </c>
      <c r="AW5603" t="s">
        <v>383</v>
      </c>
      <c r="AX5603" t="s">
        <v>78</v>
      </c>
      <c r="AY5603">
        <v>516</v>
      </c>
      <c r="AZ5603" t="s">
        <v>1224</v>
      </c>
      <c r="BA5603" t="s">
        <v>78</v>
      </c>
      <c r="BB5603" t="s">
        <v>1064</v>
      </c>
      <c r="BC5603" t="s">
        <v>668</v>
      </c>
      <c r="BD5603" t="s">
        <v>644</v>
      </c>
      <c r="BE5603">
        <v>516</v>
      </c>
      <c r="BF5603" t="s">
        <v>686</v>
      </c>
      <c r="BG5603" t="s">
        <v>730</v>
      </c>
      <c r="BH5603" t="s">
        <v>602</v>
      </c>
      <c r="BI5603" t="s">
        <v>387</v>
      </c>
      <c r="BJ5603" t="s">
        <v>78</v>
      </c>
      <c r="BK5603">
        <v>516</v>
      </c>
      <c r="BL5603" t="s">
        <v>117</v>
      </c>
      <c r="BM5603" t="s">
        <v>389</v>
      </c>
      <c r="BN5603" t="s">
        <v>1180</v>
      </c>
      <c r="BO5603" t="s">
        <v>839</v>
      </c>
      <c r="BP5603" t="s">
        <v>78</v>
      </c>
      <c r="BQ5603">
        <v>516</v>
      </c>
      <c r="BR5603" t="s">
        <v>1182</v>
      </c>
      <c r="BS5603" t="s">
        <v>78</v>
      </c>
      <c r="BT5603" t="s">
        <v>724</v>
      </c>
      <c r="BU5603" t="s">
        <v>987</v>
      </c>
      <c r="BV5603" t="s">
        <v>668</v>
      </c>
    </row>
    <row r="5604" spans="1:74" x14ac:dyDescent="0.35">
      <c r="A5604" t="s">
        <v>38</v>
      </c>
      <c r="B5604" t="s">
        <v>874</v>
      </c>
      <c r="C5604">
        <v>237</v>
      </c>
      <c r="D5604" t="s">
        <v>581</v>
      </c>
      <c r="E5604" t="s">
        <v>723</v>
      </c>
      <c r="F5604" t="s">
        <v>580</v>
      </c>
      <c r="G5604" t="s">
        <v>781</v>
      </c>
      <c r="H5604" t="s">
        <v>334</v>
      </c>
      <c r="I5604">
        <v>237</v>
      </c>
      <c r="J5604" t="s">
        <v>322</v>
      </c>
      <c r="K5604" t="s">
        <v>735</v>
      </c>
      <c r="L5604" t="s">
        <v>740</v>
      </c>
      <c r="M5604" t="s">
        <v>387</v>
      </c>
      <c r="N5604" t="s">
        <v>629</v>
      </c>
      <c r="O5604">
        <v>237</v>
      </c>
      <c r="P5604" t="s">
        <v>472</v>
      </c>
      <c r="Q5604" t="s">
        <v>623</v>
      </c>
      <c r="R5604" t="s">
        <v>170</v>
      </c>
      <c r="S5604" t="s">
        <v>78</v>
      </c>
      <c r="T5604" t="s">
        <v>854</v>
      </c>
      <c r="U5604">
        <v>237</v>
      </c>
      <c r="V5604" t="s">
        <v>821</v>
      </c>
      <c r="W5604" t="s">
        <v>675</v>
      </c>
      <c r="X5604" t="s">
        <v>341</v>
      </c>
      <c r="Y5604" t="s">
        <v>377</v>
      </c>
      <c r="Z5604" t="s">
        <v>78</v>
      </c>
      <c r="AA5604">
        <v>237</v>
      </c>
      <c r="AB5604" t="s">
        <v>370</v>
      </c>
      <c r="AC5604" t="s">
        <v>377</v>
      </c>
      <c r="AD5604" t="s">
        <v>433</v>
      </c>
      <c r="AE5604" t="s">
        <v>458</v>
      </c>
      <c r="AF5604" t="s">
        <v>487</v>
      </c>
      <c r="AG5604">
        <v>237</v>
      </c>
      <c r="AH5604" t="s">
        <v>226</v>
      </c>
      <c r="AI5604" t="s">
        <v>377</v>
      </c>
      <c r="AJ5604" t="s">
        <v>879</v>
      </c>
      <c r="AK5604" t="s">
        <v>389</v>
      </c>
      <c r="AL5604" t="s">
        <v>738</v>
      </c>
      <c r="AM5604">
        <v>237</v>
      </c>
      <c r="AN5604" t="s">
        <v>610</v>
      </c>
      <c r="AO5604" t="s">
        <v>676</v>
      </c>
      <c r="AP5604" t="s">
        <v>1169</v>
      </c>
      <c r="AQ5604" t="s">
        <v>170</v>
      </c>
      <c r="AR5604" t="s">
        <v>668</v>
      </c>
      <c r="AS5604">
        <v>237</v>
      </c>
      <c r="AT5604" t="s">
        <v>300</v>
      </c>
      <c r="AU5604" t="s">
        <v>355</v>
      </c>
      <c r="AV5604" t="s">
        <v>796</v>
      </c>
      <c r="AW5604" t="s">
        <v>737</v>
      </c>
      <c r="AX5604" t="s">
        <v>668</v>
      </c>
      <c r="AY5604">
        <v>237</v>
      </c>
      <c r="AZ5604" t="s">
        <v>844</v>
      </c>
      <c r="BA5604" t="s">
        <v>170</v>
      </c>
      <c r="BB5604" t="s">
        <v>1011</v>
      </c>
      <c r="BC5604" t="s">
        <v>433</v>
      </c>
      <c r="BD5604" t="s">
        <v>1169</v>
      </c>
      <c r="BE5604">
        <v>237</v>
      </c>
      <c r="BF5604" t="s">
        <v>751</v>
      </c>
      <c r="BG5604" t="s">
        <v>688</v>
      </c>
      <c r="BH5604" t="s">
        <v>1171</v>
      </c>
      <c r="BI5604" t="s">
        <v>341</v>
      </c>
      <c r="BJ5604" t="s">
        <v>78</v>
      </c>
      <c r="BK5604">
        <v>237</v>
      </c>
      <c r="BL5604" t="s">
        <v>638</v>
      </c>
      <c r="BM5604" t="s">
        <v>743</v>
      </c>
      <c r="BN5604" t="s">
        <v>260</v>
      </c>
      <c r="BO5604" t="s">
        <v>121</v>
      </c>
      <c r="BP5604" t="s">
        <v>334</v>
      </c>
      <c r="BQ5604">
        <v>237</v>
      </c>
      <c r="BR5604" t="s">
        <v>875</v>
      </c>
      <c r="BS5604" t="s">
        <v>78</v>
      </c>
      <c r="BT5604" t="s">
        <v>1011</v>
      </c>
      <c r="BU5604" t="s">
        <v>825</v>
      </c>
      <c r="BV5604" t="s">
        <v>668</v>
      </c>
    </row>
    <row r="5605" spans="1:74" x14ac:dyDescent="0.35">
      <c r="A5605" t="s">
        <v>38</v>
      </c>
      <c r="B5605" t="s">
        <v>318</v>
      </c>
      <c r="C5605">
        <v>70</v>
      </c>
      <c r="D5605" t="s">
        <v>875</v>
      </c>
      <c r="E5605" t="s">
        <v>1091</v>
      </c>
      <c r="F5605" t="s">
        <v>676</v>
      </c>
      <c r="G5605" t="s">
        <v>246</v>
      </c>
      <c r="H5605" t="s">
        <v>78</v>
      </c>
      <c r="I5605">
        <v>70</v>
      </c>
      <c r="J5605" t="s">
        <v>133</v>
      </c>
      <c r="K5605" t="s">
        <v>735</v>
      </c>
      <c r="L5605" t="s">
        <v>1159</v>
      </c>
      <c r="M5605" t="s">
        <v>78</v>
      </c>
      <c r="N5605" t="s">
        <v>473</v>
      </c>
      <c r="O5605">
        <v>70</v>
      </c>
      <c r="P5605" t="s">
        <v>749</v>
      </c>
      <c r="Q5605" t="s">
        <v>78</v>
      </c>
      <c r="R5605" t="s">
        <v>78</v>
      </c>
      <c r="S5605" t="s">
        <v>78</v>
      </c>
      <c r="T5605" t="s">
        <v>748</v>
      </c>
      <c r="U5605">
        <v>70</v>
      </c>
      <c r="V5605" t="s">
        <v>294</v>
      </c>
      <c r="W5605" t="s">
        <v>78</v>
      </c>
      <c r="X5605" t="s">
        <v>78</v>
      </c>
      <c r="Y5605" t="s">
        <v>78</v>
      </c>
      <c r="Z5605" t="s">
        <v>78</v>
      </c>
      <c r="AA5605">
        <v>70</v>
      </c>
      <c r="AB5605" t="s">
        <v>1137</v>
      </c>
      <c r="AC5605" t="s">
        <v>78</v>
      </c>
      <c r="AD5605" t="s">
        <v>246</v>
      </c>
      <c r="AE5605" t="s">
        <v>458</v>
      </c>
      <c r="AF5605" t="s">
        <v>905</v>
      </c>
      <c r="AG5605">
        <v>70</v>
      </c>
      <c r="AH5605" t="s">
        <v>117</v>
      </c>
      <c r="AI5605" t="s">
        <v>334</v>
      </c>
      <c r="AJ5605" t="s">
        <v>212</v>
      </c>
      <c r="AK5605" t="s">
        <v>78</v>
      </c>
      <c r="AL5605" t="s">
        <v>78</v>
      </c>
      <c r="AM5605">
        <v>70</v>
      </c>
      <c r="AN5605" t="s">
        <v>986</v>
      </c>
      <c r="AO5605" t="s">
        <v>675</v>
      </c>
      <c r="AP5605" t="s">
        <v>854</v>
      </c>
      <c r="AQ5605" t="s">
        <v>78</v>
      </c>
      <c r="AR5605" t="s">
        <v>78</v>
      </c>
      <c r="AS5605">
        <v>70</v>
      </c>
      <c r="AT5605" t="s">
        <v>875</v>
      </c>
      <c r="AU5605" t="s">
        <v>675</v>
      </c>
      <c r="AV5605" t="s">
        <v>1151</v>
      </c>
      <c r="AW5605" t="s">
        <v>246</v>
      </c>
      <c r="AX5605" t="s">
        <v>78</v>
      </c>
      <c r="AY5605">
        <v>70</v>
      </c>
      <c r="AZ5605" t="s">
        <v>1144</v>
      </c>
      <c r="BA5605" t="s">
        <v>78</v>
      </c>
      <c r="BB5605" t="s">
        <v>676</v>
      </c>
      <c r="BC5605" t="s">
        <v>78</v>
      </c>
      <c r="BD5605" t="s">
        <v>78</v>
      </c>
      <c r="BE5605">
        <v>70</v>
      </c>
      <c r="BF5605" t="s">
        <v>1135</v>
      </c>
      <c r="BG5605" t="s">
        <v>377</v>
      </c>
      <c r="BH5605" t="s">
        <v>746</v>
      </c>
      <c r="BI5605" t="s">
        <v>78</v>
      </c>
      <c r="BJ5605" t="s">
        <v>78</v>
      </c>
      <c r="BK5605">
        <v>70</v>
      </c>
      <c r="BL5605" t="s">
        <v>908</v>
      </c>
      <c r="BM5605" t="s">
        <v>78</v>
      </c>
      <c r="BN5605" t="s">
        <v>1109</v>
      </c>
      <c r="BO5605" t="s">
        <v>838</v>
      </c>
      <c r="BP5605" t="s">
        <v>78</v>
      </c>
      <c r="BQ5605">
        <v>70</v>
      </c>
      <c r="BR5605" t="s">
        <v>1024</v>
      </c>
      <c r="BS5605" t="s">
        <v>78</v>
      </c>
      <c r="BT5605" t="s">
        <v>383</v>
      </c>
      <c r="BU5605" t="s">
        <v>377</v>
      </c>
      <c r="BV5605" t="s">
        <v>78</v>
      </c>
    </row>
    <row r="5606" spans="1:74" x14ac:dyDescent="0.35">
      <c r="A5606" t="s">
        <v>39</v>
      </c>
      <c r="B5606" t="s">
        <v>873</v>
      </c>
      <c r="C5606">
        <v>652</v>
      </c>
      <c r="D5606" t="s">
        <v>986</v>
      </c>
      <c r="E5606" t="s">
        <v>383</v>
      </c>
      <c r="F5606" t="s">
        <v>746</v>
      </c>
      <c r="G5606" t="s">
        <v>723</v>
      </c>
      <c r="H5606" t="s">
        <v>668</v>
      </c>
      <c r="I5606">
        <v>652</v>
      </c>
      <c r="J5606" t="s">
        <v>253</v>
      </c>
      <c r="K5606" t="s">
        <v>731</v>
      </c>
      <c r="L5606" t="s">
        <v>766</v>
      </c>
      <c r="M5606" t="s">
        <v>246</v>
      </c>
      <c r="N5606" t="s">
        <v>468</v>
      </c>
      <c r="O5606">
        <v>652</v>
      </c>
      <c r="P5606" t="s">
        <v>961</v>
      </c>
      <c r="Q5606" t="s">
        <v>433</v>
      </c>
      <c r="R5606" t="s">
        <v>387</v>
      </c>
      <c r="S5606" t="s">
        <v>673</v>
      </c>
      <c r="T5606" t="s">
        <v>1087</v>
      </c>
      <c r="U5606">
        <v>652</v>
      </c>
      <c r="V5606" t="s">
        <v>695</v>
      </c>
      <c r="W5606" t="s">
        <v>825</v>
      </c>
      <c r="X5606" t="s">
        <v>622</v>
      </c>
      <c r="Y5606" t="s">
        <v>673</v>
      </c>
      <c r="Z5606" t="s">
        <v>668</v>
      </c>
      <c r="AA5606">
        <v>652</v>
      </c>
      <c r="AB5606" t="s">
        <v>476</v>
      </c>
      <c r="AC5606" t="s">
        <v>246</v>
      </c>
      <c r="AD5606" t="s">
        <v>389</v>
      </c>
      <c r="AE5606" t="s">
        <v>668</v>
      </c>
      <c r="AF5606" t="s">
        <v>169</v>
      </c>
      <c r="AG5606">
        <v>652</v>
      </c>
      <c r="AH5606" t="s">
        <v>401</v>
      </c>
      <c r="AI5606" t="s">
        <v>170</v>
      </c>
      <c r="AJ5606" t="s">
        <v>604</v>
      </c>
      <c r="AK5606" t="s">
        <v>668</v>
      </c>
      <c r="AL5606" t="s">
        <v>580</v>
      </c>
      <c r="AM5606">
        <v>652</v>
      </c>
      <c r="AN5606" t="s">
        <v>882</v>
      </c>
      <c r="AO5606" t="s">
        <v>490</v>
      </c>
      <c r="AP5606" t="s">
        <v>1130</v>
      </c>
      <c r="AQ5606" t="s">
        <v>679</v>
      </c>
      <c r="AR5606" t="s">
        <v>334</v>
      </c>
      <c r="AS5606">
        <v>652</v>
      </c>
      <c r="AT5606" t="s">
        <v>950</v>
      </c>
      <c r="AU5606" t="s">
        <v>675</v>
      </c>
      <c r="AV5606" t="s">
        <v>914</v>
      </c>
      <c r="AW5606" t="s">
        <v>622</v>
      </c>
      <c r="AX5606" t="s">
        <v>334</v>
      </c>
      <c r="AY5606">
        <v>652</v>
      </c>
      <c r="AZ5606" t="s">
        <v>752</v>
      </c>
      <c r="BA5606" t="s">
        <v>679</v>
      </c>
      <c r="BB5606" t="s">
        <v>741</v>
      </c>
      <c r="BC5606" t="s">
        <v>334</v>
      </c>
      <c r="BD5606" t="s">
        <v>633</v>
      </c>
      <c r="BE5606">
        <v>652</v>
      </c>
      <c r="BF5606" t="s">
        <v>693</v>
      </c>
      <c r="BG5606" t="s">
        <v>85</v>
      </c>
      <c r="BH5606" t="s">
        <v>758</v>
      </c>
      <c r="BI5606" t="s">
        <v>673</v>
      </c>
      <c r="BJ5606" t="s">
        <v>668</v>
      </c>
      <c r="BK5606">
        <v>652</v>
      </c>
      <c r="BL5606" t="s">
        <v>588</v>
      </c>
      <c r="BM5606" t="s">
        <v>246</v>
      </c>
      <c r="BN5606" t="s">
        <v>865</v>
      </c>
      <c r="BO5606" t="s">
        <v>768</v>
      </c>
      <c r="BP5606" t="s">
        <v>433</v>
      </c>
      <c r="BQ5606">
        <v>652</v>
      </c>
      <c r="BR5606" t="s">
        <v>1016</v>
      </c>
      <c r="BS5606" t="s">
        <v>78</v>
      </c>
      <c r="BT5606" t="s">
        <v>624</v>
      </c>
      <c r="BU5606" t="s">
        <v>736</v>
      </c>
      <c r="BV5606" t="s">
        <v>334</v>
      </c>
    </row>
    <row r="5607" spans="1:74" x14ac:dyDescent="0.35">
      <c r="A5607" t="s">
        <v>39</v>
      </c>
      <c r="B5607" t="s">
        <v>874</v>
      </c>
      <c r="C5607">
        <v>300</v>
      </c>
      <c r="D5607" t="s">
        <v>1470</v>
      </c>
      <c r="E5607" t="s">
        <v>718</v>
      </c>
      <c r="F5607" t="s">
        <v>938</v>
      </c>
      <c r="G5607" t="s">
        <v>631</v>
      </c>
      <c r="H5607" t="s">
        <v>78</v>
      </c>
      <c r="I5607">
        <v>300</v>
      </c>
      <c r="J5607" t="s">
        <v>1099</v>
      </c>
      <c r="K5607" t="s">
        <v>631</v>
      </c>
      <c r="L5607" t="s">
        <v>735</v>
      </c>
      <c r="M5607" t="s">
        <v>673</v>
      </c>
      <c r="N5607" t="s">
        <v>597</v>
      </c>
      <c r="O5607">
        <v>300</v>
      </c>
      <c r="P5607" t="s">
        <v>892</v>
      </c>
      <c r="Q5607" t="s">
        <v>389</v>
      </c>
      <c r="R5607" t="s">
        <v>246</v>
      </c>
      <c r="S5607" t="s">
        <v>679</v>
      </c>
      <c r="T5607" t="s">
        <v>528</v>
      </c>
      <c r="U5607">
        <v>300</v>
      </c>
      <c r="V5607" t="s">
        <v>287</v>
      </c>
      <c r="W5607" t="s">
        <v>406</v>
      </c>
      <c r="X5607" t="s">
        <v>85</v>
      </c>
      <c r="Y5607" t="s">
        <v>675</v>
      </c>
      <c r="Z5607" t="s">
        <v>679</v>
      </c>
      <c r="AA5607">
        <v>300</v>
      </c>
      <c r="AB5607" t="s">
        <v>1356</v>
      </c>
      <c r="AC5607" t="s">
        <v>374</v>
      </c>
      <c r="AD5607" t="s">
        <v>246</v>
      </c>
      <c r="AE5607" t="s">
        <v>433</v>
      </c>
      <c r="AF5607" t="s">
        <v>526</v>
      </c>
      <c r="AG5607">
        <v>300</v>
      </c>
      <c r="AH5607" t="s">
        <v>513</v>
      </c>
      <c r="AI5607" t="s">
        <v>389</v>
      </c>
      <c r="AJ5607" t="s">
        <v>1107</v>
      </c>
      <c r="AK5607" t="s">
        <v>679</v>
      </c>
      <c r="AL5607" t="s">
        <v>458</v>
      </c>
      <c r="AM5607">
        <v>300</v>
      </c>
      <c r="AN5607" t="s">
        <v>860</v>
      </c>
      <c r="AO5607" t="s">
        <v>458</v>
      </c>
      <c r="AP5607" t="s">
        <v>1222</v>
      </c>
      <c r="AQ5607" t="s">
        <v>246</v>
      </c>
      <c r="AR5607" t="s">
        <v>679</v>
      </c>
      <c r="AS5607">
        <v>300</v>
      </c>
      <c r="AT5607" t="s">
        <v>1077</v>
      </c>
      <c r="AU5607" t="s">
        <v>490</v>
      </c>
      <c r="AV5607" t="s">
        <v>631</v>
      </c>
      <c r="AW5607" t="s">
        <v>383</v>
      </c>
      <c r="AX5607" t="s">
        <v>679</v>
      </c>
      <c r="AY5607">
        <v>300</v>
      </c>
      <c r="AZ5607" t="s">
        <v>1156</v>
      </c>
      <c r="BA5607" t="s">
        <v>387</v>
      </c>
      <c r="BB5607" t="s">
        <v>633</v>
      </c>
      <c r="BC5607" t="s">
        <v>679</v>
      </c>
      <c r="BD5607" t="s">
        <v>456</v>
      </c>
      <c r="BE5607">
        <v>300</v>
      </c>
      <c r="BF5607" t="s">
        <v>769</v>
      </c>
      <c r="BG5607" t="s">
        <v>644</v>
      </c>
      <c r="BH5607" t="s">
        <v>729</v>
      </c>
      <c r="BI5607" t="s">
        <v>622</v>
      </c>
      <c r="BJ5607" t="s">
        <v>679</v>
      </c>
      <c r="BK5607">
        <v>300</v>
      </c>
      <c r="BL5607" t="s">
        <v>120</v>
      </c>
      <c r="BM5607" t="s">
        <v>679</v>
      </c>
      <c r="BN5607" t="s">
        <v>529</v>
      </c>
      <c r="BO5607" t="s">
        <v>545</v>
      </c>
      <c r="BP5607" t="s">
        <v>679</v>
      </c>
      <c r="BQ5607">
        <v>300</v>
      </c>
      <c r="BR5607" t="s">
        <v>867</v>
      </c>
      <c r="BS5607" t="s">
        <v>668</v>
      </c>
      <c r="BT5607" t="s">
        <v>623</v>
      </c>
      <c r="BU5607" t="s">
        <v>85</v>
      </c>
      <c r="BV5607" t="s">
        <v>679</v>
      </c>
    </row>
    <row r="5608" spans="1:74" x14ac:dyDescent="0.35">
      <c r="A5608" t="s">
        <v>39</v>
      </c>
      <c r="B5608" t="s">
        <v>318</v>
      </c>
      <c r="C5608">
        <v>77</v>
      </c>
      <c r="D5608" t="s">
        <v>880</v>
      </c>
      <c r="E5608" t="s">
        <v>433</v>
      </c>
      <c r="F5608" t="s">
        <v>1200</v>
      </c>
      <c r="G5608" t="s">
        <v>731</v>
      </c>
      <c r="H5608" t="s">
        <v>246</v>
      </c>
      <c r="I5608">
        <v>77</v>
      </c>
      <c r="J5608" t="s">
        <v>361</v>
      </c>
      <c r="K5608" t="s">
        <v>1023</v>
      </c>
      <c r="L5608" t="s">
        <v>528</v>
      </c>
      <c r="M5608" t="s">
        <v>78</v>
      </c>
      <c r="N5608" t="s">
        <v>1212</v>
      </c>
      <c r="O5608">
        <v>77</v>
      </c>
      <c r="P5608" t="s">
        <v>920</v>
      </c>
      <c r="Q5608" t="s">
        <v>78</v>
      </c>
      <c r="R5608" t="s">
        <v>170</v>
      </c>
      <c r="S5608" t="s">
        <v>78</v>
      </c>
      <c r="T5608" t="s">
        <v>69</v>
      </c>
      <c r="U5608">
        <v>77</v>
      </c>
      <c r="V5608" t="s">
        <v>869</v>
      </c>
      <c r="W5608" t="s">
        <v>738</v>
      </c>
      <c r="X5608" t="s">
        <v>631</v>
      </c>
      <c r="Y5608" t="s">
        <v>78</v>
      </c>
      <c r="Z5608" t="s">
        <v>78</v>
      </c>
      <c r="AA5608">
        <v>77</v>
      </c>
      <c r="AB5608" t="s">
        <v>1266</v>
      </c>
      <c r="AC5608" t="s">
        <v>78</v>
      </c>
      <c r="AD5608" t="s">
        <v>690</v>
      </c>
      <c r="AE5608" t="s">
        <v>78</v>
      </c>
      <c r="AF5608" t="s">
        <v>1095</v>
      </c>
      <c r="AG5608">
        <v>77</v>
      </c>
      <c r="AH5608" t="s">
        <v>50</v>
      </c>
      <c r="AI5608" t="s">
        <v>78</v>
      </c>
      <c r="AJ5608" t="s">
        <v>93</v>
      </c>
      <c r="AK5608" t="s">
        <v>78</v>
      </c>
      <c r="AL5608" t="s">
        <v>374</v>
      </c>
      <c r="AM5608">
        <v>77</v>
      </c>
      <c r="AN5608" t="s">
        <v>880</v>
      </c>
      <c r="AO5608" t="s">
        <v>78</v>
      </c>
      <c r="AP5608" t="s">
        <v>1108</v>
      </c>
      <c r="AQ5608" t="s">
        <v>78</v>
      </c>
      <c r="AR5608" t="s">
        <v>78</v>
      </c>
      <c r="AS5608">
        <v>77</v>
      </c>
      <c r="AT5608" t="s">
        <v>1014</v>
      </c>
      <c r="AU5608" t="s">
        <v>800</v>
      </c>
      <c r="AV5608" t="s">
        <v>793</v>
      </c>
      <c r="AW5608" t="s">
        <v>800</v>
      </c>
      <c r="AX5608" t="s">
        <v>78</v>
      </c>
      <c r="AY5608">
        <v>77</v>
      </c>
      <c r="AZ5608" t="s">
        <v>920</v>
      </c>
      <c r="BA5608" t="s">
        <v>78</v>
      </c>
      <c r="BB5608" t="s">
        <v>1140</v>
      </c>
      <c r="BC5608" t="s">
        <v>78</v>
      </c>
      <c r="BD5608" t="s">
        <v>529</v>
      </c>
      <c r="BE5608">
        <v>77</v>
      </c>
      <c r="BF5608" t="s">
        <v>181</v>
      </c>
      <c r="BG5608" t="s">
        <v>807</v>
      </c>
      <c r="BH5608" t="s">
        <v>528</v>
      </c>
      <c r="BI5608" t="s">
        <v>78</v>
      </c>
      <c r="BJ5608" t="s">
        <v>78</v>
      </c>
      <c r="BK5608">
        <v>77</v>
      </c>
      <c r="BL5608" t="s">
        <v>195</v>
      </c>
      <c r="BM5608" t="s">
        <v>739</v>
      </c>
      <c r="BN5608" t="s">
        <v>856</v>
      </c>
      <c r="BO5608" t="s">
        <v>838</v>
      </c>
      <c r="BP5608" t="s">
        <v>78</v>
      </c>
      <c r="BQ5608">
        <v>77</v>
      </c>
      <c r="BR5608" t="s">
        <v>867</v>
      </c>
      <c r="BS5608" t="s">
        <v>78</v>
      </c>
      <c r="BT5608" t="s">
        <v>633</v>
      </c>
      <c r="BU5608" t="s">
        <v>78</v>
      </c>
      <c r="BV5608" t="s">
        <v>78</v>
      </c>
    </row>
    <row r="5609" spans="1:74" x14ac:dyDescent="0.35">
      <c r="A5609" t="s">
        <v>40</v>
      </c>
      <c r="B5609" t="s">
        <v>873</v>
      </c>
      <c r="C5609">
        <v>3050</v>
      </c>
      <c r="D5609" t="s">
        <v>1201</v>
      </c>
      <c r="E5609" t="s">
        <v>250</v>
      </c>
      <c r="F5609" t="s">
        <v>1200</v>
      </c>
      <c r="G5609" t="s">
        <v>456</v>
      </c>
      <c r="H5609" t="s">
        <v>170</v>
      </c>
      <c r="I5609">
        <v>3050</v>
      </c>
      <c r="J5609" t="s">
        <v>427</v>
      </c>
      <c r="K5609" t="s">
        <v>1015</v>
      </c>
      <c r="L5609" t="s">
        <v>801</v>
      </c>
      <c r="M5609" t="s">
        <v>673</v>
      </c>
      <c r="N5609" t="s">
        <v>1217</v>
      </c>
      <c r="O5609">
        <v>3050</v>
      </c>
      <c r="P5609" t="s">
        <v>895</v>
      </c>
      <c r="Q5609" t="s">
        <v>389</v>
      </c>
      <c r="R5609" t="s">
        <v>800</v>
      </c>
      <c r="S5609" t="s">
        <v>668</v>
      </c>
      <c r="T5609" t="s">
        <v>660</v>
      </c>
      <c r="U5609">
        <v>3050</v>
      </c>
      <c r="V5609" t="s">
        <v>1028</v>
      </c>
      <c r="W5609" t="s">
        <v>736</v>
      </c>
      <c r="X5609" t="s">
        <v>458</v>
      </c>
      <c r="Y5609" t="s">
        <v>673</v>
      </c>
      <c r="Z5609" t="s">
        <v>679</v>
      </c>
      <c r="AA5609">
        <v>3050</v>
      </c>
      <c r="AB5609" t="s">
        <v>1202</v>
      </c>
      <c r="AC5609" t="s">
        <v>433</v>
      </c>
      <c r="AD5609" t="s">
        <v>414</v>
      </c>
      <c r="AE5609" t="s">
        <v>170</v>
      </c>
      <c r="AF5609" t="s">
        <v>111</v>
      </c>
      <c r="AG5609">
        <v>3050</v>
      </c>
      <c r="AH5609" t="s">
        <v>1210</v>
      </c>
      <c r="AI5609" t="s">
        <v>374</v>
      </c>
      <c r="AJ5609" t="s">
        <v>121</v>
      </c>
      <c r="AK5609" t="s">
        <v>170</v>
      </c>
      <c r="AL5609" t="s">
        <v>742</v>
      </c>
      <c r="AM5609">
        <v>3050</v>
      </c>
      <c r="AN5609" t="s">
        <v>1165</v>
      </c>
      <c r="AO5609" t="s">
        <v>383</v>
      </c>
      <c r="AP5609" t="s">
        <v>729</v>
      </c>
      <c r="AQ5609" t="s">
        <v>170</v>
      </c>
      <c r="AR5609" t="s">
        <v>679</v>
      </c>
      <c r="AS5609">
        <v>3050</v>
      </c>
      <c r="AT5609" t="s">
        <v>751</v>
      </c>
      <c r="AU5609" t="s">
        <v>675</v>
      </c>
      <c r="AV5609" t="s">
        <v>1118</v>
      </c>
      <c r="AW5609" t="s">
        <v>529</v>
      </c>
      <c r="AX5609" t="s">
        <v>679</v>
      </c>
      <c r="AY5609">
        <v>3050</v>
      </c>
      <c r="AZ5609" t="s">
        <v>963</v>
      </c>
      <c r="BA5609" t="s">
        <v>334</v>
      </c>
      <c r="BB5609" t="s">
        <v>503</v>
      </c>
      <c r="BC5609" t="s">
        <v>673</v>
      </c>
      <c r="BD5609" t="s">
        <v>676</v>
      </c>
      <c r="BE5609">
        <v>3050</v>
      </c>
      <c r="BF5609" t="s">
        <v>981</v>
      </c>
      <c r="BG5609" t="s">
        <v>736</v>
      </c>
      <c r="BH5609" t="s">
        <v>439</v>
      </c>
      <c r="BI5609" t="s">
        <v>246</v>
      </c>
      <c r="BJ5609" t="s">
        <v>679</v>
      </c>
      <c r="BK5609">
        <v>3050</v>
      </c>
      <c r="BL5609" t="s">
        <v>640</v>
      </c>
      <c r="BM5609" t="s">
        <v>389</v>
      </c>
      <c r="BN5609" t="s">
        <v>791</v>
      </c>
      <c r="BO5609" t="s">
        <v>1264</v>
      </c>
      <c r="BP5609" t="s">
        <v>170</v>
      </c>
      <c r="BQ5609">
        <v>3050</v>
      </c>
      <c r="BR5609" t="s">
        <v>1031</v>
      </c>
      <c r="BS5609" t="s">
        <v>668</v>
      </c>
      <c r="BT5609" t="s">
        <v>633</v>
      </c>
      <c r="BU5609" t="s">
        <v>622</v>
      </c>
      <c r="BV5609" t="s">
        <v>170</v>
      </c>
    </row>
    <row r="5610" spans="1:74" x14ac:dyDescent="0.35">
      <c r="A5610" t="s">
        <v>40</v>
      </c>
      <c r="B5610" t="s">
        <v>874</v>
      </c>
      <c r="C5610">
        <v>1523</v>
      </c>
      <c r="D5610" t="s">
        <v>115</v>
      </c>
      <c r="E5610" t="s">
        <v>736</v>
      </c>
      <c r="F5610" t="s">
        <v>993</v>
      </c>
      <c r="G5610" t="s">
        <v>739</v>
      </c>
      <c r="H5610" t="s">
        <v>673</v>
      </c>
      <c r="I5610">
        <v>1523</v>
      </c>
      <c r="J5610" t="s">
        <v>175</v>
      </c>
      <c r="K5610" t="s">
        <v>503</v>
      </c>
      <c r="L5610" t="s">
        <v>902</v>
      </c>
      <c r="M5610" t="s">
        <v>334</v>
      </c>
      <c r="N5610" t="s">
        <v>431</v>
      </c>
      <c r="O5610">
        <v>1523</v>
      </c>
      <c r="P5610" t="s">
        <v>1347</v>
      </c>
      <c r="Q5610" t="s">
        <v>414</v>
      </c>
      <c r="R5610" t="s">
        <v>673</v>
      </c>
      <c r="S5610" t="s">
        <v>679</v>
      </c>
      <c r="T5610" t="s">
        <v>291</v>
      </c>
      <c r="U5610">
        <v>1523</v>
      </c>
      <c r="V5610" t="s">
        <v>1021</v>
      </c>
      <c r="W5610" t="s">
        <v>85</v>
      </c>
      <c r="X5610" t="s">
        <v>987</v>
      </c>
      <c r="Y5610" t="s">
        <v>374</v>
      </c>
      <c r="Z5610" t="s">
        <v>78</v>
      </c>
      <c r="AA5610">
        <v>1523</v>
      </c>
      <c r="AB5610" t="s">
        <v>419</v>
      </c>
      <c r="AC5610" t="s">
        <v>374</v>
      </c>
      <c r="AD5610" t="s">
        <v>387</v>
      </c>
      <c r="AE5610" t="s">
        <v>433</v>
      </c>
      <c r="AF5610" t="s">
        <v>602</v>
      </c>
      <c r="AG5610">
        <v>1523</v>
      </c>
      <c r="AH5610" t="s">
        <v>513</v>
      </c>
      <c r="AI5610" t="s">
        <v>246</v>
      </c>
      <c r="AJ5610" t="s">
        <v>1260</v>
      </c>
      <c r="AK5610" t="s">
        <v>668</v>
      </c>
      <c r="AL5610" t="s">
        <v>736</v>
      </c>
      <c r="AM5610">
        <v>1523</v>
      </c>
      <c r="AN5610" t="s">
        <v>959</v>
      </c>
      <c r="AO5610" t="s">
        <v>458</v>
      </c>
      <c r="AP5610" t="s">
        <v>783</v>
      </c>
      <c r="AQ5610" t="s">
        <v>668</v>
      </c>
      <c r="AR5610" t="s">
        <v>679</v>
      </c>
      <c r="AS5610">
        <v>1523</v>
      </c>
      <c r="AT5610" t="s">
        <v>920</v>
      </c>
      <c r="AU5610" t="s">
        <v>987</v>
      </c>
      <c r="AV5610" t="s">
        <v>998</v>
      </c>
      <c r="AW5610" t="s">
        <v>718</v>
      </c>
      <c r="AX5610" t="s">
        <v>679</v>
      </c>
      <c r="AY5610">
        <v>1523</v>
      </c>
      <c r="AZ5610" t="s">
        <v>62</v>
      </c>
      <c r="BA5610" t="s">
        <v>334</v>
      </c>
      <c r="BB5610" t="s">
        <v>508</v>
      </c>
      <c r="BC5610" t="s">
        <v>170</v>
      </c>
      <c r="BD5610" t="s">
        <v>1030</v>
      </c>
      <c r="BE5610">
        <v>1523</v>
      </c>
      <c r="BF5610" t="s">
        <v>933</v>
      </c>
      <c r="BG5610" t="s">
        <v>743</v>
      </c>
      <c r="BH5610" t="s">
        <v>735</v>
      </c>
      <c r="BI5610" t="s">
        <v>406</v>
      </c>
      <c r="BJ5610" t="s">
        <v>78</v>
      </c>
      <c r="BK5610">
        <v>1523</v>
      </c>
      <c r="BL5610" t="s">
        <v>375</v>
      </c>
      <c r="BM5610" t="s">
        <v>414</v>
      </c>
      <c r="BN5610" t="s">
        <v>739</v>
      </c>
      <c r="BO5610" t="s">
        <v>744</v>
      </c>
      <c r="BP5610" t="s">
        <v>679</v>
      </c>
      <c r="BQ5610">
        <v>1523</v>
      </c>
      <c r="BR5610" t="s">
        <v>1016</v>
      </c>
      <c r="BS5610" t="s">
        <v>679</v>
      </c>
      <c r="BT5610" t="s">
        <v>732</v>
      </c>
      <c r="BU5610" t="s">
        <v>622</v>
      </c>
      <c r="BV5610" t="s">
        <v>679</v>
      </c>
    </row>
    <row r="5611" spans="1:74" x14ac:dyDescent="0.35">
      <c r="A5611" t="s">
        <v>40</v>
      </c>
      <c r="B5611" t="s">
        <v>318</v>
      </c>
      <c r="C5611">
        <v>357</v>
      </c>
      <c r="D5611" t="s">
        <v>1165</v>
      </c>
      <c r="E5611" t="s">
        <v>688</v>
      </c>
      <c r="F5611" t="s">
        <v>793</v>
      </c>
      <c r="G5611" t="s">
        <v>250</v>
      </c>
      <c r="H5611" t="s">
        <v>433</v>
      </c>
      <c r="I5611">
        <v>357</v>
      </c>
      <c r="J5611" t="s">
        <v>576</v>
      </c>
      <c r="K5611" t="s">
        <v>1091</v>
      </c>
      <c r="L5611" t="s">
        <v>291</v>
      </c>
      <c r="M5611" t="s">
        <v>377</v>
      </c>
      <c r="N5611" t="s">
        <v>1089</v>
      </c>
      <c r="O5611">
        <v>357</v>
      </c>
      <c r="P5611" t="s">
        <v>749</v>
      </c>
      <c r="Q5611" t="s">
        <v>800</v>
      </c>
      <c r="R5611" t="s">
        <v>679</v>
      </c>
      <c r="S5611" t="s">
        <v>679</v>
      </c>
      <c r="T5611" t="s">
        <v>1130</v>
      </c>
      <c r="U5611">
        <v>357</v>
      </c>
      <c r="V5611" t="s">
        <v>1038</v>
      </c>
      <c r="W5611" t="s">
        <v>334</v>
      </c>
      <c r="X5611" t="s">
        <v>623</v>
      </c>
      <c r="Y5611" t="s">
        <v>78</v>
      </c>
      <c r="Z5611" t="s">
        <v>668</v>
      </c>
      <c r="AA5611">
        <v>357</v>
      </c>
      <c r="AB5611" t="s">
        <v>1373</v>
      </c>
      <c r="AC5611" t="s">
        <v>673</v>
      </c>
      <c r="AD5611" t="s">
        <v>623</v>
      </c>
      <c r="AE5611" t="s">
        <v>673</v>
      </c>
      <c r="AF5611" t="s">
        <v>1225</v>
      </c>
      <c r="AG5611">
        <v>357</v>
      </c>
      <c r="AH5611" t="s">
        <v>910</v>
      </c>
      <c r="AI5611" t="s">
        <v>673</v>
      </c>
      <c r="AJ5611" t="s">
        <v>733</v>
      </c>
      <c r="AK5611" t="s">
        <v>668</v>
      </c>
      <c r="AL5611" t="s">
        <v>987</v>
      </c>
      <c r="AM5611">
        <v>357</v>
      </c>
      <c r="AN5611" t="s">
        <v>749</v>
      </c>
      <c r="AO5611" t="s">
        <v>623</v>
      </c>
      <c r="AP5611" t="s">
        <v>1136</v>
      </c>
      <c r="AQ5611" t="s">
        <v>78</v>
      </c>
      <c r="AR5611" t="s">
        <v>668</v>
      </c>
      <c r="AS5611">
        <v>357</v>
      </c>
      <c r="AT5611" t="s">
        <v>1166</v>
      </c>
      <c r="AU5611" t="s">
        <v>377</v>
      </c>
      <c r="AV5611" t="s">
        <v>793</v>
      </c>
      <c r="AW5611" t="s">
        <v>734</v>
      </c>
      <c r="AX5611" t="s">
        <v>668</v>
      </c>
      <c r="AY5611">
        <v>357</v>
      </c>
      <c r="AZ5611" t="s">
        <v>1155</v>
      </c>
      <c r="BA5611" t="s">
        <v>78</v>
      </c>
      <c r="BB5611" t="s">
        <v>742</v>
      </c>
      <c r="BC5611" t="s">
        <v>78</v>
      </c>
      <c r="BD5611" t="s">
        <v>622</v>
      </c>
      <c r="BE5611">
        <v>357</v>
      </c>
      <c r="BF5611" t="s">
        <v>917</v>
      </c>
      <c r="BG5611" t="s">
        <v>807</v>
      </c>
      <c r="BH5611" t="s">
        <v>1109</v>
      </c>
      <c r="BI5611" t="s">
        <v>78</v>
      </c>
      <c r="BJ5611" t="s">
        <v>668</v>
      </c>
      <c r="BK5611">
        <v>357</v>
      </c>
      <c r="BL5611" t="s">
        <v>467</v>
      </c>
      <c r="BM5611" t="s">
        <v>490</v>
      </c>
      <c r="BN5611" t="s">
        <v>1151</v>
      </c>
      <c r="BO5611" t="s">
        <v>1087</v>
      </c>
      <c r="BP5611" t="s">
        <v>78</v>
      </c>
      <c r="BQ5611">
        <v>357</v>
      </c>
      <c r="BR5611" t="s">
        <v>1007</v>
      </c>
      <c r="BS5611" t="s">
        <v>334</v>
      </c>
      <c r="BT5611" t="s">
        <v>688</v>
      </c>
      <c r="BU5611" t="s">
        <v>374</v>
      </c>
      <c r="BV5611" t="s">
        <v>78</v>
      </c>
    </row>
    <row r="5613" spans="1:74" x14ac:dyDescent="0.35">
      <c r="A5613" t="s">
        <v>1988</v>
      </c>
    </row>
    <row r="5614" spans="1:74" x14ac:dyDescent="0.35">
      <c r="A5614" t="s">
        <v>29</v>
      </c>
      <c r="B5614" t="s">
        <v>30</v>
      </c>
      <c r="C5614" t="s">
        <v>1989</v>
      </c>
      <c r="D5614" t="s">
        <v>1990</v>
      </c>
      <c r="E5614" t="s">
        <v>1991</v>
      </c>
      <c r="F5614" t="s">
        <v>1992</v>
      </c>
      <c r="G5614" t="s">
        <v>1342</v>
      </c>
      <c r="H5614" t="s">
        <v>702</v>
      </c>
    </row>
    <row r="5615" spans="1:74" x14ac:dyDescent="0.35">
      <c r="A5615" t="s">
        <v>35</v>
      </c>
      <c r="B5615">
        <v>346</v>
      </c>
      <c r="C5615" t="s">
        <v>1526</v>
      </c>
      <c r="D5615" t="s">
        <v>83</v>
      </c>
      <c r="E5615" t="s">
        <v>194</v>
      </c>
      <c r="F5615" t="s">
        <v>432</v>
      </c>
      <c r="G5615" t="s">
        <v>1064</v>
      </c>
      <c r="H5615" t="s">
        <v>998</v>
      </c>
    </row>
    <row r="5616" spans="1:74" x14ac:dyDescent="0.35">
      <c r="A5616" t="s">
        <v>36</v>
      </c>
      <c r="B5616">
        <v>895</v>
      </c>
      <c r="C5616" t="s">
        <v>99</v>
      </c>
      <c r="D5616" t="s">
        <v>155</v>
      </c>
      <c r="E5616" t="s">
        <v>682</v>
      </c>
      <c r="F5616" t="s">
        <v>881</v>
      </c>
      <c r="G5616" t="s">
        <v>998</v>
      </c>
      <c r="H5616" t="s">
        <v>1030</v>
      </c>
    </row>
    <row r="5617" spans="1:9" x14ac:dyDescent="0.35">
      <c r="A5617" t="s">
        <v>37</v>
      </c>
      <c r="B5617">
        <v>453</v>
      </c>
      <c r="C5617" t="s">
        <v>592</v>
      </c>
      <c r="D5617" t="s">
        <v>446</v>
      </c>
      <c r="E5617" t="s">
        <v>124</v>
      </c>
      <c r="F5617" t="s">
        <v>1087</v>
      </c>
      <c r="G5617" t="s">
        <v>719</v>
      </c>
      <c r="H5617" t="s">
        <v>1091</v>
      </c>
    </row>
    <row r="5618" spans="1:9" x14ac:dyDescent="0.35">
      <c r="A5618" t="s">
        <v>38</v>
      </c>
      <c r="B5618">
        <v>471</v>
      </c>
      <c r="C5618" t="s">
        <v>166</v>
      </c>
      <c r="D5618" t="s">
        <v>424</v>
      </c>
      <c r="E5618" t="s">
        <v>689</v>
      </c>
      <c r="F5618" t="s">
        <v>1064</v>
      </c>
      <c r="G5618" t="s">
        <v>1011</v>
      </c>
      <c r="H5618" t="s">
        <v>637</v>
      </c>
    </row>
    <row r="5619" spans="1:9" x14ac:dyDescent="0.35">
      <c r="A5619" t="s">
        <v>39</v>
      </c>
      <c r="B5619">
        <v>577</v>
      </c>
      <c r="C5619" t="s">
        <v>446</v>
      </c>
      <c r="D5619" t="s">
        <v>453</v>
      </c>
      <c r="E5619" t="s">
        <v>535</v>
      </c>
      <c r="F5619" t="s">
        <v>1136</v>
      </c>
      <c r="G5619" t="s">
        <v>1018</v>
      </c>
      <c r="H5619" t="s">
        <v>260</v>
      </c>
    </row>
    <row r="5620" spans="1:9" x14ac:dyDescent="0.35">
      <c r="A5620" t="s">
        <v>40</v>
      </c>
      <c r="B5620">
        <v>2742</v>
      </c>
      <c r="C5620" t="s">
        <v>1268</v>
      </c>
      <c r="D5620" t="s">
        <v>568</v>
      </c>
      <c r="E5620" t="s">
        <v>365</v>
      </c>
      <c r="F5620" t="s">
        <v>755</v>
      </c>
      <c r="G5620" t="s">
        <v>503</v>
      </c>
      <c r="H5620" t="s">
        <v>1214</v>
      </c>
    </row>
    <row r="5622" spans="1:9" x14ac:dyDescent="0.35">
      <c r="A5622" t="s">
        <v>1993</v>
      </c>
    </row>
    <row r="5623" spans="1:9" x14ac:dyDescent="0.35">
      <c r="A5623" t="s">
        <v>29</v>
      </c>
      <c r="B5623" t="s">
        <v>872</v>
      </c>
      <c r="C5623" t="s">
        <v>30</v>
      </c>
      <c r="D5623" t="s">
        <v>1989</v>
      </c>
      <c r="E5623" t="s">
        <v>1990</v>
      </c>
      <c r="F5623" t="s">
        <v>1991</v>
      </c>
      <c r="G5623" t="s">
        <v>1992</v>
      </c>
      <c r="H5623" t="s">
        <v>1342</v>
      </c>
      <c r="I5623" t="s">
        <v>702</v>
      </c>
    </row>
    <row r="5624" spans="1:9" x14ac:dyDescent="0.35">
      <c r="A5624" t="s">
        <v>35</v>
      </c>
      <c r="B5624" t="s">
        <v>873</v>
      </c>
      <c r="C5624">
        <v>232</v>
      </c>
      <c r="D5624" t="s">
        <v>922</v>
      </c>
      <c r="E5624" t="s">
        <v>655</v>
      </c>
      <c r="F5624" t="s">
        <v>670</v>
      </c>
      <c r="G5624" t="s">
        <v>65</v>
      </c>
      <c r="H5624" t="s">
        <v>288</v>
      </c>
      <c r="I5624" t="s">
        <v>949</v>
      </c>
    </row>
    <row r="5625" spans="1:9" x14ac:dyDescent="0.35">
      <c r="A5625" t="s">
        <v>35</v>
      </c>
      <c r="B5625" t="s">
        <v>874</v>
      </c>
      <c r="C5625">
        <v>94</v>
      </c>
      <c r="D5625" t="s">
        <v>471</v>
      </c>
      <c r="E5625" t="s">
        <v>607</v>
      </c>
      <c r="F5625" t="s">
        <v>396</v>
      </c>
      <c r="G5625" t="s">
        <v>605</v>
      </c>
      <c r="H5625" t="s">
        <v>1205</v>
      </c>
      <c r="I5625" t="s">
        <v>717</v>
      </c>
    </row>
    <row r="5626" spans="1:9" x14ac:dyDescent="0.35">
      <c r="A5626" t="s">
        <v>35</v>
      </c>
      <c r="B5626" t="s">
        <v>318</v>
      </c>
      <c r="C5626">
        <v>20</v>
      </c>
      <c r="D5626" t="s">
        <v>91</v>
      </c>
      <c r="E5626" t="s">
        <v>327</v>
      </c>
      <c r="F5626" t="s">
        <v>1225</v>
      </c>
      <c r="G5626" t="s">
        <v>1109</v>
      </c>
      <c r="H5626" t="s">
        <v>78</v>
      </c>
      <c r="I5626" t="s">
        <v>355</v>
      </c>
    </row>
    <row r="5627" spans="1:9" x14ac:dyDescent="0.35">
      <c r="A5627" t="s">
        <v>36</v>
      </c>
      <c r="B5627" t="s">
        <v>873</v>
      </c>
      <c r="C5627">
        <v>558</v>
      </c>
      <c r="D5627" t="s">
        <v>646</v>
      </c>
      <c r="E5627" t="s">
        <v>591</v>
      </c>
      <c r="F5627" t="s">
        <v>575</v>
      </c>
      <c r="G5627" t="s">
        <v>1130</v>
      </c>
      <c r="H5627" t="s">
        <v>503</v>
      </c>
      <c r="I5627" t="s">
        <v>696</v>
      </c>
    </row>
    <row r="5628" spans="1:9" x14ac:dyDescent="0.35">
      <c r="A5628" t="s">
        <v>36</v>
      </c>
      <c r="B5628" t="s">
        <v>874</v>
      </c>
      <c r="C5628">
        <v>274</v>
      </c>
      <c r="D5628" t="s">
        <v>619</v>
      </c>
      <c r="E5628" t="s">
        <v>457</v>
      </c>
      <c r="F5628" t="s">
        <v>384</v>
      </c>
      <c r="G5628" t="s">
        <v>877</v>
      </c>
      <c r="H5628" t="s">
        <v>724</v>
      </c>
      <c r="I5628" t="s">
        <v>731</v>
      </c>
    </row>
    <row r="5629" spans="1:9" x14ac:dyDescent="0.35">
      <c r="A5629" t="s">
        <v>36</v>
      </c>
      <c r="B5629" t="s">
        <v>318</v>
      </c>
      <c r="C5629">
        <v>63</v>
      </c>
      <c r="D5629" t="s">
        <v>96</v>
      </c>
      <c r="E5629" t="s">
        <v>423</v>
      </c>
      <c r="F5629" t="s">
        <v>613</v>
      </c>
      <c r="G5629" t="s">
        <v>934</v>
      </c>
      <c r="H5629" t="s">
        <v>383</v>
      </c>
      <c r="I5629" t="s">
        <v>458</v>
      </c>
    </row>
    <row r="5630" spans="1:9" x14ac:dyDescent="0.35">
      <c r="A5630" t="s">
        <v>37</v>
      </c>
      <c r="B5630" t="s">
        <v>873</v>
      </c>
      <c r="C5630">
        <v>291</v>
      </c>
      <c r="D5630" t="s">
        <v>620</v>
      </c>
      <c r="E5630" t="s">
        <v>236</v>
      </c>
      <c r="F5630" t="s">
        <v>404</v>
      </c>
      <c r="G5630" t="s">
        <v>61</v>
      </c>
      <c r="H5630" t="s">
        <v>1023</v>
      </c>
      <c r="I5630" t="s">
        <v>59</v>
      </c>
    </row>
    <row r="5631" spans="1:9" x14ac:dyDescent="0.35">
      <c r="A5631" t="s">
        <v>37</v>
      </c>
      <c r="B5631" t="s">
        <v>874</v>
      </c>
      <c r="C5631">
        <v>140</v>
      </c>
      <c r="D5631" t="s">
        <v>443</v>
      </c>
      <c r="E5631" t="s">
        <v>536</v>
      </c>
      <c r="F5631" t="s">
        <v>680</v>
      </c>
      <c r="G5631" t="s">
        <v>1115</v>
      </c>
      <c r="H5631" t="s">
        <v>508</v>
      </c>
      <c r="I5631" t="s">
        <v>508</v>
      </c>
    </row>
    <row r="5632" spans="1:9" x14ac:dyDescent="0.35">
      <c r="A5632" t="s">
        <v>37</v>
      </c>
      <c r="B5632" t="s">
        <v>318</v>
      </c>
      <c r="C5632">
        <v>22</v>
      </c>
      <c r="D5632" t="s">
        <v>392</v>
      </c>
      <c r="E5632" t="s">
        <v>479</v>
      </c>
      <c r="F5632" t="s">
        <v>617</v>
      </c>
      <c r="G5632" t="s">
        <v>489</v>
      </c>
      <c r="H5632" t="s">
        <v>690</v>
      </c>
      <c r="I5632" t="s">
        <v>637</v>
      </c>
    </row>
    <row r="5633" spans="1:9" x14ac:dyDescent="0.35">
      <c r="A5633" t="s">
        <v>38</v>
      </c>
      <c r="B5633" t="s">
        <v>873</v>
      </c>
      <c r="C5633">
        <v>303</v>
      </c>
      <c r="D5633" t="s">
        <v>411</v>
      </c>
      <c r="E5633" t="s">
        <v>322</v>
      </c>
      <c r="F5633" t="s">
        <v>1102</v>
      </c>
      <c r="G5633" t="s">
        <v>1023</v>
      </c>
      <c r="H5633" t="s">
        <v>731</v>
      </c>
      <c r="I5633" t="s">
        <v>865</v>
      </c>
    </row>
    <row r="5634" spans="1:9" x14ac:dyDescent="0.35">
      <c r="A5634" t="s">
        <v>38</v>
      </c>
      <c r="B5634" t="s">
        <v>874</v>
      </c>
      <c r="C5634">
        <v>139</v>
      </c>
      <c r="D5634" t="s">
        <v>829</v>
      </c>
      <c r="E5634" t="s">
        <v>185</v>
      </c>
      <c r="F5634" t="s">
        <v>1123</v>
      </c>
      <c r="G5634" t="s">
        <v>938</v>
      </c>
      <c r="H5634" t="s">
        <v>270</v>
      </c>
      <c r="I5634" t="s">
        <v>114</v>
      </c>
    </row>
    <row r="5635" spans="1:9" x14ac:dyDescent="0.35">
      <c r="A5635" t="s">
        <v>38</v>
      </c>
      <c r="B5635" t="s">
        <v>318</v>
      </c>
      <c r="C5635">
        <v>29</v>
      </c>
      <c r="D5635" t="s">
        <v>502</v>
      </c>
      <c r="E5635" t="s">
        <v>263</v>
      </c>
      <c r="F5635" t="s">
        <v>782</v>
      </c>
      <c r="G5635" t="s">
        <v>383</v>
      </c>
      <c r="H5635" t="s">
        <v>696</v>
      </c>
      <c r="I5635" t="s">
        <v>936</v>
      </c>
    </row>
    <row r="5636" spans="1:9" x14ac:dyDescent="0.35">
      <c r="A5636" t="s">
        <v>39</v>
      </c>
      <c r="B5636" t="s">
        <v>873</v>
      </c>
      <c r="C5636">
        <v>389</v>
      </c>
      <c r="D5636" t="s">
        <v>655</v>
      </c>
      <c r="E5636" t="s">
        <v>236</v>
      </c>
      <c r="F5636" t="s">
        <v>1314</v>
      </c>
      <c r="G5636" t="s">
        <v>740</v>
      </c>
      <c r="H5636" t="s">
        <v>270</v>
      </c>
      <c r="I5636" t="s">
        <v>1091</v>
      </c>
    </row>
    <row r="5637" spans="1:9" x14ac:dyDescent="0.35">
      <c r="A5637" t="s">
        <v>39</v>
      </c>
      <c r="B5637" t="s">
        <v>874</v>
      </c>
      <c r="C5637">
        <v>149</v>
      </c>
      <c r="D5637" t="s">
        <v>625</v>
      </c>
      <c r="E5637" t="s">
        <v>252</v>
      </c>
      <c r="F5637" t="s">
        <v>600</v>
      </c>
      <c r="G5637" t="s">
        <v>891</v>
      </c>
      <c r="H5637" t="s">
        <v>746</v>
      </c>
      <c r="I5637" t="s">
        <v>740</v>
      </c>
    </row>
    <row r="5638" spans="1:9" x14ac:dyDescent="0.35">
      <c r="A5638" t="s">
        <v>39</v>
      </c>
      <c r="B5638" t="s">
        <v>318</v>
      </c>
      <c r="C5638">
        <v>39</v>
      </c>
      <c r="D5638" t="s">
        <v>1292</v>
      </c>
      <c r="E5638" t="s">
        <v>349</v>
      </c>
      <c r="F5638" t="s">
        <v>1428</v>
      </c>
      <c r="G5638" t="s">
        <v>1011</v>
      </c>
      <c r="H5638" t="s">
        <v>1008</v>
      </c>
      <c r="I5638" t="s">
        <v>868</v>
      </c>
    </row>
    <row r="5639" spans="1:9" x14ac:dyDescent="0.35">
      <c r="A5639" t="s">
        <v>40</v>
      </c>
      <c r="B5639" t="s">
        <v>873</v>
      </c>
      <c r="C5639">
        <v>1773</v>
      </c>
      <c r="D5639" t="s">
        <v>140</v>
      </c>
      <c r="E5639" t="s">
        <v>263</v>
      </c>
      <c r="F5639" t="s">
        <v>477</v>
      </c>
      <c r="G5639" t="s">
        <v>67</v>
      </c>
      <c r="H5639" t="s">
        <v>503</v>
      </c>
      <c r="I5639" t="s">
        <v>1064</v>
      </c>
    </row>
    <row r="5640" spans="1:9" x14ac:dyDescent="0.35">
      <c r="A5640" t="s">
        <v>40</v>
      </c>
      <c r="B5640" t="s">
        <v>874</v>
      </c>
      <c r="C5640">
        <v>796</v>
      </c>
      <c r="D5640" t="s">
        <v>400</v>
      </c>
      <c r="E5640" t="s">
        <v>352</v>
      </c>
      <c r="F5640" t="s">
        <v>1119</v>
      </c>
      <c r="G5640" t="s">
        <v>758</v>
      </c>
      <c r="H5640" t="s">
        <v>1064</v>
      </c>
      <c r="I5640" t="s">
        <v>1118</v>
      </c>
    </row>
    <row r="5641" spans="1:9" x14ac:dyDescent="0.35">
      <c r="A5641" t="s">
        <v>40</v>
      </c>
      <c r="B5641" t="s">
        <v>318</v>
      </c>
      <c r="C5641">
        <v>173</v>
      </c>
      <c r="D5641" t="s">
        <v>81</v>
      </c>
      <c r="E5641" t="s">
        <v>106</v>
      </c>
      <c r="F5641" t="s">
        <v>518</v>
      </c>
      <c r="G5641" t="s">
        <v>964</v>
      </c>
      <c r="H5641" t="s">
        <v>721</v>
      </c>
      <c r="I5641" t="s">
        <v>745</v>
      </c>
    </row>
    <row r="5643" spans="1:9" x14ac:dyDescent="0.35">
      <c r="A5643" t="s">
        <v>1994</v>
      </c>
    </row>
    <row r="5644" spans="1:9" x14ac:dyDescent="0.35">
      <c r="A5644" t="s">
        <v>29</v>
      </c>
      <c r="B5644" t="s">
        <v>899</v>
      </c>
      <c r="C5644" t="s">
        <v>30</v>
      </c>
      <c r="D5644" t="s">
        <v>1989</v>
      </c>
      <c r="E5644" t="s">
        <v>1990</v>
      </c>
      <c r="F5644" t="s">
        <v>1991</v>
      </c>
      <c r="G5644" t="s">
        <v>1992</v>
      </c>
      <c r="H5644" t="s">
        <v>1342</v>
      </c>
      <c r="I5644" t="s">
        <v>702</v>
      </c>
    </row>
    <row r="5645" spans="1:9" x14ac:dyDescent="0.35">
      <c r="A5645" t="s">
        <v>35</v>
      </c>
      <c r="B5645" t="s">
        <v>900</v>
      </c>
      <c r="C5645">
        <v>309</v>
      </c>
      <c r="D5645" t="s">
        <v>364</v>
      </c>
      <c r="E5645" t="s">
        <v>165</v>
      </c>
      <c r="F5645" t="s">
        <v>194</v>
      </c>
      <c r="G5645" t="s">
        <v>759</v>
      </c>
      <c r="H5645" t="s">
        <v>1091</v>
      </c>
      <c r="I5645" t="s">
        <v>998</v>
      </c>
    </row>
    <row r="5646" spans="1:9" x14ac:dyDescent="0.35">
      <c r="A5646" t="s">
        <v>35</v>
      </c>
      <c r="B5646" t="s">
        <v>901</v>
      </c>
      <c r="C5646">
        <v>37</v>
      </c>
      <c r="D5646" t="s">
        <v>77</v>
      </c>
      <c r="E5646" t="s">
        <v>112</v>
      </c>
      <c r="F5646" t="s">
        <v>257</v>
      </c>
      <c r="G5646" t="s">
        <v>696</v>
      </c>
      <c r="H5646" t="s">
        <v>383</v>
      </c>
      <c r="I5646" t="s">
        <v>78</v>
      </c>
    </row>
    <row r="5647" spans="1:9" x14ac:dyDescent="0.35">
      <c r="A5647" t="s">
        <v>36</v>
      </c>
      <c r="B5647" t="s">
        <v>900</v>
      </c>
      <c r="C5647">
        <v>895</v>
      </c>
      <c r="D5647" t="s">
        <v>99</v>
      </c>
      <c r="E5647" t="s">
        <v>155</v>
      </c>
      <c r="F5647" t="s">
        <v>682</v>
      </c>
      <c r="G5647" t="s">
        <v>881</v>
      </c>
      <c r="H5647" t="s">
        <v>998</v>
      </c>
      <c r="I5647" t="s">
        <v>1030</v>
      </c>
    </row>
    <row r="5648" spans="1:9" x14ac:dyDescent="0.35">
      <c r="A5648" t="s">
        <v>37</v>
      </c>
      <c r="B5648" t="s">
        <v>900</v>
      </c>
      <c r="C5648">
        <v>453</v>
      </c>
      <c r="D5648" t="s">
        <v>592</v>
      </c>
      <c r="E5648" t="s">
        <v>446</v>
      </c>
      <c r="F5648" t="s">
        <v>124</v>
      </c>
      <c r="G5648" t="s">
        <v>1087</v>
      </c>
      <c r="H5648" t="s">
        <v>719</v>
      </c>
      <c r="I5648" t="s">
        <v>1091</v>
      </c>
    </row>
    <row r="5649" spans="1:9" x14ac:dyDescent="0.35">
      <c r="A5649" t="s">
        <v>38</v>
      </c>
      <c r="B5649" t="s">
        <v>900</v>
      </c>
      <c r="C5649">
        <v>98</v>
      </c>
      <c r="D5649" t="s">
        <v>567</v>
      </c>
      <c r="E5649" t="s">
        <v>537</v>
      </c>
      <c r="F5649" t="s">
        <v>437</v>
      </c>
      <c r="G5649" t="s">
        <v>729</v>
      </c>
      <c r="H5649" t="s">
        <v>270</v>
      </c>
      <c r="I5649" t="s">
        <v>914</v>
      </c>
    </row>
    <row r="5650" spans="1:9" x14ac:dyDescent="0.35">
      <c r="A5650" t="s">
        <v>38</v>
      </c>
      <c r="B5650" t="s">
        <v>901</v>
      </c>
      <c r="C5650">
        <v>373</v>
      </c>
      <c r="D5650" t="s">
        <v>83</v>
      </c>
      <c r="E5650" t="s">
        <v>391</v>
      </c>
      <c r="F5650" t="s">
        <v>1314</v>
      </c>
      <c r="G5650" t="s">
        <v>690</v>
      </c>
      <c r="H5650" t="s">
        <v>731</v>
      </c>
      <c r="I5650" t="s">
        <v>746</v>
      </c>
    </row>
    <row r="5651" spans="1:9" x14ac:dyDescent="0.35">
      <c r="A5651" t="s">
        <v>39</v>
      </c>
      <c r="B5651" t="s">
        <v>900</v>
      </c>
      <c r="C5651">
        <v>449</v>
      </c>
      <c r="D5651" t="s">
        <v>557</v>
      </c>
      <c r="E5651" t="s">
        <v>557</v>
      </c>
      <c r="F5651" t="s">
        <v>551</v>
      </c>
      <c r="G5651" t="s">
        <v>964</v>
      </c>
      <c r="H5651" t="s">
        <v>59</v>
      </c>
      <c r="I5651" t="s">
        <v>788</v>
      </c>
    </row>
    <row r="5652" spans="1:9" x14ac:dyDescent="0.35">
      <c r="A5652" t="s">
        <v>39</v>
      </c>
      <c r="B5652" t="s">
        <v>901</v>
      </c>
      <c r="C5652">
        <v>128</v>
      </c>
      <c r="D5652" t="s">
        <v>482</v>
      </c>
      <c r="E5652" t="s">
        <v>80</v>
      </c>
      <c r="F5652" t="s">
        <v>229</v>
      </c>
      <c r="G5652" t="s">
        <v>728</v>
      </c>
      <c r="H5652" t="s">
        <v>676</v>
      </c>
      <c r="I5652" t="s">
        <v>1023</v>
      </c>
    </row>
    <row r="5653" spans="1:9" x14ac:dyDescent="0.35">
      <c r="A5653" t="s">
        <v>40</v>
      </c>
      <c r="B5653" t="s">
        <v>900</v>
      </c>
      <c r="C5653">
        <v>2204</v>
      </c>
      <c r="D5653" t="s">
        <v>148</v>
      </c>
      <c r="E5653" t="s">
        <v>155</v>
      </c>
      <c r="F5653" t="s">
        <v>365</v>
      </c>
      <c r="G5653" t="s">
        <v>750</v>
      </c>
      <c r="H5653" t="s">
        <v>503</v>
      </c>
      <c r="I5653" t="s">
        <v>1091</v>
      </c>
    </row>
    <row r="5654" spans="1:9" x14ac:dyDescent="0.35">
      <c r="A5654" t="s">
        <v>40</v>
      </c>
      <c r="B5654" t="s">
        <v>901</v>
      </c>
      <c r="C5654">
        <v>538</v>
      </c>
      <c r="D5654" t="s">
        <v>353</v>
      </c>
      <c r="E5654" t="s">
        <v>130</v>
      </c>
      <c r="F5654" t="s">
        <v>296</v>
      </c>
      <c r="G5654" t="s">
        <v>737</v>
      </c>
      <c r="H5654" t="s">
        <v>503</v>
      </c>
      <c r="I5654" t="s">
        <v>902</v>
      </c>
    </row>
    <row r="5656" spans="1:9" x14ac:dyDescent="0.35">
      <c r="A5656" t="s">
        <v>1995</v>
      </c>
    </row>
    <row r="5657" spans="1:9" x14ac:dyDescent="0.35">
      <c r="A5657" t="s">
        <v>29</v>
      </c>
      <c r="B5657" t="s">
        <v>847</v>
      </c>
      <c r="C5657" t="s">
        <v>30</v>
      </c>
      <c r="D5657" t="s">
        <v>1989</v>
      </c>
      <c r="E5657" t="s">
        <v>1990</v>
      </c>
      <c r="F5657" t="s">
        <v>1991</v>
      </c>
      <c r="G5657" t="s">
        <v>1992</v>
      </c>
      <c r="H5657" t="s">
        <v>1342</v>
      </c>
      <c r="I5657" t="s">
        <v>702</v>
      </c>
    </row>
    <row r="5658" spans="1:9" x14ac:dyDescent="0.35">
      <c r="A5658" t="s">
        <v>35</v>
      </c>
      <c r="B5658" t="s">
        <v>827</v>
      </c>
      <c r="C5658">
        <v>174</v>
      </c>
      <c r="D5658" t="s">
        <v>534</v>
      </c>
      <c r="E5658" t="s">
        <v>617</v>
      </c>
      <c r="F5658" t="s">
        <v>604</v>
      </c>
      <c r="G5658" t="s">
        <v>883</v>
      </c>
      <c r="H5658" t="s">
        <v>731</v>
      </c>
      <c r="I5658" t="s">
        <v>730</v>
      </c>
    </row>
    <row r="5659" spans="1:9" x14ac:dyDescent="0.35">
      <c r="A5659" t="s">
        <v>35</v>
      </c>
      <c r="B5659" t="s">
        <v>828</v>
      </c>
      <c r="C5659">
        <v>167</v>
      </c>
      <c r="D5659" t="s">
        <v>674</v>
      </c>
      <c r="E5659" t="s">
        <v>352</v>
      </c>
      <c r="F5659" t="s">
        <v>130</v>
      </c>
      <c r="G5659" t="s">
        <v>291</v>
      </c>
      <c r="H5659" t="s">
        <v>676</v>
      </c>
      <c r="I5659" t="s">
        <v>1064</v>
      </c>
    </row>
    <row r="5660" spans="1:9" x14ac:dyDescent="0.35">
      <c r="A5660" t="s">
        <v>35</v>
      </c>
      <c r="B5660" t="s">
        <v>318</v>
      </c>
      <c r="C5660">
        <v>5</v>
      </c>
      <c r="D5660" t="s">
        <v>121</v>
      </c>
      <c r="E5660" t="s">
        <v>518</v>
      </c>
      <c r="F5660" t="s">
        <v>518</v>
      </c>
      <c r="G5660" t="s">
        <v>78</v>
      </c>
      <c r="H5660" t="s">
        <v>1456</v>
      </c>
      <c r="I5660" t="s">
        <v>508</v>
      </c>
    </row>
    <row r="5661" spans="1:9" x14ac:dyDescent="0.35">
      <c r="A5661" t="s">
        <v>36</v>
      </c>
      <c r="B5661" t="s">
        <v>827</v>
      </c>
      <c r="C5661">
        <v>414</v>
      </c>
      <c r="D5661" t="s">
        <v>560</v>
      </c>
      <c r="E5661" t="s">
        <v>482</v>
      </c>
      <c r="F5661" t="s">
        <v>680</v>
      </c>
      <c r="G5661" t="s">
        <v>896</v>
      </c>
      <c r="H5661" t="s">
        <v>724</v>
      </c>
      <c r="I5661" t="s">
        <v>730</v>
      </c>
    </row>
    <row r="5662" spans="1:9" x14ac:dyDescent="0.35">
      <c r="A5662" t="s">
        <v>36</v>
      </c>
      <c r="B5662" t="s">
        <v>828</v>
      </c>
      <c r="C5662">
        <v>446</v>
      </c>
      <c r="D5662" t="s">
        <v>584</v>
      </c>
      <c r="E5662" t="s">
        <v>239</v>
      </c>
      <c r="F5662" t="s">
        <v>1126</v>
      </c>
      <c r="G5662" t="s">
        <v>852</v>
      </c>
      <c r="H5662" t="s">
        <v>741</v>
      </c>
      <c r="I5662" t="s">
        <v>337</v>
      </c>
    </row>
    <row r="5663" spans="1:9" x14ac:dyDescent="0.35">
      <c r="A5663" t="s">
        <v>36</v>
      </c>
      <c r="B5663" t="s">
        <v>318</v>
      </c>
      <c r="C5663">
        <v>35</v>
      </c>
      <c r="D5663" t="s">
        <v>1090</v>
      </c>
      <c r="E5663" t="s">
        <v>1198</v>
      </c>
      <c r="F5663" t="s">
        <v>636</v>
      </c>
      <c r="G5663" t="s">
        <v>1216</v>
      </c>
      <c r="H5663" t="s">
        <v>1151</v>
      </c>
      <c r="I5663" t="s">
        <v>569</v>
      </c>
    </row>
    <row r="5664" spans="1:9" x14ac:dyDescent="0.35">
      <c r="A5664" t="s">
        <v>37</v>
      </c>
      <c r="B5664" t="s">
        <v>827</v>
      </c>
      <c r="C5664">
        <v>214</v>
      </c>
      <c r="D5664" t="s">
        <v>1207</v>
      </c>
      <c r="E5664" t="s">
        <v>184</v>
      </c>
      <c r="F5664" t="s">
        <v>504</v>
      </c>
      <c r="G5664" t="s">
        <v>936</v>
      </c>
      <c r="H5664" t="s">
        <v>1171</v>
      </c>
      <c r="I5664" t="s">
        <v>1140</v>
      </c>
    </row>
    <row r="5665" spans="1:9" x14ac:dyDescent="0.35">
      <c r="A5665" t="s">
        <v>37</v>
      </c>
      <c r="B5665" t="s">
        <v>828</v>
      </c>
      <c r="C5665">
        <v>223</v>
      </c>
      <c r="D5665" t="s">
        <v>486</v>
      </c>
      <c r="E5665" t="s">
        <v>105</v>
      </c>
      <c r="F5665" t="s">
        <v>339</v>
      </c>
      <c r="G5665" t="s">
        <v>1209</v>
      </c>
      <c r="H5665" t="s">
        <v>690</v>
      </c>
      <c r="I5665" t="s">
        <v>993</v>
      </c>
    </row>
    <row r="5666" spans="1:9" x14ac:dyDescent="0.35">
      <c r="A5666" t="s">
        <v>37</v>
      </c>
      <c r="B5666" t="s">
        <v>318</v>
      </c>
      <c r="C5666">
        <v>16</v>
      </c>
      <c r="D5666" t="s">
        <v>444</v>
      </c>
      <c r="E5666" t="s">
        <v>936</v>
      </c>
      <c r="F5666" t="s">
        <v>861</v>
      </c>
      <c r="G5666" t="s">
        <v>624</v>
      </c>
      <c r="H5666" t="s">
        <v>793</v>
      </c>
      <c r="I5666" t="s">
        <v>185</v>
      </c>
    </row>
    <row r="5667" spans="1:9" x14ac:dyDescent="0.35">
      <c r="A5667" t="s">
        <v>38</v>
      </c>
      <c r="B5667" t="s">
        <v>827</v>
      </c>
      <c r="C5667">
        <v>232</v>
      </c>
      <c r="D5667" t="s">
        <v>352</v>
      </c>
      <c r="E5667" t="s">
        <v>590</v>
      </c>
      <c r="F5667" t="s">
        <v>363</v>
      </c>
      <c r="G5667" t="s">
        <v>739</v>
      </c>
      <c r="H5667" t="s">
        <v>1167</v>
      </c>
      <c r="I5667" t="s">
        <v>735</v>
      </c>
    </row>
    <row r="5668" spans="1:9" x14ac:dyDescent="0.35">
      <c r="A5668" t="s">
        <v>38</v>
      </c>
      <c r="B5668" t="s">
        <v>828</v>
      </c>
      <c r="C5668">
        <v>219</v>
      </c>
      <c r="D5668" t="s">
        <v>371</v>
      </c>
      <c r="E5668" t="s">
        <v>1114</v>
      </c>
      <c r="F5668" t="s">
        <v>506</v>
      </c>
      <c r="G5668" t="s">
        <v>796</v>
      </c>
      <c r="H5668" t="s">
        <v>580</v>
      </c>
      <c r="I5668" t="s">
        <v>1214</v>
      </c>
    </row>
    <row r="5669" spans="1:9" x14ac:dyDescent="0.35">
      <c r="A5669" t="s">
        <v>38</v>
      </c>
      <c r="B5669" t="s">
        <v>318</v>
      </c>
      <c r="C5669">
        <v>20</v>
      </c>
      <c r="D5669" t="s">
        <v>528</v>
      </c>
      <c r="E5669" t="s">
        <v>1112</v>
      </c>
      <c r="F5669" t="s">
        <v>729</v>
      </c>
      <c r="G5669" t="s">
        <v>78</v>
      </c>
      <c r="H5669" t="s">
        <v>78</v>
      </c>
      <c r="I5669" t="s">
        <v>634</v>
      </c>
    </row>
    <row r="5670" spans="1:9" x14ac:dyDescent="0.35">
      <c r="A5670" t="s">
        <v>39</v>
      </c>
      <c r="B5670" t="s">
        <v>827</v>
      </c>
      <c r="C5670">
        <v>271</v>
      </c>
      <c r="D5670" t="s">
        <v>409</v>
      </c>
      <c r="E5670" t="s">
        <v>655</v>
      </c>
      <c r="F5670" t="s">
        <v>600</v>
      </c>
      <c r="G5670" t="s">
        <v>637</v>
      </c>
      <c r="H5670" t="s">
        <v>719</v>
      </c>
      <c r="I5670" t="s">
        <v>719</v>
      </c>
    </row>
    <row r="5671" spans="1:9" x14ac:dyDescent="0.35">
      <c r="A5671" t="s">
        <v>39</v>
      </c>
      <c r="B5671" t="s">
        <v>828</v>
      </c>
      <c r="C5671">
        <v>283</v>
      </c>
      <c r="D5671" t="s">
        <v>262</v>
      </c>
      <c r="E5671" t="s">
        <v>379</v>
      </c>
      <c r="F5671" t="s">
        <v>575</v>
      </c>
      <c r="G5671" t="s">
        <v>528</v>
      </c>
      <c r="H5671" t="s">
        <v>781</v>
      </c>
      <c r="I5671" t="s">
        <v>1023</v>
      </c>
    </row>
    <row r="5672" spans="1:9" x14ac:dyDescent="0.35">
      <c r="A5672" t="s">
        <v>39</v>
      </c>
      <c r="B5672" t="s">
        <v>318</v>
      </c>
      <c r="C5672">
        <v>23</v>
      </c>
      <c r="D5672" t="s">
        <v>514</v>
      </c>
      <c r="E5672" t="s">
        <v>883</v>
      </c>
      <c r="F5672" t="s">
        <v>291</v>
      </c>
      <c r="G5672" t="s">
        <v>725</v>
      </c>
      <c r="H5672" t="s">
        <v>78</v>
      </c>
      <c r="I5672" t="s">
        <v>253</v>
      </c>
    </row>
    <row r="5673" spans="1:9" x14ac:dyDescent="0.35">
      <c r="A5673" t="s">
        <v>40</v>
      </c>
      <c r="B5673" t="s">
        <v>827</v>
      </c>
      <c r="C5673">
        <v>1305</v>
      </c>
      <c r="D5673" t="s">
        <v>511</v>
      </c>
      <c r="E5673" t="s">
        <v>454</v>
      </c>
      <c r="F5673" t="s">
        <v>551</v>
      </c>
      <c r="G5673" t="s">
        <v>746</v>
      </c>
      <c r="H5673" t="s">
        <v>503</v>
      </c>
      <c r="I5673" t="s">
        <v>580</v>
      </c>
    </row>
    <row r="5674" spans="1:9" x14ac:dyDescent="0.35">
      <c r="A5674" t="s">
        <v>40</v>
      </c>
      <c r="B5674" t="s">
        <v>828</v>
      </c>
      <c r="C5674">
        <v>1338</v>
      </c>
      <c r="D5674" t="s">
        <v>1450</v>
      </c>
      <c r="E5674" t="s">
        <v>239</v>
      </c>
      <c r="F5674" t="s">
        <v>639</v>
      </c>
      <c r="G5674" t="s">
        <v>1124</v>
      </c>
      <c r="H5674" t="s">
        <v>741</v>
      </c>
      <c r="I5674" t="s">
        <v>580</v>
      </c>
    </row>
    <row r="5675" spans="1:9" x14ac:dyDescent="0.35">
      <c r="A5675" t="s">
        <v>40</v>
      </c>
      <c r="B5675" t="s">
        <v>318</v>
      </c>
      <c r="C5675">
        <v>99</v>
      </c>
      <c r="D5675" t="s">
        <v>108</v>
      </c>
      <c r="E5675" t="s">
        <v>854</v>
      </c>
      <c r="F5675" t="s">
        <v>1115</v>
      </c>
      <c r="G5675" t="s">
        <v>1140</v>
      </c>
      <c r="H5675" t="s">
        <v>781</v>
      </c>
      <c r="I5675" t="s">
        <v>540</v>
      </c>
    </row>
    <row r="5677" spans="1:9" x14ac:dyDescent="0.35">
      <c r="A5677" t="s">
        <v>1996</v>
      </c>
    </row>
    <row r="5678" spans="1:9" x14ac:dyDescent="0.35">
      <c r="A5678" t="s">
        <v>29</v>
      </c>
      <c r="B5678" t="s">
        <v>864</v>
      </c>
      <c r="C5678" t="s">
        <v>30</v>
      </c>
      <c r="D5678" t="s">
        <v>1989</v>
      </c>
      <c r="E5678" t="s">
        <v>1990</v>
      </c>
      <c r="F5678" t="s">
        <v>1991</v>
      </c>
      <c r="G5678" t="s">
        <v>1992</v>
      </c>
      <c r="H5678" t="s">
        <v>1342</v>
      </c>
      <c r="I5678" t="s">
        <v>702</v>
      </c>
    </row>
    <row r="5679" spans="1:9" x14ac:dyDescent="0.35">
      <c r="A5679" t="s">
        <v>35</v>
      </c>
      <c r="B5679" t="s">
        <v>831</v>
      </c>
      <c r="C5679">
        <v>73</v>
      </c>
      <c r="D5679" t="s">
        <v>555</v>
      </c>
      <c r="E5679" t="s">
        <v>576</v>
      </c>
      <c r="F5679" t="s">
        <v>206</v>
      </c>
      <c r="G5679" t="s">
        <v>654</v>
      </c>
      <c r="H5679" t="s">
        <v>731</v>
      </c>
      <c r="I5679" t="s">
        <v>724</v>
      </c>
    </row>
    <row r="5680" spans="1:9" x14ac:dyDescent="0.35">
      <c r="A5680" t="s">
        <v>35</v>
      </c>
      <c r="B5680" t="s">
        <v>832</v>
      </c>
      <c r="C5680">
        <v>190</v>
      </c>
      <c r="D5680" t="s">
        <v>486</v>
      </c>
      <c r="E5680" t="s">
        <v>1100</v>
      </c>
      <c r="F5680" t="s">
        <v>535</v>
      </c>
      <c r="G5680" t="s">
        <v>951</v>
      </c>
      <c r="H5680" t="s">
        <v>737</v>
      </c>
      <c r="I5680" t="s">
        <v>998</v>
      </c>
    </row>
    <row r="5681" spans="1:9" x14ac:dyDescent="0.35">
      <c r="A5681" t="s">
        <v>35</v>
      </c>
      <c r="B5681" t="s">
        <v>833</v>
      </c>
      <c r="C5681">
        <v>83</v>
      </c>
      <c r="D5681" t="s">
        <v>178</v>
      </c>
      <c r="E5681" t="s">
        <v>422</v>
      </c>
      <c r="F5681" t="s">
        <v>514</v>
      </c>
      <c r="G5681" t="s">
        <v>1216</v>
      </c>
      <c r="H5681" t="s">
        <v>770</v>
      </c>
      <c r="I5681" t="s">
        <v>1023</v>
      </c>
    </row>
    <row r="5682" spans="1:9" x14ac:dyDescent="0.35">
      <c r="A5682" t="s">
        <v>36</v>
      </c>
      <c r="B5682" t="s">
        <v>831</v>
      </c>
      <c r="C5682">
        <v>97</v>
      </c>
      <c r="D5682" t="s">
        <v>99</v>
      </c>
      <c r="E5682" t="s">
        <v>489</v>
      </c>
      <c r="F5682" t="s">
        <v>682</v>
      </c>
      <c r="G5682" t="s">
        <v>432</v>
      </c>
      <c r="H5682" t="s">
        <v>696</v>
      </c>
      <c r="I5682" t="s">
        <v>1064</v>
      </c>
    </row>
    <row r="5683" spans="1:9" x14ac:dyDescent="0.35">
      <c r="A5683" t="s">
        <v>36</v>
      </c>
      <c r="B5683" t="s">
        <v>832</v>
      </c>
      <c r="C5683">
        <v>690</v>
      </c>
      <c r="D5683" t="s">
        <v>392</v>
      </c>
      <c r="E5683" t="s">
        <v>590</v>
      </c>
      <c r="F5683" t="s">
        <v>296</v>
      </c>
      <c r="G5683" t="s">
        <v>799</v>
      </c>
      <c r="H5683" t="s">
        <v>724</v>
      </c>
      <c r="I5683" t="s">
        <v>719</v>
      </c>
    </row>
    <row r="5684" spans="1:9" x14ac:dyDescent="0.35">
      <c r="A5684" t="s">
        <v>36</v>
      </c>
      <c r="B5684" t="s">
        <v>833</v>
      </c>
      <c r="C5684">
        <v>108</v>
      </c>
      <c r="D5684" t="s">
        <v>364</v>
      </c>
      <c r="E5684" t="s">
        <v>148</v>
      </c>
      <c r="F5684" t="s">
        <v>410</v>
      </c>
      <c r="G5684" t="s">
        <v>1416</v>
      </c>
      <c r="H5684" t="s">
        <v>1015</v>
      </c>
      <c r="I5684" t="s">
        <v>1167</v>
      </c>
    </row>
    <row r="5685" spans="1:9" x14ac:dyDescent="0.35">
      <c r="A5685" t="s">
        <v>37</v>
      </c>
      <c r="B5685" t="s">
        <v>831</v>
      </c>
      <c r="C5685">
        <v>75</v>
      </c>
      <c r="D5685" t="s">
        <v>552</v>
      </c>
      <c r="E5685" t="s">
        <v>165</v>
      </c>
      <c r="F5685" t="s">
        <v>939</v>
      </c>
      <c r="G5685" t="s">
        <v>729</v>
      </c>
      <c r="H5685" t="s">
        <v>800</v>
      </c>
      <c r="I5685" t="s">
        <v>67</v>
      </c>
    </row>
    <row r="5686" spans="1:9" x14ac:dyDescent="0.35">
      <c r="A5686" t="s">
        <v>37</v>
      </c>
      <c r="B5686" t="s">
        <v>832</v>
      </c>
      <c r="C5686">
        <v>346</v>
      </c>
      <c r="D5686" t="s">
        <v>784</v>
      </c>
      <c r="E5686" t="s">
        <v>175</v>
      </c>
      <c r="F5686" t="s">
        <v>365</v>
      </c>
      <c r="G5686" t="s">
        <v>1124</v>
      </c>
      <c r="H5686" t="s">
        <v>1091</v>
      </c>
      <c r="I5686" t="s">
        <v>696</v>
      </c>
    </row>
    <row r="5687" spans="1:9" x14ac:dyDescent="0.35">
      <c r="A5687" t="s">
        <v>37</v>
      </c>
      <c r="B5687" t="s">
        <v>833</v>
      </c>
      <c r="C5687">
        <v>32</v>
      </c>
      <c r="D5687" t="s">
        <v>1401</v>
      </c>
      <c r="E5687" t="s">
        <v>484</v>
      </c>
      <c r="F5687" t="s">
        <v>431</v>
      </c>
      <c r="G5687" t="s">
        <v>939</v>
      </c>
      <c r="H5687" t="s">
        <v>341</v>
      </c>
      <c r="I5687" t="s">
        <v>1011</v>
      </c>
    </row>
    <row r="5688" spans="1:9" x14ac:dyDescent="0.35">
      <c r="A5688" t="s">
        <v>38</v>
      </c>
      <c r="B5688" t="s">
        <v>831</v>
      </c>
      <c r="C5688">
        <v>128</v>
      </c>
      <c r="D5688" t="s">
        <v>178</v>
      </c>
      <c r="E5688" t="s">
        <v>491</v>
      </c>
      <c r="F5688" t="s">
        <v>923</v>
      </c>
      <c r="G5688" t="s">
        <v>456</v>
      </c>
      <c r="H5688" t="s">
        <v>337</v>
      </c>
      <c r="I5688" t="s">
        <v>1167</v>
      </c>
    </row>
    <row r="5689" spans="1:9" x14ac:dyDescent="0.35">
      <c r="A5689" t="s">
        <v>38</v>
      </c>
      <c r="B5689" t="s">
        <v>832</v>
      </c>
      <c r="C5689">
        <v>226</v>
      </c>
      <c r="D5689" t="s">
        <v>428</v>
      </c>
      <c r="E5689" t="s">
        <v>373</v>
      </c>
      <c r="F5689" t="s">
        <v>139</v>
      </c>
      <c r="G5689" t="s">
        <v>1167</v>
      </c>
      <c r="H5689" t="s">
        <v>1011</v>
      </c>
      <c r="I5689" t="s">
        <v>1169</v>
      </c>
    </row>
    <row r="5690" spans="1:9" x14ac:dyDescent="0.35">
      <c r="A5690" t="s">
        <v>38</v>
      </c>
      <c r="B5690" t="s">
        <v>833</v>
      </c>
      <c r="C5690">
        <v>117</v>
      </c>
      <c r="D5690" t="s">
        <v>410</v>
      </c>
      <c r="E5690" t="s">
        <v>176</v>
      </c>
      <c r="F5690" t="s">
        <v>279</v>
      </c>
      <c r="G5690" t="s">
        <v>1171</v>
      </c>
      <c r="H5690" t="s">
        <v>1169</v>
      </c>
      <c r="I5690" t="s">
        <v>748</v>
      </c>
    </row>
    <row r="5691" spans="1:9" x14ac:dyDescent="0.35">
      <c r="A5691" t="s">
        <v>39</v>
      </c>
      <c r="B5691" t="s">
        <v>831</v>
      </c>
      <c r="C5691">
        <v>90</v>
      </c>
      <c r="D5691" t="s">
        <v>390</v>
      </c>
      <c r="E5691" t="s">
        <v>223</v>
      </c>
      <c r="F5691" t="s">
        <v>382</v>
      </c>
      <c r="G5691" t="s">
        <v>1121</v>
      </c>
      <c r="H5691" t="s">
        <v>1214</v>
      </c>
      <c r="I5691" t="s">
        <v>1151</v>
      </c>
    </row>
    <row r="5692" spans="1:9" x14ac:dyDescent="0.35">
      <c r="A5692" t="s">
        <v>39</v>
      </c>
      <c r="B5692" t="s">
        <v>832</v>
      </c>
      <c r="C5692">
        <v>331</v>
      </c>
      <c r="D5692" t="s">
        <v>382</v>
      </c>
      <c r="E5692" t="s">
        <v>366</v>
      </c>
      <c r="F5692" t="s">
        <v>345</v>
      </c>
      <c r="G5692" t="s">
        <v>728</v>
      </c>
      <c r="H5692" t="s">
        <v>793</v>
      </c>
      <c r="I5692" t="s">
        <v>260</v>
      </c>
    </row>
    <row r="5693" spans="1:9" x14ac:dyDescent="0.35">
      <c r="A5693" t="s">
        <v>39</v>
      </c>
      <c r="B5693" t="s">
        <v>833</v>
      </c>
      <c r="C5693">
        <v>156</v>
      </c>
      <c r="D5693" t="s">
        <v>218</v>
      </c>
      <c r="E5693" t="s">
        <v>655</v>
      </c>
      <c r="F5693" t="s">
        <v>1128</v>
      </c>
      <c r="G5693" t="s">
        <v>602</v>
      </c>
      <c r="H5693" t="s">
        <v>789</v>
      </c>
      <c r="I5693" t="s">
        <v>1018</v>
      </c>
    </row>
    <row r="5694" spans="1:9" x14ac:dyDescent="0.35">
      <c r="A5694" t="s">
        <v>40</v>
      </c>
      <c r="B5694" t="s">
        <v>831</v>
      </c>
      <c r="C5694">
        <v>463</v>
      </c>
      <c r="D5694" t="s">
        <v>102</v>
      </c>
      <c r="E5694" t="s">
        <v>427</v>
      </c>
      <c r="F5694" t="s">
        <v>658</v>
      </c>
      <c r="G5694" t="s">
        <v>918</v>
      </c>
      <c r="H5694" t="s">
        <v>949</v>
      </c>
      <c r="I5694" t="s">
        <v>788</v>
      </c>
    </row>
    <row r="5695" spans="1:9" x14ac:dyDescent="0.35">
      <c r="A5695" t="s">
        <v>40</v>
      </c>
      <c r="B5695" t="s">
        <v>832</v>
      </c>
      <c r="C5695">
        <v>1783</v>
      </c>
      <c r="D5695" t="s">
        <v>1268</v>
      </c>
      <c r="E5695" t="s">
        <v>502</v>
      </c>
      <c r="F5695" t="s">
        <v>1128</v>
      </c>
      <c r="G5695" t="s">
        <v>996</v>
      </c>
      <c r="H5695" t="s">
        <v>580</v>
      </c>
      <c r="I5695" t="s">
        <v>1011</v>
      </c>
    </row>
    <row r="5696" spans="1:9" x14ac:dyDescent="0.35">
      <c r="A5696" t="s">
        <v>40</v>
      </c>
      <c r="B5696" t="s">
        <v>833</v>
      </c>
      <c r="C5696">
        <v>496</v>
      </c>
      <c r="D5696" t="s">
        <v>483</v>
      </c>
      <c r="E5696" t="s">
        <v>205</v>
      </c>
      <c r="F5696" t="s">
        <v>363</v>
      </c>
      <c r="G5696" t="s">
        <v>798</v>
      </c>
      <c r="H5696" t="s">
        <v>781</v>
      </c>
      <c r="I5696" t="s">
        <v>1118</v>
      </c>
    </row>
    <row r="5698" spans="1:7" x14ac:dyDescent="0.35">
      <c r="A5698" t="s">
        <v>1997</v>
      </c>
    </row>
    <row r="5699" spans="1:7" x14ac:dyDescent="0.35">
      <c r="A5699" t="s">
        <v>29</v>
      </c>
      <c r="B5699" t="s">
        <v>30</v>
      </c>
      <c r="C5699" t="s">
        <v>842</v>
      </c>
      <c r="D5699" t="s">
        <v>57</v>
      </c>
      <c r="E5699" t="s">
        <v>74</v>
      </c>
      <c r="F5699" t="s">
        <v>58</v>
      </c>
    </row>
    <row r="5700" spans="1:7" x14ac:dyDescent="0.35">
      <c r="A5700" t="s">
        <v>35</v>
      </c>
      <c r="B5700">
        <v>1673</v>
      </c>
      <c r="C5700" t="s">
        <v>673</v>
      </c>
      <c r="D5700" t="s">
        <v>155</v>
      </c>
      <c r="E5700" t="s">
        <v>355</v>
      </c>
      <c r="F5700" t="s">
        <v>105</v>
      </c>
    </row>
    <row r="5701" spans="1:7" x14ac:dyDescent="0.35">
      <c r="A5701" t="s">
        <v>36</v>
      </c>
      <c r="B5701">
        <v>5201</v>
      </c>
      <c r="C5701" t="s">
        <v>433</v>
      </c>
      <c r="D5701" t="s">
        <v>232</v>
      </c>
      <c r="E5701" t="s">
        <v>414</v>
      </c>
      <c r="F5701" t="s">
        <v>685</v>
      </c>
    </row>
    <row r="5702" spans="1:7" x14ac:dyDescent="0.35">
      <c r="A5702" t="s">
        <v>37</v>
      </c>
      <c r="B5702">
        <v>2146</v>
      </c>
      <c r="C5702" t="s">
        <v>246</v>
      </c>
      <c r="D5702" t="s">
        <v>416</v>
      </c>
      <c r="E5702" t="s">
        <v>414</v>
      </c>
      <c r="F5702" t="s">
        <v>262</v>
      </c>
    </row>
    <row r="5703" spans="1:7" x14ac:dyDescent="0.35">
      <c r="A5703" t="s">
        <v>38</v>
      </c>
      <c r="B5703">
        <v>2119</v>
      </c>
      <c r="C5703" t="s">
        <v>433</v>
      </c>
      <c r="D5703" t="s">
        <v>590</v>
      </c>
      <c r="E5703" t="s">
        <v>374</v>
      </c>
      <c r="F5703" t="s">
        <v>386</v>
      </c>
    </row>
    <row r="5704" spans="1:7" x14ac:dyDescent="0.35">
      <c r="A5704" t="s">
        <v>39</v>
      </c>
      <c r="B5704">
        <v>2747</v>
      </c>
      <c r="C5704" t="s">
        <v>668</v>
      </c>
      <c r="D5704" t="s">
        <v>591</v>
      </c>
      <c r="E5704" t="s">
        <v>374</v>
      </c>
      <c r="F5704" t="s">
        <v>353</v>
      </c>
    </row>
    <row r="5705" spans="1:7" x14ac:dyDescent="0.35">
      <c r="A5705" t="s">
        <v>40</v>
      </c>
      <c r="B5705">
        <v>13886</v>
      </c>
      <c r="C5705" t="s">
        <v>246</v>
      </c>
      <c r="D5705" t="s">
        <v>84</v>
      </c>
      <c r="E5705" t="s">
        <v>414</v>
      </c>
      <c r="F5705" t="s">
        <v>165</v>
      </c>
    </row>
    <row r="5707" spans="1:7" x14ac:dyDescent="0.35">
      <c r="A5707" t="s">
        <v>1998</v>
      </c>
    </row>
    <row r="5708" spans="1:7" x14ac:dyDescent="0.35">
      <c r="A5708" t="s">
        <v>29</v>
      </c>
      <c r="B5708" t="s">
        <v>1999</v>
      </c>
      <c r="C5708" t="s">
        <v>30</v>
      </c>
      <c r="D5708" t="s">
        <v>57</v>
      </c>
      <c r="E5708" t="s">
        <v>58</v>
      </c>
      <c r="F5708" t="s">
        <v>74</v>
      </c>
      <c r="G5708" t="s">
        <v>842</v>
      </c>
    </row>
    <row r="5709" spans="1:7" x14ac:dyDescent="0.35">
      <c r="A5709" t="s">
        <v>35</v>
      </c>
      <c r="B5709" t="s">
        <v>1042</v>
      </c>
      <c r="C5709">
        <v>85</v>
      </c>
      <c r="D5709" t="s">
        <v>392</v>
      </c>
      <c r="E5709" t="s">
        <v>391</v>
      </c>
      <c r="F5709" t="s">
        <v>78</v>
      </c>
      <c r="G5709" t="s">
        <v>78</v>
      </c>
    </row>
    <row r="5710" spans="1:7" x14ac:dyDescent="0.35">
      <c r="A5710" t="s">
        <v>35</v>
      </c>
      <c r="B5710" t="s">
        <v>2000</v>
      </c>
      <c r="C5710">
        <v>78</v>
      </c>
      <c r="D5710" t="s">
        <v>215</v>
      </c>
      <c r="E5710" t="s">
        <v>214</v>
      </c>
      <c r="F5710" t="s">
        <v>78</v>
      </c>
      <c r="G5710" t="s">
        <v>78</v>
      </c>
    </row>
    <row r="5711" spans="1:7" x14ac:dyDescent="0.35">
      <c r="A5711" t="s">
        <v>35</v>
      </c>
      <c r="B5711" t="s">
        <v>2001</v>
      </c>
      <c r="C5711">
        <v>43</v>
      </c>
      <c r="D5711" t="s">
        <v>404</v>
      </c>
      <c r="E5711" t="s">
        <v>579</v>
      </c>
      <c r="F5711" t="s">
        <v>78</v>
      </c>
      <c r="G5711" t="s">
        <v>78</v>
      </c>
    </row>
    <row r="5712" spans="1:7" x14ac:dyDescent="0.35">
      <c r="A5712" t="s">
        <v>35</v>
      </c>
      <c r="B5712" t="s">
        <v>2002</v>
      </c>
      <c r="C5712">
        <v>46</v>
      </c>
      <c r="D5712" t="s">
        <v>393</v>
      </c>
      <c r="E5712" t="s">
        <v>221</v>
      </c>
      <c r="F5712" t="s">
        <v>1064</v>
      </c>
      <c r="G5712" t="s">
        <v>679</v>
      </c>
    </row>
    <row r="5713" spans="1:7" x14ac:dyDescent="0.35">
      <c r="A5713" t="s">
        <v>35</v>
      </c>
      <c r="B5713" t="s">
        <v>2003</v>
      </c>
      <c r="C5713">
        <v>304</v>
      </c>
      <c r="D5713" t="s">
        <v>233</v>
      </c>
      <c r="E5713" t="s">
        <v>418</v>
      </c>
      <c r="F5713" t="s">
        <v>433</v>
      </c>
      <c r="G5713" t="s">
        <v>334</v>
      </c>
    </row>
    <row r="5714" spans="1:7" x14ac:dyDescent="0.35">
      <c r="A5714" t="s">
        <v>35</v>
      </c>
      <c r="B5714" t="s">
        <v>2004</v>
      </c>
      <c r="C5714">
        <v>215</v>
      </c>
      <c r="D5714" t="s">
        <v>418</v>
      </c>
      <c r="E5714" t="s">
        <v>617</v>
      </c>
      <c r="F5714" t="s">
        <v>387</v>
      </c>
      <c r="G5714" t="s">
        <v>78</v>
      </c>
    </row>
    <row r="5715" spans="1:7" x14ac:dyDescent="0.35">
      <c r="A5715" t="s">
        <v>35</v>
      </c>
      <c r="B5715" t="s">
        <v>2005</v>
      </c>
      <c r="C5715">
        <v>160</v>
      </c>
      <c r="D5715" t="s">
        <v>376</v>
      </c>
      <c r="E5715" t="s">
        <v>802</v>
      </c>
      <c r="F5715" t="s">
        <v>78</v>
      </c>
      <c r="G5715" t="s">
        <v>675</v>
      </c>
    </row>
    <row r="5716" spans="1:7" x14ac:dyDescent="0.35">
      <c r="A5716" t="s">
        <v>35</v>
      </c>
      <c r="B5716" t="s">
        <v>1044</v>
      </c>
      <c r="C5716">
        <v>83</v>
      </c>
      <c r="D5716" t="s">
        <v>558</v>
      </c>
      <c r="E5716" t="s">
        <v>557</v>
      </c>
      <c r="F5716" t="s">
        <v>78</v>
      </c>
      <c r="G5716" t="s">
        <v>78</v>
      </c>
    </row>
    <row r="5717" spans="1:7" x14ac:dyDescent="0.35">
      <c r="A5717" t="s">
        <v>35</v>
      </c>
      <c r="B5717" t="s">
        <v>2006</v>
      </c>
      <c r="C5717">
        <v>74</v>
      </c>
      <c r="D5717" t="s">
        <v>496</v>
      </c>
      <c r="E5717" t="s">
        <v>497</v>
      </c>
      <c r="F5717" t="s">
        <v>78</v>
      </c>
      <c r="G5717" t="s">
        <v>78</v>
      </c>
    </row>
    <row r="5718" spans="1:7" x14ac:dyDescent="0.35">
      <c r="A5718" t="s">
        <v>35</v>
      </c>
      <c r="B5718" t="s">
        <v>2007</v>
      </c>
      <c r="C5718">
        <v>36</v>
      </c>
      <c r="D5718" t="s">
        <v>553</v>
      </c>
      <c r="E5718" t="s">
        <v>554</v>
      </c>
      <c r="F5718" t="s">
        <v>78</v>
      </c>
      <c r="G5718" t="s">
        <v>78</v>
      </c>
    </row>
    <row r="5719" spans="1:7" x14ac:dyDescent="0.35">
      <c r="A5719" t="s">
        <v>35</v>
      </c>
      <c r="B5719" t="s">
        <v>2008</v>
      </c>
      <c r="C5719">
        <v>52</v>
      </c>
      <c r="D5719" t="s">
        <v>541</v>
      </c>
      <c r="E5719" t="s">
        <v>629</v>
      </c>
      <c r="F5719" t="s">
        <v>78</v>
      </c>
      <c r="G5719" t="s">
        <v>78</v>
      </c>
    </row>
    <row r="5720" spans="1:7" x14ac:dyDescent="0.35">
      <c r="A5720" t="s">
        <v>35</v>
      </c>
      <c r="B5720" t="s">
        <v>2009</v>
      </c>
      <c r="C5720">
        <v>232</v>
      </c>
      <c r="D5720" t="s">
        <v>159</v>
      </c>
      <c r="E5720" t="s">
        <v>461</v>
      </c>
      <c r="F5720" t="s">
        <v>734</v>
      </c>
      <c r="G5720" t="s">
        <v>78</v>
      </c>
    </row>
    <row r="5721" spans="1:7" x14ac:dyDescent="0.35">
      <c r="A5721" t="s">
        <v>35</v>
      </c>
      <c r="B5721" t="s">
        <v>2010</v>
      </c>
      <c r="C5721">
        <v>164</v>
      </c>
      <c r="D5721" t="s">
        <v>386</v>
      </c>
      <c r="E5721" t="s">
        <v>166</v>
      </c>
      <c r="F5721" t="s">
        <v>78</v>
      </c>
      <c r="G5721" t="s">
        <v>623</v>
      </c>
    </row>
    <row r="5722" spans="1:7" x14ac:dyDescent="0.35">
      <c r="A5722" t="s">
        <v>35</v>
      </c>
      <c r="B5722" t="s">
        <v>2011</v>
      </c>
      <c r="C5722">
        <v>82</v>
      </c>
      <c r="D5722" t="s">
        <v>403</v>
      </c>
      <c r="E5722" t="s">
        <v>923</v>
      </c>
      <c r="F5722" t="s">
        <v>78</v>
      </c>
      <c r="G5722" t="s">
        <v>78</v>
      </c>
    </row>
    <row r="5723" spans="1:7" x14ac:dyDescent="0.35">
      <c r="A5723" t="s">
        <v>35</v>
      </c>
      <c r="B5723" t="s">
        <v>318</v>
      </c>
      <c r="C5723">
        <v>19</v>
      </c>
      <c r="D5723" t="s">
        <v>923</v>
      </c>
      <c r="E5723" t="s">
        <v>938</v>
      </c>
      <c r="F5723" t="s">
        <v>272</v>
      </c>
      <c r="G5723" t="s">
        <v>78</v>
      </c>
    </row>
    <row r="5724" spans="1:7" x14ac:dyDescent="0.35">
      <c r="A5724" t="s">
        <v>36</v>
      </c>
      <c r="B5724" t="s">
        <v>1042</v>
      </c>
      <c r="C5724">
        <v>357</v>
      </c>
      <c r="D5724" t="s">
        <v>385</v>
      </c>
      <c r="E5724" t="s">
        <v>391</v>
      </c>
      <c r="F5724" t="s">
        <v>668</v>
      </c>
      <c r="G5724" t="s">
        <v>433</v>
      </c>
    </row>
    <row r="5725" spans="1:7" x14ac:dyDescent="0.35">
      <c r="A5725" t="s">
        <v>36</v>
      </c>
      <c r="B5725" t="s">
        <v>2000</v>
      </c>
      <c r="C5725">
        <v>301</v>
      </c>
      <c r="D5725" t="s">
        <v>485</v>
      </c>
      <c r="E5725" t="s">
        <v>382</v>
      </c>
      <c r="F5725" t="s">
        <v>668</v>
      </c>
      <c r="G5725" t="s">
        <v>433</v>
      </c>
    </row>
    <row r="5726" spans="1:7" x14ac:dyDescent="0.35">
      <c r="A5726" t="s">
        <v>36</v>
      </c>
      <c r="B5726" t="s">
        <v>2001</v>
      </c>
      <c r="C5726">
        <v>178</v>
      </c>
      <c r="D5726" t="s">
        <v>422</v>
      </c>
      <c r="E5726" t="s">
        <v>483</v>
      </c>
      <c r="F5726" t="s">
        <v>78</v>
      </c>
      <c r="G5726" t="s">
        <v>78</v>
      </c>
    </row>
    <row r="5727" spans="1:7" x14ac:dyDescent="0.35">
      <c r="A5727" t="s">
        <v>36</v>
      </c>
      <c r="B5727" t="s">
        <v>2002</v>
      </c>
      <c r="C5727">
        <v>169</v>
      </c>
      <c r="D5727" t="s">
        <v>361</v>
      </c>
      <c r="E5727" t="s">
        <v>149</v>
      </c>
      <c r="F5727" t="s">
        <v>78</v>
      </c>
      <c r="G5727" t="s">
        <v>377</v>
      </c>
    </row>
    <row r="5728" spans="1:7" x14ac:dyDescent="0.35">
      <c r="A5728" t="s">
        <v>36</v>
      </c>
      <c r="B5728" t="s">
        <v>2003</v>
      </c>
      <c r="C5728">
        <v>1023</v>
      </c>
      <c r="D5728" t="s">
        <v>173</v>
      </c>
      <c r="E5728" t="s">
        <v>188</v>
      </c>
      <c r="F5728" t="s">
        <v>673</v>
      </c>
      <c r="G5728" t="s">
        <v>675</v>
      </c>
    </row>
    <row r="5729" spans="1:7" x14ac:dyDescent="0.35">
      <c r="A5729" t="s">
        <v>36</v>
      </c>
      <c r="B5729" t="s">
        <v>2004</v>
      </c>
      <c r="C5729">
        <v>488</v>
      </c>
      <c r="D5729" t="s">
        <v>100</v>
      </c>
      <c r="E5729" t="s">
        <v>400</v>
      </c>
      <c r="F5729" t="s">
        <v>170</v>
      </c>
      <c r="G5729" t="s">
        <v>246</v>
      </c>
    </row>
    <row r="5730" spans="1:7" x14ac:dyDescent="0.35">
      <c r="A5730" t="s">
        <v>36</v>
      </c>
      <c r="B5730" t="s">
        <v>2005</v>
      </c>
      <c r="C5730">
        <v>367</v>
      </c>
      <c r="D5730" t="s">
        <v>1114</v>
      </c>
      <c r="E5730" t="s">
        <v>184</v>
      </c>
      <c r="F5730" t="s">
        <v>78</v>
      </c>
      <c r="G5730" t="s">
        <v>679</v>
      </c>
    </row>
    <row r="5731" spans="1:7" x14ac:dyDescent="0.35">
      <c r="A5731" t="s">
        <v>36</v>
      </c>
      <c r="B5731" t="s">
        <v>1044</v>
      </c>
      <c r="C5731">
        <v>290</v>
      </c>
      <c r="D5731" t="s">
        <v>500</v>
      </c>
      <c r="E5731" t="s">
        <v>394</v>
      </c>
      <c r="F5731" t="s">
        <v>673</v>
      </c>
      <c r="G5731" t="s">
        <v>668</v>
      </c>
    </row>
    <row r="5732" spans="1:7" x14ac:dyDescent="0.35">
      <c r="A5732" t="s">
        <v>36</v>
      </c>
      <c r="B5732" t="s">
        <v>2006</v>
      </c>
      <c r="C5732">
        <v>265</v>
      </c>
      <c r="D5732" t="s">
        <v>650</v>
      </c>
      <c r="E5732" t="s">
        <v>505</v>
      </c>
      <c r="F5732" t="s">
        <v>78</v>
      </c>
      <c r="G5732" t="s">
        <v>374</v>
      </c>
    </row>
    <row r="5733" spans="1:7" x14ac:dyDescent="0.35">
      <c r="A5733" t="s">
        <v>36</v>
      </c>
      <c r="B5733" t="s">
        <v>2007</v>
      </c>
      <c r="C5733">
        <v>146</v>
      </c>
      <c r="D5733" t="s">
        <v>558</v>
      </c>
      <c r="E5733" t="s">
        <v>205</v>
      </c>
      <c r="F5733" t="s">
        <v>377</v>
      </c>
      <c r="G5733" t="s">
        <v>78</v>
      </c>
    </row>
    <row r="5734" spans="1:7" x14ac:dyDescent="0.35">
      <c r="A5734" t="s">
        <v>36</v>
      </c>
      <c r="B5734" t="s">
        <v>2008</v>
      </c>
      <c r="C5734">
        <v>141</v>
      </c>
      <c r="D5734" t="s">
        <v>1103</v>
      </c>
      <c r="E5734" t="s">
        <v>607</v>
      </c>
      <c r="F5734" t="s">
        <v>668</v>
      </c>
      <c r="G5734" t="s">
        <v>355</v>
      </c>
    </row>
    <row r="5735" spans="1:7" x14ac:dyDescent="0.35">
      <c r="A5735" t="s">
        <v>36</v>
      </c>
      <c r="B5735" t="s">
        <v>2009</v>
      </c>
      <c r="C5735">
        <v>780</v>
      </c>
      <c r="D5735" t="s">
        <v>131</v>
      </c>
      <c r="E5735" t="s">
        <v>391</v>
      </c>
      <c r="F5735" t="s">
        <v>170</v>
      </c>
      <c r="G5735" t="s">
        <v>673</v>
      </c>
    </row>
    <row r="5736" spans="1:7" x14ac:dyDescent="0.35">
      <c r="A5736" t="s">
        <v>36</v>
      </c>
      <c r="B5736" t="s">
        <v>2010</v>
      </c>
      <c r="C5736">
        <v>379</v>
      </c>
      <c r="D5736" t="s">
        <v>81</v>
      </c>
      <c r="E5736" t="s">
        <v>630</v>
      </c>
      <c r="F5736" t="s">
        <v>433</v>
      </c>
      <c r="G5736" t="s">
        <v>246</v>
      </c>
    </row>
    <row r="5737" spans="1:7" x14ac:dyDescent="0.35">
      <c r="A5737" t="s">
        <v>36</v>
      </c>
      <c r="B5737" t="s">
        <v>2011</v>
      </c>
      <c r="C5737">
        <v>223</v>
      </c>
      <c r="D5737" t="s">
        <v>618</v>
      </c>
      <c r="E5737" t="s">
        <v>1207</v>
      </c>
      <c r="F5737" t="s">
        <v>170</v>
      </c>
      <c r="G5737" t="s">
        <v>673</v>
      </c>
    </row>
    <row r="5738" spans="1:7" x14ac:dyDescent="0.35">
      <c r="A5738" t="s">
        <v>36</v>
      </c>
      <c r="B5738" t="s">
        <v>318</v>
      </c>
      <c r="C5738">
        <v>94</v>
      </c>
      <c r="D5738" t="s">
        <v>1254</v>
      </c>
      <c r="E5738" t="s">
        <v>664</v>
      </c>
      <c r="F5738" t="s">
        <v>352</v>
      </c>
      <c r="G5738" t="s">
        <v>623</v>
      </c>
    </row>
    <row r="5739" spans="1:7" x14ac:dyDescent="0.35">
      <c r="A5739" t="s">
        <v>37</v>
      </c>
      <c r="B5739" t="s">
        <v>1042</v>
      </c>
      <c r="C5739">
        <v>102</v>
      </c>
      <c r="D5739" t="s">
        <v>413</v>
      </c>
      <c r="E5739" t="s">
        <v>505</v>
      </c>
      <c r="F5739" t="s">
        <v>78</v>
      </c>
      <c r="G5739" t="s">
        <v>78</v>
      </c>
    </row>
    <row r="5740" spans="1:7" x14ac:dyDescent="0.35">
      <c r="A5740" t="s">
        <v>37</v>
      </c>
      <c r="B5740" t="s">
        <v>2000</v>
      </c>
      <c r="C5740">
        <v>111</v>
      </c>
      <c r="D5740" t="s">
        <v>481</v>
      </c>
      <c r="E5740" t="s">
        <v>569</v>
      </c>
      <c r="F5740" t="s">
        <v>85</v>
      </c>
      <c r="G5740" t="s">
        <v>78</v>
      </c>
    </row>
    <row r="5741" spans="1:7" x14ac:dyDescent="0.35">
      <c r="A5741" t="s">
        <v>37</v>
      </c>
      <c r="B5741" t="s">
        <v>2001</v>
      </c>
      <c r="C5741">
        <v>62</v>
      </c>
      <c r="D5741" t="s">
        <v>422</v>
      </c>
      <c r="E5741" t="s">
        <v>405</v>
      </c>
      <c r="F5741" t="s">
        <v>78</v>
      </c>
      <c r="G5741" t="s">
        <v>622</v>
      </c>
    </row>
    <row r="5742" spans="1:7" x14ac:dyDescent="0.35">
      <c r="A5742" t="s">
        <v>37</v>
      </c>
      <c r="B5742" t="s">
        <v>2002</v>
      </c>
      <c r="C5742">
        <v>57</v>
      </c>
      <c r="D5742" t="s">
        <v>567</v>
      </c>
      <c r="E5742" t="s">
        <v>566</v>
      </c>
      <c r="F5742" t="s">
        <v>78</v>
      </c>
      <c r="G5742" t="s">
        <v>78</v>
      </c>
    </row>
    <row r="5743" spans="1:7" x14ac:dyDescent="0.35">
      <c r="A5743" t="s">
        <v>37</v>
      </c>
      <c r="B5743" t="s">
        <v>2003</v>
      </c>
      <c r="C5743">
        <v>404</v>
      </c>
      <c r="D5743" t="s">
        <v>155</v>
      </c>
      <c r="E5743" t="s">
        <v>378</v>
      </c>
      <c r="F5743" t="s">
        <v>673</v>
      </c>
      <c r="G5743" t="s">
        <v>414</v>
      </c>
    </row>
    <row r="5744" spans="1:7" x14ac:dyDescent="0.35">
      <c r="A5744" t="s">
        <v>37</v>
      </c>
      <c r="B5744" t="s">
        <v>2004</v>
      </c>
      <c r="C5744">
        <v>251</v>
      </c>
      <c r="D5744" t="s">
        <v>630</v>
      </c>
      <c r="E5744" t="s">
        <v>323</v>
      </c>
      <c r="F5744" t="s">
        <v>374</v>
      </c>
      <c r="G5744" t="s">
        <v>433</v>
      </c>
    </row>
    <row r="5745" spans="1:7" x14ac:dyDescent="0.35">
      <c r="A5745" t="s">
        <v>37</v>
      </c>
      <c r="B5745" t="s">
        <v>2005</v>
      </c>
      <c r="C5745">
        <v>214</v>
      </c>
      <c r="D5745" t="s">
        <v>1314</v>
      </c>
      <c r="E5745" t="s">
        <v>370</v>
      </c>
      <c r="F5745" t="s">
        <v>490</v>
      </c>
      <c r="G5745" t="s">
        <v>78</v>
      </c>
    </row>
    <row r="5746" spans="1:7" x14ac:dyDescent="0.35">
      <c r="A5746" t="s">
        <v>37</v>
      </c>
      <c r="B5746" t="s">
        <v>1044</v>
      </c>
      <c r="C5746">
        <v>98</v>
      </c>
      <c r="D5746" t="s">
        <v>410</v>
      </c>
      <c r="E5746" t="s">
        <v>536</v>
      </c>
      <c r="F5746" t="s">
        <v>406</v>
      </c>
      <c r="G5746" t="s">
        <v>623</v>
      </c>
    </row>
    <row r="5747" spans="1:7" x14ac:dyDescent="0.35">
      <c r="A5747" t="s">
        <v>37</v>
      </c>
      <c r="B5747" t="s">
        <v>2006</v>
      </c>
      <c r="C5747">
        <v>103</v>
      </c>
      <c r="D5747" t="s">
        <v>626</v>
      </c>
      <c r="E5747" t="s">
        <v>625</v>
      </c>
      <c r="F5747" t="s">
        <v>78</v>
      </c>
      <c r="G5747" t="s">
        <v>78</v>
      </c>
    </row>
    <row r="5748" spans="1:7" x14ac:dyDescent="0.35">
      <c r="A5748" t="s">
        <v>37</v>
      </c>
      <c r="B5748" t="s">
        <v>2007</v>
      </c>
      <c r="C5748">
        <v>51</v>
      </c>
      <c r="D5748" t="s">
        <v>418</v>
      </c>
      <c r="E5748" t="s">
        <v>417</v>
      </c>
      <c r="F5748" t="s">
        <v>78</v>
      </c>
      <c r="G5748" t="s">
        <v>78</v>
      </c>
    </row>
    <row r="5749" spans="1:7" x14ac:dyDescent="0.35">
      <c r="A5749" t="s">
        <v>37</v>
      </c>
      <c r="B5749" t="s">
        <v>2008</v>
      </c>
      <c r="C5749">
        <v>52</v>
      </c>
      <c r="D5749" t="s">
        <v>215</v>
      </c>
      <c r="E5749" t="s">
        <v>214</v>
      </c>
      <c r="F5749" t="s">
        <v>78</v>
      </c>
      <c r="G5749" t="s">
        <v>78</v>
      </c>
    </row>
    <row r="5750" spans="1:7" x14ac:dyDescent="0.35">
      <c r="A5750" t="s">
        <v>37</v>
      </c>
      <c r="B5750" t="s">
        <v>2009</v>
      </c>
      <c r="C5750">
        <v>302</v>
      </c>
      <c r="D5750" t="s">
        <v>173</v>
      </c>
      <c r="E5750" t="s">
        <v>130</v>
      </c>
      <c r="F5750" t="s">
        <v>374</v>
      </c>
      <c r="G5750" t="s">
        <v>387</v>
      </c>
    </row>
    <row r="5751" spans="1:7" x14ac:dyDescent="0.35">
      <c r="A5751" t="s">
        <v>37</v>
      </c>
      <c r="B5751" t="s">
        <v>2010</v>
      </c>
      <c r="C5751">
        <v>200</v>
      </c>
      <c r="D5751" t="s">
        <v>366</v>
      </c>
      <c r="E5751" t="s">
        <v>591</v>
      </c>
      <c r="F5751" t="s">
        <v>78</v>
      </c>
      <c r="G5751" t="s">
        <v>673</v>
      </c>
    </row>
    <row r="5752" spans="1:7" x14ac:dyDescent="0.35">
      <c r="A5752" t="s">
        <v>37</v>
      </c>
      <c r="B5752" t="s">
        <v>2011</v>
      </c>
      <c r="C5752">
        <v>94</v>
      </c>
      <c r="D5752" t="s">
        <v>656</v>
      </c>
      <c r="E5752" t="s">
        <v>655</v>
      </c>
      <c r="F5752" t="s">
        <v>78</v>
      </c>
      <c r="G5752" t="s">
        <v>78</v>
      </c>
    </row>
    <row r="5753" spans="1:7" x14ac:dyDescent="0.35">
      <c r="A5753" t="s">
        <v>37</v>
      </c>
      <c r="B5753" t="s">
        <v>318</v>
      </c>
      <c r="C5753">
        <v>45</v>
      </c>
      <c r="D5753" t="s">
        <v>335</v>
      </c>
      <c r="E5753" t="s">
        <v>566</v>
      </c>
      <c r="F5753" t="s">
        <v>613</v>
      </c>
      <c r="G5753" t="s">
        <v>78</v>
      </c>
    </row>
    <row r="5754" spans="1:7" x14ac:dyDescent="0.35">
      <c r="A5754" t="s">
        <v>38</v>
      </c>
      <c r="B5754" t="s">
        <v>1042</v>
      </c>
      <c r="C5754">
        <v>105</v>
      </c>
      <c r="D5754" t="s">
        <v>465</v>
      </c>
      <c r="E5754" t="s">
        <v>466</v>
      </c>
      <c r="F5754" t="s">
        <v>78</v>
      </c>
      <c r="G5754" t="s">
        <v>78</v>
      </c>
    </row>
    <row r="5755" spans="1:7" x14ac:dyDescent="0.35">
      <c r="A5755" t="s">
        <v>38</v>
      </c>
      <c r="B5755" t="s">
        <v>2000</v>
      </c>
      <c r="C5755">
        <v>89</v>
      </c>
      <c r="D5755" t="s">
        <v>46</v>
      </c>
      <c r="E5755" t="s">
        <v>1530</v>
      </c>
      <c r="F5755" t="s">
        <v>334</v>
      </c>
      <c r="G5755" t="s">
        <v>78</v>
      </c>
    </row>
    <row r="5756" spans="1:7" x14ac:dyDescent="0.35">
      <c r="A5756" t="s">
        <v>38</v>
      </c>
      <c r="B5756" t="s">
        <v>2001</v>
      </c>
      <c r="C5756">
        <v>42</v>
      </c>
      <c r="D5756" t="s">
        <v>940</v>
      </c>
      <c r="E5756" t="s">
        <v>330</v>
      </c>
      <c r="F5756" t="s">
        <v>623</v>
      </c>
      <c r="G5756" t="s">
        <v>78</v>
      </c>
    </row>
    <row r="5757" spans="1:7" x14ac:dyDescent="0.35">
      <c r="A5757" t="s">
        <v>38</v>
      </c>
      <c r="B5757" t="s">
        <v>2002</v>
      </c>
      <c r="C5757">
        <v>61</v>
      </c>
      <c r="D5757" t="s">
        <v>495</v>
      </c>
      <c r="E5757" t="s">
        <v>427</v>
      </c>
      <c r="F5757" t="s">
        <v>170</v>
      </c>
      <c r="G5757" t="s">
        <v>78</v>
      </c>
    </row>
    <row r="5758" spans="1:7" x14ac:dyDescent="0.35">
      <c r="A5758" t="s">
        <v>38</v>
      </c>
      <c r="B5758" t="s">
        <v>2003</v>
      </c>
      <c r="C5758">
        <v>400</v>
      </c>
      <c r="D5758" t="s">
        <v>497</v>
      </c>
      <c r="E5758" t="s">
        <v>685</v>
      </c>
      <c r="F5758" t="s">
        <v>246</v>
      </c>
      <c r="G5758" t="s">
        <v>675</v>
      </c>
    </row>
    <row r="5759" spans="1:7" x14ac:dyDescent="0.35">
      <c r="A5759" t="s">
        <v>38</v>
      </c>
      <c r="B5759" t="s">
        <v>2004</v>
      </c>
      <c r="C5759">
        <v>297</v>
      </c>
      <c r="D5759" t="s">
        <v>506</v>
      </c>
      <c r="E5759" t="s">
        <v>423</v>
      </c>
      <c r="F5759" t="s">
        <v>377</v>
      </c>
      <c r="G5759" t="s">
        <v>355</v>
      </c>
    </row>
    <row r="5760" spans="1:7" x14ac:dyDescent="0.35">
      <c r="A5760" t="s">
        <v>38</v>
      </c>
      <c r="B5760" t="s">
        <v>2005</v>
      </c>
      <c r="C5760">
        <v>206</v>
      </c>
      <c r="D5760" t="s">
        <v>97</v>
      </c>
      <c r="E5760" t="s">
        <v>297</v>
      </c>
      <c r="F5760" t="s">
        <v>387</v>
      </c>
      <c r="G5760" t="s">
        <v>78</v>
      </c>
    </row>
    <row r="5761" spans="1:7" x14ac:dyDescent="0.35">
      <c r="A5761" t="s">
        <v>38</v>
      </c>
      <c r="B5761" t="s">
        <v>1044</v>
      </c>
      <c r="C5761">
        <v>94</v>
      </c>
      <c r="D5761" t="s">
        <v>187</v>
      </c>
      <c r="E5761" t="s">
        <v>412</v>
      </c>
      <c r="F5761" t="s">
        <v>78</v>
      </c>
      <c r="G5761" t="s">
        <v>246</v>
      </c>
    </row>
    <row r="5762" spans="1:7" x14ac:dyDescent="0.35">
      <c r="A5762" t="s">
        <v>38</v>
      </c>
      <c r="B5762" t="s">
        <v>2006</v>
      </c>
      <c r="C5762">
        <v>70</v>
      </c>
      <c r="D5762" t="s">
        <v>324</v>
      </c>
      <c r="E5762" t="s">
        <v>325</v>
      </c>
      <c r="F5762" t="s">
        <v>78</v>
      </c>
      <c r="G5762" t="s">
        <v>78</v>
      </c>
    </row>
    <row r="5763" spans="1:7" x14ac:dyDescent="0.35">
      <c r="A5763" t="s">
        <v>38</v>
      </c>
      <c r="B5763" t="s">
        <v>2007</v>
      </c>
      <c r="C5763">
        <v>43</v>
      </c>
      <c r="D5763" t="s">
        <v>103</v>
      </c>
      <c r="E5763" t="s">
        <v>102</v>
      </c>
      <c r="F5763" t="s">
        <v>78</v>
      </c>
      <c r="G5763" t="s">
        <v>78</v>
      </c>
    </row>
    <row r="5764" spans="1:7" x14ac:dyDescent="0.35">
      <c r="A5764" t="s">
        <v>38</v>
      </c>
      <c r="B5764" t="s">
        <v>2008</v>
      </c>
      <c r="C5764">
        <v>68</v>
      </c>
      <c r="D5764" t="s">
        <v>2012</v>
      </c>
      <c r="E5764" t="s">
        <v>549</v>
      </c>
      <c r="F5764" t="s">
        <v>458</v>
      </c>
      <c r="G5764" t="s">
        <v>78</v>
      </c>
    </row>
    <row r="5765" spans="1:7" x14ac:dyDescent="0.35">
      <c r="A5765" t="s">
        <v>38</v>
      </c>
      <c r="B5765" t="s">
        <v>2009</v>
      </c>
      <c r="C5765">
        <v>291</v>
      </c>
      <c r="D5765" t="s">
        <v>400</v>
      </c>
      <c r="E5765" t="s">
        <v>481</v>
      </c>
      <c r="F5765" t="s">
        <v>78</v>
      </c>
      <c r="G5765" t="s">
        <v>377</v>
      </c>
    </row>
    <row r="5766" spans="1:7" x14ac:dyDescent="0.35">
      <c r="A5766" t="s">
        <v>38</v>
      </c>
      <c r="B5766" t="s">
        <v>2010</v>
      </c>
      <c r="C5766">
        <v>218</v>
      </c>
      <c r="D5766" t="s">
        <v>322</v>
      </c>
      <c r="E5766" t="s">
        <v>428</v>
      </c>
      <c r="F5766" t="s">
        <v>668</v>
      </c>
      <c r="G5766" t="s">
        <v>78</v>
      </c>
    </row>
    <row r="5767" spans="1:7" x14ac:dyDescent="0.35">
      <c r="A5767" t="s">
        <v>38</v>
      </c>
      <c r="B5767" t="s">
        <v>2011</v>
      </c>
      <c r="C5767">
        <v>104</v>
      </c>
      <c r="D5767" t="s">
        <v>140</v>
      </c>
      <c r="E5767" t="s">
        <v>100</v>
      </c>
      <c r="F5767" t="s">
        <v>78</v>
      </c>
      <c r="G5767" t="s">
        <v>334</v>
      </c>
    </row>
    <row r="5768" spans="1:7" x14ac:dyDescent="0.35">
      <c r="A5768" t="s">
        <v>38</v>
      </c>
      <c r="B5768" t="s">
        <v>318</v>
      </c>
      <c r="C5768">
        <v>31</v>
      </c>
      <c r="D5768" t="s">
        <v>353</v>
      </c>
      <c r="E5768" t="s">
        <v>604</v>
      </c>
      <c r="F5768" t="s">
        <v>969</v>
      </c>
      <c r="G5768" t="s">
        <v>78</v>
      </c>
    </row>
    <row r="5769" spans="1:7" x14ac:dyDescent="0.35">
      <c r="A5769" t="s">
        <v>39</v>
      </c>
      <c r="B5769" t="s">
        <v>1042</v>
      </c>
      <c r="C5769">
        <v>132</v>
      </c>
      <c r="D5769" t="s">
        <v>333</v>
      </c>
      <c r="E5769" t="s">
        <v>562</v>
      </c>
      <c r="F5769" t="s">
        <v>78</v>
      </c>
      <c r="G5769" t="s">
        <v>78</v>
      </c>
    </row>
    <row r="5770" spans="1:7" x14ac:dyDescent="0.35">
      <c r="A5770" t="s">
        <v>39</v>
      </c>
      <c r="B5770" t="s">
        <v>2000</v>
      </c>
      <c r="C5770">
        <v>129</v>
      </c>
      <c r="D5770" t="s">
        <v>491</v>
      </c>
      <c r="E5770" t="s">
        <v>358</v>
      </c>
      <c r="F5770" t="s">
        <v>78</v>
      </c>
      <c r="G5770" t="s">
        <v>374</v>
      </c>
    </row>
    <row r="5771" spans="1:7" x14ac:dyDescent="0.35">
      <c r="A5771" t="s">
        <v>39</v>
      </c>
      <c r="B5771" t="s">
        <v>2001</v>
      </c>
      <c r="C5771">
        <v>63</v>
      </c>
      <c r="D5771" t="s">
        <v>630</v>
      </c>
      <c r="E5771" t="s">
        <v>650</v>
      </c>
      <c r="F5771" t="s">
        <v>78</v>
      </c>
      <c r="G5771" t="s">
        <v>78</v>
      </c>
    </row>
    <row r="5772" spans="1:7" x14ac:dyDescent="0.35">
      <c r="A5772" t="s">
        <v>39</v>
      </c>
      <c r="B5772" t="s">
        <v>2002</v>
      </c>
      <c r="C5772">
        <v>99</v>
      </c>
      <c r="D5772" t="s">
        <v>187</v>
      </c>
      <c r="E5772" t="s">
        <v>188</v>
      </c>
      <c r="F5772" t="s">
        <v>78</v>
      </c>
      <c r="G5772" t="s">
        <v>78</v>
      </c>
    </row>
    <row r="5773" spans="1:7" x14ac:dyDescent="0.35">
      <c r="A5773" t="s">
        <v>39</v>
      </c>
      <c r="B5773" t="s">
        <v>2003</v>
      </c>
      <c r="C5773">
        <v>540</v>
      </c>
      <c r="D5773" t="s">
        <v>418</v>
      </c>
      <c r="E5773" t="s">
        <v>263</v>
      </c>
      <c r="F5773" t="s">
        <v>78</v>
      </c>
      <c r="G5773" t="s">
        <v>246</v>
      </c>
    </row>
    <row r="5774" spans="1:7" x14ac:dyDescent="0.35">
      <c r="A5774" t="s">
        <v>39</v>
      </c>
      <c r="B5774" t="s">
        <v>2004</v>
      </c>
      <c r="C5774">
        <v>322</v>
      </c>
      <c r="D5774" t="s">
        <v>512</v>
      </c>
      <c r="E5774" t="s">
        <v>677</v>
      </c>
      <c r="F5774" t="s">
        <v>334</v>
      </c>
      <c r="G5774" t="s">
        <v>668</v>
      </c>
    </row>
    <row r="5775" spans="1:7" x14ac:dyDescent="0.35">
      <c r="A5775" t="s">
        <v>39</v>
      </c>
      <c r="B5775" t="s">
        <v>2005</v>
      </c>
      <c r="C5775">
        <v>242</v>
      </c>
      <c r="D5775" t="s">
        <v>575</v>
      </c>
      <c r="E5775" t="s">
        <v>1526</v>
      </c>
      <c r="F5775" t="s">
        <v>389</v>
      </c>
      <c r="G5775" t="s">
        <v>78</v>
      </c>
    </row>
    <row r="5776" spans="1:7" x14ac:dyDescent="0.35">
      <c r="A5776" t="s">
        <v>39</v>
      </c>
      <c r="B5776" t="s">
        <v>1044</v>
      </c>
      <c r="C5776">
        <v>122</v>
      </c>
      <c r="D5776" t="s">
        <v>411</v>
      </c>
      <c r="E5776" t="s">
        <v>372</v>
      </c>
      <c r="F5776" t="s">
        <v>78</v>
      </c>
      <c r="G5776" t="s">
        <v>668</v>
      </c>
    </row>
    <row r="5777" spans="1:7" x14ac:dyDescent="0.35">
      <c r="A5777" t="s">
        <v>39</v>
      </c>
      <c r="B5777" t="s">
        <v>2006</v>
      </c>
      <c r="C5777">
        <v>116</v>
      </c>
      <c r="D5777" t="s">
        <v>208</v>
      </c>
      <c r="E5777" t="s">
        <v>569</v>
      </c>
      <c r="F5777" t="s">
        <v>78</v>
      </c>
      <c r="G5777" t="s">
        <v>387</v>
      </c>
    </row>
    <row r="5778" spans="1:7" x14ac:dyDescent="0.35">
      <c r="A5778" t="s">
        <v>39</v>
      </c>
      <c r="B5778" t="s">
        <v>2007</v>
      </c>
      <c r="C5778">
        <v>58</v>
      </c>
      <c r="D5778" t="s">
        <v>545</v>
      </c>
      <c r="E5778" t="s">
        <v>915</v>
      </c>
      <c r="F5778" t="s">
        <v>78</v>
      </c>
      <c r="G5778" t="s">
        <v>78</v>
      </c>
    </row>
    <row r="5779" spans="1:7" x14ac:dyDescent="0.35">
      <c r="A5779" t="s">
        <v>39</v>
      </c>
      <c r="B5779" t="s">
        <v>2008</v>
      </c>
      <c r="C5779">
        <v>94</v>
      </c>
      <c r="D5779" t="s">
        <v>511</v>
      </c>
      <c r="E5779" t="s">
        <v>373</v>
      </c>
      <c r="F5779" t="s">
        <v>374</v>
      </c>
      <c r="G5779" t="s">
        <v>374</v>
      </c>
    </row>
    <row r="5780" spans="1:7" x14ac:dyDescent="0.35">
      <c r="A5780" t="s">
        <v>39</v>
      </c>
      <c r="B5780" t="s">
        <v>2009</v>
      </c>
      <c r="C5780">
        <v>426</v>
      </c>
      <c r="D5780" t="s">
        <v>400</v>
      </c>
      <c r="E5780" t="s">
        <v>208</v>
      </c>
      <c r="F5780" t="s">
        <v>170</v>
      </c>
      <c r="G5780" t="s">
        <v>170</v>
      </c>
    </row>
    <row r="5781" spans="1:7" x14ac:dyDescent="0.35">
      <c r="A5781" t="s">
        <v>39</v>
      </c>
      <c r="B5781" t="s">
        <v>2010</v>
      </c>
      <c r="C5781">
        <v>227</v>
      </c>
      <c r="D5781" t="s">
        <v>564</v>
      </c>
      <c r="E5781" t="s">
        <v>1100</v>
      </c>
      <c r="F5781" t="s">
        <v>633</v>
      </c>
      <c r="G5781" t="s">
        <v>78</v>
      </c>
    </row>
    <row r="5782" spans="1:7" x14ac:dyDescent="0.35">
      <c r="A5782" t="s">
        <v>39</v>
      </c>
      <c r="B5782" t="s">
        <v>2011</v>
      </c>
      <c r="C5782">
        <v>133</v>
      </c>
      <c r="D5782" t="s">
        <v>417</v>
      </c>
      <c r="E5782" t="s">
        <v>418</v>
      </c>
      <c r="F5782" t="s">
        <v>78</v>
      </c>
      <c r="G5782" t="s">
        <v>78</v>
      </c>
    </row>
    <row r="5783" spans="1:7" x14ac:dyDescent="0.35">
      <c r="A5783" t="s">
        <v>39</v>
      </c>
      <c r="B5783" t="s">
        <v>318</v>
      </c>
      <c r="C5783">
        <v>44</v>
      </c>
      <c r="D5783" t="s">
        <v>158</v>
      </c>
      <c r="E5783" t="s">
        <v>1105</v>
      </c>
      <c r="F5783" t="s">
        <v>152</v>
      </c>
      <c r="G5783" t="s">
        <v>78</v>
      </c>
    </row>
    <row r="5784" spans="1:7" x14ac:dyDescent="0.35">
      <c r="A5784" t="s">
        <v>40</v>
      </c>
      <c r="B5784" t="s">
        <v>1042</v>
      </c>
      <c r="C5784">
        <v>781</v>
      </c>
      <c r="D5784" t="s">
        <v>651</v>
      </c>
      <c r="E5784" t="s">
        <v>399</v>
      </c>
      <c r="F5784" t="s">
        <v>679</v>
      </c>
      <c r="G5784" t="s">
        <v>668</v>
      </c>
    </row>
    <row r="5785" spans="1:7" x14ac:dyDescent="0.35">
      <c r="A5785" t="s">
        <v>40</v>
      </c>
      <c r="B5785" t="s">
        <v>2000</v>
      </c>
      <c r="C5785">
        <v>708</v>
      </c>
      <c r="D5785" t="s">
        <v>484</v>
      </c>
      <c r="E5785" t="s">
        <v>378</v>
      </c>
      <c r="F5785" t="s">
        <v>334</v>
      </c>
      <c r="G5785" t="s">
        <v>673</v>
      </c>
    </row>
    <row r="5786" spans="1:7" x14ac:dyDescent="0.35">
      <c r="A5786" t="s">
        <v>40</v>
      </c>
      <c r="B5786" t="s">
        <v>2001</v>
      </c>
      <c r="C5786">
        <v>388</v>
      </c>
      <c r="D5786" t="s">
        <v>667</v>
      </c>
      <c r="E5786" t="s">
        <v>348</v>
      </c>
      <c r="F5786" t="s">
        <v>170</v>
      </c>
      <c r="G5786" t="s">
        <v>668</v>
      </c>
    </row>
    <row r="5787" spans="1:7" x14ac:dyDescent="0.35">
      <c r="A5787" t="s">
        <v>40</v>
      </c>
      <c r="B5787" t="s">
        <v>2002</v>
      </c>
      <c r="C5787">
        <v>432</v>
      </c>
      <c r="D5787" t="s">
        <v>651</v>
      </c>
      <c r="E5787" t="s">
        <v>273</v>
      </c>
      <c r="F5787" t="s">
        <v>246</v>
      </c>
      <c r="G5787" t="s">
        <v>668</v>
      </c>
    </row>
    <row r="5788" spans="1:7" x14ac:dyDescent="0.35">
      <c r="A5788" t="s">
        <v>40</v>
      </c>
      <c r="B5788" t="s">
        <v>2003</v>
      </c>
      <c r="C5788">
        <v>2671</v>
      </c>
      <c r="D5788" t="s">
        <v>166</v>
      </c>
      <c r="E5788" t="s">
        <v>386</v>
      </c>
      <c r="F5788" t="s">
        <v>673</v>
      </c>
      <c r="G5788" t="s">
        <v>414</v>
      </c>
    </row>
    <row r="5789" spans="1:7" x14ac:dyDescent="0.35">
      <c r="A5789" t="s">
        <v>40</v>
      </c>
      <c r="B5789" t="s">
        <v>2004</v>
      </c>
      <c r="C5789">
        <v>1573</v>
      </c>
      <c r="D5789" t="s">
        <v>372</v>
      </c>
      <c r="E5789" t="s">
        <v>536</v>
      </c>
      <c r="F5789" t="s">
        <v>246</v>
      </c>
      <c r="G5789" t="s">
        <v>433</v>
      </c>
    </row>
    <row r="5790" spans="1:7" x14ac:dyDescent="0.35">
      <c r="A5790" t="s">
        <v>40</v>
      </c>
      <c r="B5790" t="s">
        <v>2005</v>
      </c>
      <c r="C5790">
        <v>1189</v>
      </c>
      <c r="D5790" t="s">
        <v>1314</v>
      </c>
      <c r="E5790" t="s">
        <v>1208</v>
      </c>
      <c r="F5790" t="s">
        <v>374</v>
      </c>
      <c r="G5790" t="s">
        <v>170</v>
      </c>
    </row>
    <row r="5791" spans="1:7" x14ac:dyDescent="0.35">
      <c r="A5791" t="s">
        <v>40</v>
      </c>
      <c r="B5791" t="s">
        <v>1044</v>
      </c>
      <c r="C5791">
        <v>687</v>
      </c>
      <c r="D5791" t="s">
        <v>942</v>
      </c>
      <c r="E5791" t="s">
        <v>130</v>
      </c>
      <c r="F5791" t="s">
        <v>673</v>
      </c>
      <c r="G5791" t="s">
        <v>334</v>
      </c>
    </row>
    <row r="5792" spans="1:7" x14ac:dyDescent="0.35">
      <c r="A5792" t="s">
        <v>40</v>
      </c>
      <c r="B5792" t="s">
        <v>2006</v>
      </c>
      <c r="C5792">
        <v>628</v>
      </c>
      <c r="D5792" t="s">
        <v>453</v>
      </c>
      <c r="E5792" t="s">
        <v>330</v>
      </c>
      <c r="F5792" t="s">
        <v>78</v>
      </c>
      <c r="G5792" t="s">
        <v>246</v>
      </c>
    </row>
    <row r="5793" spans="1:7" x14ac:dyDescent="0.35">
      <c r="A5793" t="s">
        <v>40</v>
      </c>
      <c r="B5793" t="s">
        <v>2007</v>
      </c>
      <c r="C5793">
        <v>334</v>
      </c>
      <c r="D5793" t="s">
        <v>626</v>
      </c>
      <c r="E5793" t="s">
        <v>385</v>
      </c>
      <c r="F5793" t="s">
        <v>673</v>
      </c>
      <c r="G5793" t="s">
        <v>78</v>
      </c>
    </row>
    <row r="5794" spans="1:7" x14ac:dyDescent="0.35">
      <c r="A5794" t="s">
        <v>40</v>
      </c>
      <c r="B5794" t="s">
        <v>2008</v>
      </c>
      <c r="C5794">
        <v>407</v>
      </c>
      <c r="D5794" t="s">
        <v>195</v>
      </c>
      <c r="E5794" t="s">
        <v>535</v>
      </c>
      <c r="F5794" t="s">
        <v>374</v>
      </c>
      <c r="G5794" t="s">
        <v>433</v>
      </c>
    </row>
    <row r="5795" spans="1:7" x14ac:dyDescent="0.35">
      <c r="A5795" t="s">
        <v>40</v>
      </c>
      <c r="B5795" t="s">
        <v>2009</v>
      </c>
      <c r="C5795">
        <v>2031</v>
      </c>
      <c r="D5795" t="s">
        <v>411</v>
      </c>
      <c r="E5795" t="s">
        <v>273</v>
      </c>
      <c r="F5795" t="s">
        <v>334</v>
      </c>
      <c r="G5795" t="s">
        <v>334</v>
      </c>
    </row>
    <row r="5796" spans="1:7" x14ac:dyDescent="0.35">
      <c r="A5796" t="s">
        <v>40</v>
      </c>
      <c r="B5796" t="s">
        <v>2010</v>
      </c>
      <c r="C5796">
        <v>1188</v>
      </c>
      <c r="D5796" t="s">
        <v>382</v>
      </c>
      <c r="E5796" t="s">
        <v>591</v>
      </c>
      <c r="F5796" t="s">
        <v>389</v>
      </c>
      <c r="G5796" t="s">
        <v>673</v>
      </c>
    </row>
    <row r="5797" spans="1:7" x14ac:dyDescent="0.35">
      <c r="A5797" t="s">
        <v>40</v>
      </c>
      <c r="B5797" t="s">
        <v>2011</v>
      </c>
      <c r="C5797">
        <v>636</v>
      </c>
      <c r="D5797" t="s">
        <v>558</v>
      </c>
      <c r="E5797" t="s">
        <v>405</v>
      </c>
      <c r="F5797" t="s">
        <v>679</v>
      </c>
      <c r="G5797" t="s">
        <v>170</v>
      </c>
    </row>
    <row r="5798" spans="1:7" x14ac:dyDescent="0.35">
      <c r="A5798" t="s">
        <v>40</v>
      </c>
      <c r="B5798" t="s">
        <v>318</v>
      </c>
      <c r="C5798">
        <v>233</v>
      </c>
      <c r="D5798" t="s">
        <v>551</v>
      </c>
      <c r="E5798" t="s">
        <v>376</v>
      </c>
      <c r="F5798" t="s">
        <v>47</v>
      </c>
      <c r="G5798" t="s">
        <v>246</v>
      </c>
    </row>
    <row r="5800" spans="1:7" x14ac:dyDescent="0.35">
      <c r="A5800" t="s">
        <v>2013</v>
      </c>
    </row>
    <row r="5801" spans="1:7" x14ac:dyDescent="0.35">
      <c r="A5801" t="s">
        <v>29</v>
      </c>
      <c r="B5801" t="s">
        <v>2014</v>
      </c>
      <c r="C5801" t="s">
        <v>30</v>
      </c>
      <c r="D5801" t="s">
        <v>842</v>
      </c>
      <c r="E5801" t="s">
        <v>57</v>
      </c>
      <c r="F5801" t="s">
        <v>74</v>
      </c>
      <c r="G5801" t="s">
        <v>58</v>
      </c>
    </row>
    <row r="5802" spans="1:7" x14ac:dyDescent="0.35">
      <c r="A5802" t="s">
        <v>35</v>
      </c>
      <c r="B5802" t="s">
        <v>2015</v>
      </c>
      <c r="C5802">
        <v>380</v>
      </c>
      <c r="D5802" t="s">
        <v>246</v>
      </c>
      <c r="E5802" t="s">
        <v>1203</v>
      </c>
      <c r="F5802" t="s">
        <v>78</v>
      </c>
      <c r="G5802" t="s">
        <v>552</v>
      </c>
    </row>
    <row r="5803" spans="1:7" x14ac:dyDescent="0.35">
      <c r="A5803" t="s">
        <v>35</v>
      </c>
      <c r="B5803" t="s">
        <v>2016</v>
      </c>
      <c r="C5803">
        <v>1185</v>
      </c>
      <c r="D5803" t="s">
        <v>170</v>
      </c>
      <c r="E5803" t="s">
        <v>411</v>
      </c>
      <c r="F5803" t="s">
        <v>374</v>
      </c>
      <c r="G5803" t="s">
        <v>273</v>
      </c>
    </row>
    <row r="5804" spans="1:7" x14ac:dyDescent="0.35">
      <c r="A5804" t="s">
        <v>35</v>
      </c>
      <c r="B5804" t="s">
        <v>318</v>
      </c>
      <c r="C5804">
        <v>108</v>
      </c>
      <c r="D5804" t="s">
        <v>414</v>
      </c>
      <c r="E5804" t="s">
        <v>322</v>
      </c>
      <c r="F5804" t="s">
        <v>698</v>
      </c>
      <c r="G5804" t="s">
        <v>621</v>
      </c>
    </row>
    <row r="5805" spans="1:7" x14ac:dyDescent="0.35">
      <c r="A5805" t="s">
        <v>36</v>
      </c>
      <c r="B5805" t="s">
        <v>2015</v>
      </c>
      <c r="C5805">
        <v>869</v>
      </c>
      <c r="D5805" t="s">
        <v>673</v>
      </c>
      <c r="E5805" t="s">
        <v>221</v>
      </c>
      <c r="F5805" t="s">
        <v>679</v>
      </c>
      <c r="G5805" t="s">
        <v>803</v>
      </c>
    </row>
    <row r="5806" spans="1:7" x14ac:dyDescent="0.35">
      <c r="A5806" t="s">
        <v>36</v>
      </c>
      <c r="B5806" t="s">
        <v>2016</v>
      </c>
      <c r="C5806">
        <v>3776</v>
      </c>
      <c r="D5806" t="s">
        <v>374</v>
      </c>
      <c r="E5806" t="s">
        <v>457</v>
      </c>
      <c r="F5806" t="s">
        <v>668</v>
      </c>
      <c r="G5806" t="s">
        <v>188</v>
      </c>
    </row>
    <row r="5807" spans="1:7" x14ac:dyDescent="0.35">
      <c r="A5807" t="s">
        <v>36</v>
      </c>
      <c r="B5807" t="s">
        <v>318</v>
      </c>
      <c r="C5807">
        <v>556</v>
      </c>
      <c r="D5807" t="s">
        <v>246</v>
      </c>
      <c r="E5807" t="s">
        <v>252</v>
      </c>
      <c r="F5807" t="s">
        <v>781</v>
      </c>
      <c r="G5807" t="s">
        <v>680</v>
      </c>
    </row>
    <row r="5808" spans="1:7" x14ac:dyDescent="0.35">
      <c r="A5808" t="s">
        <v>37</v>
      </c>
      <c r="B5808" t="s">
        <v>2015</v>
      </c>
      <c r="C5808">
        <v>445</v>
      </c>
      <c r="D5808" t="s">
        <v>668</v>
      </c>
      <c r="E5808" t="s">
        <v>1123</v>
      </c>
      <c r="F5808" t="s">
        <v>334</v>
      </c>
      <c r="G5808" t="s">
        <v>364</v>
      </c>
    </row>
    <row r="5809" spans="1:7" x14ac:dyDescent="0.35">
      <c r="A5809" t="s">
        <v>37</v>
      </c>
      <c r="B5809" t="s">
        <v>2016</v>
      </c>
      <c r="C5809">
        <v>1483</v>
      </c>
      <c r="D5809" t="s">
        <v>433</v>
      </c>
      <c r="E5809" t="s">
        <v>497</v>
      </c>
      <c r="F5809" t="s">
        <v>433</v>
      </c>
      <c r="G5809" t="s">
        <v>330</v>
      </c>
    </row>
    <row r="5810" spans="1:7" x14ac:dyDescent="0.35">
      <c r="A5810" t="s">
        <v>37</v>
      </c>
      <c r="B5810" t="s">
        <v>318</v>
      </c>
      <c r="C5810">
        <v>218</v>
      </c>
      <c r="D5810" t="s">
        <v>377</v>
      </c>
      <c r="E5810" t="s">
        <v>492</v>
      </c>
      <c r="F5810" t="s">
        <v>745</v>
      </c>
      <c r="G5810" t="s">
        <v>506</v>
      </c>
    </row>
    <row r="5811" spans="1:7" x14ac:dyDescent="0.35">
      <c r="A5811" t="s">
        <v>38</v>
      </c>
      <c r="B5811" t="s">
        <v>2015</v>
      </c>
      <c r="C5811">
        <v>470</v>
      </c>
      <c r="D5811" t="s">
        <v>414</v>
      </c>
      <c r="E5811" t="s">
        <v>404</v>
      </c>
      <c r="F5811" t="s">
        <v>246</v>
      </c>
      <c r="G5811" t="s">
        <v>674</v>
      </c>
    </row>
    <row r="5812" spans="1:7" x14ac:dyDescent="0.35">
      <c r="A5812" t="s">
        <v>38</v>
      </c>
      <c r="B5812" t="s">
        <v>2016</v>
      </c>
      <c r="C5812">
        <v>1453</v>
      </c>
      <c r="D5812" t="s">
        <v>334</v>
      </c>
      <c r="E5812" t="s">
        <v>209</v>
      </c>
      <c r="F5812" t="s">
        <v>170</v>
      </c>
      <c r="G5812" t="s">
        <v>327</v>
      </c>
    </row>
    <row r="5813" spans="1:7" x14ac:dyDescent="0.35">
      <c r="A5813" t="s">
        <v>38</v>
      </c>
      <c r="B5813" t="s">
        <v>318</v>
      </c>
      <c r="C5813">
        <v>196</v>
      </c>
      <c r="D5813" t="s">
        <v>334</v>
      </c>
      <c r="E5813" t="s">
        <v>568</v>
      </c>
      <c r="F5813" t="s">
        <v>723</v>
      </c>
      <c r="G5813" t="s">
        <v>384</v>
      </c>
    </row>
    <row r="5814" spans="1:7" x14ac:dyDescent="0.35">
      <c r="A5814" t="s">
        <v>39</v>
      </c>
      <c r="B5814" t="s">
        <v>2015</v>
      </c>
      <c r="C5814">
        <v>562</v>
      </c>
      <c r="D5814" t="s">
        <v>170</v>
      </c>
      <c r="E5814" t="s">
        <v>487</v>
      </c>
      <c r="F5814" t="s">
        <v>334</v>
      </c>
      <c r="G5814" t="s">
        <v>190</v>
      </c>
    </row>
    <row r="5815" spans="1:7" x14ac:dyDescent="0.35">
      <c r="A5815" t="s">
        <v>39</v>
      </c>
      <c r="B5815" t="s">
        <v>2016</v>
      </c>
      <c r="C5815">
        <v>1969</v>
      </c>
      <c r="D5815" t="s">
        <v>673</v>
      </c>
      <c r="E5815" t="s">
        <v>224</v>
      </c>
      <c r="F5815" t="s">
        <v>673</v>
      </c>
      <c r="G5815" t="s">
        <v>685</v>
      </c>
    </row>
    <row r="5816" spans="1:7" x14ac:dyDescent="0.35">
      <c r="A5816" t="s">
        <v>39</v>
      </c>
      <c r="B5816" t="s">
        <v>318</v>
      </c>
      <c r="C5816">
        <v>216</v>
      </c>
      <c r="D5816" t="s">
        <v>170</v>
      </c>
      <c r="E5816" t="s">
        <v>154</v>
      </c>
      <c r="F5816" t="s">
        <v>742</v>
      </c>
      <c r="G5816" t="s">
        <v>1086</v>
      </c>
    </row>
    <row r="5817" spans="1:7" x14ac:dyDescent="0.35">
      <c r="A5817" t="s">
        <v>40</v>
      </c>
      <c r="B5817" t="s">
        <v>2015</v>
      </c>
      <c r="C5817">
        <v>2726</v>
      </c>
      <c r="D5817" t="s">
        <v>334</v>
      </c>
      <c r="E5817" t="s">
        <v>516</v>
      </c>
      <c r="F5817" t="s">
        <v>668</v>
      </c>
      <c r="G5817" t="s">
        <v>922</v>
      </c>
    </row>
    <row r="5818" spans="1:7" x14ac:dyDescent="0.35">
      <c r="A5818" t="s">
        <v>40</v>
      </c>
      <c r="B5818" t="s">
        <v>2016</v>
      </c>
      <c r="C5818">
        <v>9866</v>
      </c>
      <c r="D5818" t="s">
        <v>246</v>
      </c>
      <c r="E5818" t="s">
        <v>483</v>
      </c>
      <c r="F5818" t="s">
        <v>673</v>
      </c>
      <c r="G5818" t="s">
        <v>630</v>
      </c>
    </row>
    <row r="5819" spans="1:7" x14ac:dyDescent="0.35">
      <c r="A5819" t="s">
        <v>40</v>
      </c>
      <c r="B5819" t="s">
        <v>318</v>
      </c>
      <c r="C5819">
        <v>1294</v>
      </c>
      <c r="D5819" t="s">
        <v>246</v>
      </c>
      <c r="E5819" t="s">
        <v>453</v>
      </c>
      <c r="F5819" t="s">
        <v>1171</v>
      </c>
      <c r="G5819" t="s">
        <v>103</v>
      </c>
    </row>
    <row r="5821" spans="1:7" x14ac:dyDescent="0.35">
      <c r="A5821" t="s">
        <v>2017</v>
      </c>
    </row>
    <row r="5822" spans="1:7" x14ac:dyDescent="0.35">
      <c r="A5822" t="s">
        <v>29</v>
      </c>
      <c r="B5822" t="s">
        <v>887</v>
      </c>
      <c r="C5822" t="s">
        <v>30</v>
      </c>
      <c r="D5822" t="s">
        <v>842</v>
      </c>
      <c r="E5822" t="s">
        <v>57</v>
      </c>
      <c r="F5822" t="s">
        <v>74</v>
      </c>
      <c r="G5822" t="s">
        <v>58</v>
      </c>
    </row>
    <row r="5823" spans="1:7" x14ac:dyDescent="0.35">
      <c r="A5823" t="s">
        <v>35</v>
      </c>
      <c r="B5823" t="s">
        <v>888</v>
      </c>
      <c r="C5823">
        <v>817</v>
      </c>
      <c r="D5823" t="s">
        <v>334</v>
      </c>
      <c r="E5823" t="s">
        <v>497</v>
      </c>
      <c r="F5823" t="s">
        <v>458</v>
      </c>
      <c r="G5823" t="s">
        <v>333</v>
      </c>
    </row>
    <row r="5824" spans="1:7" x14ac:dyDescent="0.35">
      <c r="A5824" t="s">
        <v>35</v>
      </c>
      <c r="B5824" t="s">
        <v>889</v>
      </c>
      <c r="C5824">
        <v>856</v>
      </c>
      <c r="D5824" t="s">
        <v>170</v>
      </c>
      <c r="E5824" t="s">
        <v>232</v>
      </c>
      <c r="F5824" t="s">
        <v>675</v>
      </c>
      <c r="G5824" t="s">
        <v>161</v>
      </c>
    </row>
    <row r="5825" spans="1:7" x14ac:dyDescent="0.35">
      <c r="A5825" t="s">
        <v>36</v>
      </c>
      <c r="B5825" t="s">
        <v>888</v>
      </c>
      <c r="C5825">
        <v>2493</v>
      </c>
      <c r="D5825" t="s">
        <v>389</v>
      </c>
      <c r="E5825" t="s">
        <v>562</v>
      </c>
      <c r="F5825" t="s">
        <v>246</v>
      </c>
      <c r="G5825" t="s">
        <v>388</v>
      </c>
    </row>
    <row r="5826" spans="1:7" x14ac:dyDescent="0.35">
      <c r="A5826" t="s">
        <v>36</v>
      </c>
      <c r="B5826" t="s">
        <v>889</v>
      </c>
      <c r="C5826">
        <v>2708</v>
      </c>
      <c r="D5826" t="s">
        <v>334</v>
      </c>
      <c r="E5826" t="s">
        <v>206</v>
      </c>
      <c r="F5826" t="s">
        <v>355</v>
      </c>
      <c r="G5826" t="s">
        <v>564</v>
      </c>
    </row>
    <row r="5827" spans="1:7" x14ac:dyDescent="0.35">
      <c r="A5827" t="s">
        <v>37</v>
      </c>
      <c r="B5827" t="s">
        <v>888</v>
      </c>
      <c r="C5827">
        <v>997</v>
      </c>
      <c r="D5827" t="s">
        <v>679</v>
      </c>
      <c r="E5827" t="s">
        <v>206</v>
      </c>
      <c r="F5827" t="s">
        <v>414</v>
      </c>
      <c r="G5827" t="s">
        <v>382</v>
      </c>
    </row>
    <row r="5828" spans="1:7" x14ac:dyDescent="0.35">
      <c r="A5828" t="s">
        <v>37</v>
      </c>
      <c r="B5828" t="s">
        <v>889</v>
      </c>
      <c r="C5828">
        <v>1149</v>
      </c>
      <c r="D5828" t="s">
        <v>414</v>
      </c>
      <c r="E5828" t="s">
        <v>491</v>
      </c>
      <c r="F5828" t="s">
        <v>414</v>
      </c>
      <c r="G5828" t="s">
        <v>563</v>
      </c>
    </row>
    <row r="5829" spans="1:7" x14ac:dyDescent="0.35">
      <c r="A5829" t="s">
        <v>38</v>
      </c>
      <c r="B5829" t="s">
        <v>888</v>
      </c>
      <c r="C5829">
        <v>434</v>
      </c>
      <c r="D5829" t="s">
        <v>334</v>
      </c>
      <c r="E5829" t="s">
        <v>352</v>
      </c>
      <c r="F5829" t="s">
        <v>675</v>
      </c>
      <c r="G5829" t="s">
        <v>235</v>
      </c>
    </row>
    <row r="5830" spans="1:7" x14ac:dyDescent="0.35">
      <c r="A5830" t="s">
        <v>38</v>
      </c>
      <c r="B5830" t="s">
        <v>889</v>
      </c>
      <c r="C5830">
        <v>1685</v>
      </c>
      <c r="D5830" t="s">
        <v>433</v>
      </c>
      <c r="E5830" t="s">
        <v>379</v>
      </c>
      <c r="F5830" t="s">
        <v>246</v>
      </c>
      <c r="G5830" t="s">
        <v>333</v>
      </c>
    </row>
    <row r="5831" spans="1:7" x14ac:dyDescent="0.35">
      <c r="A5831" t="s">
        <v>39</v>
      </c>
      <c r="B5831" t="s">
        <v>888</v>
      </c>
      <c r="C5831">
        <v>831</v>
      </c>
      <c r="D5831" t="s">
        <v>78</v>
      </c>
      <c r="E5831" t="s">
        <v>239</v>
      </c>
      <c r="F5831" t="s">
        <v>246</v>
      </c>
      <c r="G5831" t="s">
        <v>669</v>
      </c>
    </row>
    <row r="5832" spans="1:7" x14ac:dyDescent="0.35">
      <c r="A5832" t="s">
        <v>39</v>
      </c>
      <c r="B5832" t="s">
        <v>889</v>
      </c>
      <c r="C5832">
        <v>1916</v>
      </c>
      <c r="D5832" t="s">
        <v>673</v>
      </c>
      <c r="E5832" t="s">
        <v>233</v>
      </c>
      <c r="F5832" t="s">
        <v>377</v>
      </c>
      <c r="G5832" t="s">
        <v>418</v>
      </c>
    </row>
    <row r="5833" spans="1:7" x14ac:dyDescent="0.35">
      <c r="A5833" t="s">
        <v>40</v>
      </c>
      <c r="B5833" t="s">
        <v>888</v>
      </c>
      <c r="C5833">
        <v>5572</v>
      </c>
      <c r="D5833" t="s">
        <v>246</v>
      </c>
      <c r="E5833" t="s">
        <v>155</v>
      </c>
      <c r="F5833" t="s">
        <v>377</v>
      </c>
      <c r="G5833" t="s">
        <v>87</v>
      </c>
    </row>
    <row r="5834" spans="1:7" x14ac:dyDescent="0.35">
      <c r="A5834" t="s">
        <v>40</v>
      </c>
      <c r="B5834" t="s">
        <v>889</v>
      </c>
      <c r="C5834">
        <v>8314</v>
      </c>
      <c r="D5834" t="s">
        <v>246</v>
      </c>
      <c r="E5834" t="s">
        <v>564</v>
      </c>
      <c r="F5834" t="s">
        <v>414</v>
      </c>
      <c r="G5834" t="s">
        <v>235</v>
      </c>
    </row>
    <row r="5836" spans="1:7" x14ac:dyDescent="0.35">
      <c r="A5836" t="s">
        <v>2018</v>
      </c>
    </row>
    <row r="5837" spans="1:7" x14ac:dyDescent="0.35">
      <c r="A5837" t="s">
        <v>29</v>
      </c>
      <c r="B5837" t="s">
        <v>1075</v>
      </c>
      <c r="C5837" t="s">
        <v>30</v>
      </c>
      <c r="D5837" t="s">
        <v>57</v>
      </c>
      <c r="E5837" t="s">
        <v>74</v>
      </c>
      <c r="F5837" t="s">
        <v>58</v>
      </c>
      <c r="G5837" t="s">
        <v>842</v>
      </c>
    </row>
    <row r="5838" spans="1:7" x14ac:dyDescent="0.35">
      <c r="A5838" t="s">
        <v>35</v>
      </c>
      <c r="B5838" t="s">
        <v>1079</v>
      </c>
      <c r="C5838">
        <v>131</v>
      </c>
      <c r="D5838" t="s">
        <v>133</v>
      </c>
      <c r="E5838" t="s">
        <v>406</v>
      </c>
      <c r="F5838" t="s">
        <v>188</v>
      </c>
      <c r="G5838" t="s">
        <v>78</v>
      </c>
    </row>
    <row r="5839" spans="1:7" x14ac:dyDescent="0.35">
      <c r="A5839" t="s">
        <v>35</v>
      </c>
      <c r="B5839" t="s">
        <v>1076</v>
      </c>
      <c r="C5839">
        <v>562</v>
      </c>
      <c r="D5839" t="s">
        <v>130</v>
      </c>
      <c r="E5839" t="s">
        <v>250</v>
      </c>
      <c r="F5839" t="s">
        <v>88</v>
      </c>
      <c r="G5839" t="s">
        <v>78</v>
      </c>
    </row>
    <row r="5840" spans="1:7" x14ac:dyDescent="0.35">
      <c r="A5840" t="s">
        <v>35</v>
      </c>
      <c r="B5840" t="s">
        <v>1078</v>
      </c>
      <c r="C5840">
        <v>980</v>
      </c>
      <c r="D5840" t="s">
        <v>238</v>
      </c>
      <c r="E5840" t="s">
        <v>374</v>
      </c>
      <c r="F5840" t="s">
        <v>565</v>
      </c>
      <c r="G5840" t="s">
        <v>246</v>
      </c>
    </row>
    <row r="5841" spans="1:7" x14ac:dyDescent="0.35">
      <c r="A5841" t="s">
        <v>36</v>
      </c>
      <c r="B5841" t="s">
        <v>1079</v>
      </c>
      <c r="C5841">
        <v>352</v>
      </c>
      <c r="D5841" t="s">
        <v>943</v>
      </c>
      <c r="E5841" t="s">
        <v>334</v>
      </c>
      <c r="F5841" t="s">
        <v>632</v>
      </c>
      <c r="G5841" t="s">
        <v>78</v>
      </c>
    </row>
    <row r="5842" spans="1:7" x14ac:dyDescent="0.35">
      <c r="A5842" t="s">
        <v>36</v>
      </c>
      <c r="B5842" t="s">
        <v>1076</v>
      </c>
      <c r="C5842">
        <v>1225</v>
      </c>
      <c r="D5842" t="s">
        <v>1100</v>
      </c>
      <c r="E5842" t="s">
        <v>673</v>
      </c>
      <c r="F5842" t="s">
        <v>88</v>
      </c>
      <c r="G5842" t="s">
        <v>668</v>
      </c>
    </row>
    <row r="5843" spans="1:7" x14ac:dyDescent="0.35">
      <c r="A5843" t="s">
        <v>36</v>
      </c>
      <c r="B5843" t="s">
        <v>1078</v>
      </c>
      <c r="C5843">
        <v>3624</v>
      </c>
      <c r="D5843" t="s">
        <v>669</v>
      </c>
      <c r="E5843" t="s">
        <v>623</v>
      </c>
      <c r="F5843" t="s">
        <v>630</v>
      </c>
      <c r="G5843" t="s">
        <v>377</v>
      </c>
    </row>
    <row r="5844" spans="1:7" x14ac:dyDescent="0.35">
      <c r="A5844" t="s">
        <v>37</v>
      </c>
      <c r="B5844" t="s">
        <v>1079</v>
      </c>
      <c r="C5844">
        <v>217</v>
      </c>
      <c r="D5844" t="s">
        <v>343</v>
      </c>
      <c r="E5844" t="s">
        <v>673</v>
      </c>
      <c r="F5844" t="s">
        <v>585</v>
      </c>
      <c r="G5844" t="s">
        <v>78</v>
      </c>
    </row>
    <row r="5845" spans="1:7" x14ac:dyDescent="0.35">
      <c r="A5845" t="s">
        <v>37</v>
      </c>
      <c r="B5845" t="s">
        <v>1076</v>
      </c>
      <c r="C5845">
        <v>655</v>
      </c>
      <c r="D5845" t="s">
        <v>1487</v>
      </c>
      <c r="E5845" t="s">
        <v>355</v>
      </c>
      <c r="F5845" t="s">
        <v>942</v>
      </c>
      <c r="G5845" t="s">
        <v>679</v>
      </c>
    </row>
    <row r="5846" spans="1:7" x14ac:dyDescent="0.35">
      <c r="A5846" t="s">
        <v>37</v>
      </c>
      <c r="B5846" t="s">
        <v>1078</v>
      </c>
      <c r="C5846">
        <v>1274</v>
      </c>
      <c r="D5846" t="s">
        <v>367</v>
      </c>
      <c r="E5846" t="s">
        <v>377</v>
      </c>
      <c r="F5846" t="s">
        <v>564</v>
      </c>
      <c r="G5846" t="s">
        <v>389</v>
      </c>
    </row>
    <row r="5847" spans="1:7" x14ac:dyDescent="0.35">
      <c r="A5847" t="s">
        <v>38</v>
      </c>
      <c r="B5847" t="s">
        <v>1079</v>
      </c>
      <c r="C5847">
        <v>222</v>
      </c>
      <c r="D5847" t="s">
        <v>650</v>
      </c>
      <c r="E5847" t="s">
        <v>246</v>
      </c>
      <c r="F5847" t="s">
        <v>570</v>
      </c>
      <c r="G5847" t="s">
        <v>246</v>
      </c>
    </row>
    <row r="5848" spans="1:7" x14ac:dyDescent="0.35">
      <c r="A5848" t="s">
        <v>38</v>
      </c>
      <c r="B5848" t="s">
        <v>1076</v>
      </c>
      <c r="C5848">
        <v>664</v>
      </c>
      <c r="D5848" t="s">
        <v>378</v>
      </c>
      <c r="E5848" t="s">
        <v>387</v>
      </c>
      <c r="F5848" t="s">
        <v>563</v>
      </c>
      <c r="G5848" t="s">
        <v>246</v>
      </c>
    </row>
    <row r="5849" spans="1:7" x14ac:dyDescent="0.35">
      <c r="A5849" t="s">
        <v>38</v>
      </c>
      <c r="B5849" t="s">
        <v>1078</v>
      </c>
      <c r="C5849">
        <v>1233</v>
      </c>
      <c r="D5849" t="s">
        <v>332</v>
      </c>
      <c r="E5849" t="s">
        <v>246</v>
      </c>
      <c r="F5849" t="s">
        <v>422</v>
      </c>
      <c r="G5849" t="s">
        <v>433</v>
      </c>
    </row>
    <row r="5850" spans="1:7" x14ac:dyDescent="0.35">
      <c r="A5850" t="s">
        <v>39</v>
      </c>
      <c r="B5850" t="s">
        <v>1079</v>
      </c>
      <c r="C5850">
        <v>242</v>
      </c>
      <c r="D5850" t="s">
        <v>678</v>
      </c>
      <c r="E5850" t="s">
        <v>78</v>
      </c>
      <c r="F5850" t="s">
        <v>1308</v>
      </c>
      <c r="G5850" t="s">
        <v>78</v>
      </c>
    </row>
    <row r="5851" spans="1:7" x14ac:dyDescent="0.35">
      <c r="A5851" t="s">
        <v>39</v>
      </c>
      <c r="B5851" t="s">
        <v>1076</v>
      </c>
      <c r="C5851">
        <v>704</v>
      </c>
      <c r="D5851" t="s">
        <v>354</v>
      </c>
      <c r="E5851" t="s">
        <v>389</v>
      </c>
      <c r="F5851" t="s">
        <v>407</v>
      </c>
      <c r="G5851" t="s">
        <v>679</v>
      </c>
    </row>
    <row r="5852" spans="1:7" x14ac:dyDescent="0.35">
      <c r="A5852" t="s">
        <v>39</v>
      </c>
      <c r="B5852" t="s">
        <v>1078</v>
      </c>
      <c r="C5852">
        <v>1801</v>
      </c>
      <c r="D5852" t="s">
        <v>205</v>
      </c>
      <c r="E5852" t="s">
        <v>374</v>
      </c>
      <c r="F5852" t="s">
        <v>381</v>
      </c>
      <c r="G5852" t="s">
        <v>673</v>
      </c>
    </row>
    <row r="5853" spans="1:7" x14ac:dyDescent="0.35">
      <c r="A5853" t="s">
        <v>40</v>
      </c>
      <c r="B5853" t="s">
        <v>1079</v>
      </c>
      <c r="C5853">
        <v>1164</v>
      </c>
      <c r="D5853" t="s">
        <v>84</v>
      </c>
      <c r="E5853" t="s">
        <v>334</v>
      </c>
      <c r="F5853" t="s">
        <v>941</v>
      </c>
      <c r="G5853" t="s">
        <v>679</v>
      </c>
    </row>
    <row r="5854" spans="1:7" x14ac:dyDescent="0.35">
      <c r="A5854" t="s">
        <v>40</v>
      </c>
      <c r="B5854" t="s">
        <v>1076</v>
      </c>
      <c r="C5854">
        <v>3810</v>
      </c>
      <c r="D5854" t="s">
        <v>943</v>
      </c>
      <c r="E5854" t="s">
        <v>387</v>
      </c>
      <c r="F5854" t="s">
        <v>323</v>
      </c>
      <c r="G5854" t="s">
        <v>170</v>
      </c>
    </row>
    <row r="5855" spans="1:7" x14ac:dyDescent="0.35">
      <c r="A5855" t="s">
        <v>40</v>
      </c>
      <c r="B5855" t="s">
        <v>1078</v>
      </c>
      <c r="C5855">
        <v>8912</v>
      </c>
      <c r="D5855" t="s">
        <v>331</v>
      </c>
      <c r="E5855" t="s">
        <v>414</v>
      </c>
      <c r="F5855" t="s">
        <v>80</v>
      </c>
      <c r="G5855" t="s">
        <v>374</v>
      </c>
    </row>
    <row r="5857" spans="1:7" x14ac:dyDescent="0.35">
      <c r="A5857" t="s">
        <v>2019</v>
      </c>
    </row>
    <row r="5858" spans="1:7" x14ac:dyDescent="0.35">
      <c r="A5858" t="s">
        <v>29</v>
      </c>
      <c r="B5858" t="s">
        <v>1316</v>
      </c>
      <c r="C5858" t="s">
        <v>30</v>
      </c>
      <c r="D5858" t="s">
        <v>842</v>
      </c>
      <c r="E5858" t="s">
        <v>57</v>
      </c>
      <c r="F5858" t="s">
        <v>74</v>
      </c>
      <c r="G5858" t="s">
        <v>58</v>
      </c>
    </row>
    <row r="5859" spans="1:7" x14ac:dyDescent="0.35">
      <c r="A5859" t="s">
        <v>35</v>
      </c>
      <c r="B5859" t="s">
        <v>1317</v>
      </c>
      <c r="C5859">
        <v>1620</v>
      </c>
      <c r="D5859" t="s">
        <v>673</v>
      </c>
      <c r="E5859" t="s">
        <v>155</v>
      </c>
      <c r="F5859" t="s">
        <v>490</v>
      </c>
      <c r="G5859" t="s">
        <v>1100</v>
      </c>
    </row>
    <row r="5860" spans="1:7" x14ac:dyDescent="0.35">
      <c r="A5860" t="s">
        <v>35</v>
      </c>
      <c r="B5860" t="s">
        <v>1318</v>
      </c>
      <c r="C5860">
        <v>21</v>
      </c>
      <c r="D5860" t="s">
        <v>78</v>
      </c>
      <c r="E5860" t="s">
        <v>428</v>
      </c>
      <c r="F5860" t="s">
        <v>78</v>
      </c>
      <c r="G5860" t="s">
        <v>427</v>
      </c>
    </row>
    <row r="5861" spans="1:7" x14ac:dyDescent="0.35">
      <c r="A5861" t="s">
        <v>35</v>
      </c>
      <c r="B5861" t="s">
        <v>1319</v>
      </c>
      <c r="C5861">
        <v>13</v>
      </c>
      <c r="D5861" t="s">
        <v>78</v>
      </c>
      <c r="E5861" t="s">
        <v>133</v>
      </c>
      <c r="F5861" t="s">
        <v>78</v>
      </c>
      <c r="G5861" t="s">
        <v>134</v>
      </c>
    </row>
    <row r="5862" spans="1:7" x14ac:dyDescent="0.35">
      <c r="A5862" t="s">
        <v>35</v>
      </c>
      <c r="B5862" t="s">
        <v>318</v>
      </c>
      <c r="C5862">
        <v>19</v>
      </c>
      <c r="D5862" t="s">
        <v>78</v>
      </c>
      <c r="E5862" t="s">
        <v>388</v>
      </c>
      <c r="F5862" t="s">
        <v>78</v>
      </c>
      <c r="G5862" t="s">
        <v>672</v>
      </c>
    </row>
    <row r="5863" spans="1:7" x14ac:dyDescent="0.35">
      <c r="A5863" t="s">
        <v>36</v>
      </c>
      <c r="B5863" t="s">
        <v>1317</v>
      </c>
      <c r="C5863">
        <v>4920</v>
      </c>
      <c r="D5863" t="s">
        <v>433</v>
      </c>
      <c r="E5863" t="s">
        <v>155</v>
      </c>
      <c r="F5863" t="s">
        <v>414</v>
      </c>
      <c r="G5863" t="s">
        <v>491</v>
      </c>
    </row>
    <row r="5864" spans="1:7" x14ac:dyDescent="0.35">
      <c r="A5864" t="s">
        <v>36</v>
      </c>
      <c r="B5864" t="s">
        <v>1318</v>
      </c>
      <c r="C5864">
        <v>198</v>
      </c>
      <c r="D5864" t="s">
        <v>387</v>
      </c>
      <c r="E5864" t="s">
        <v>496</v>
      </c>
      <c r="F5864" t="s">
        <v>387</v>
      </c>
      <c r="G5864" t="s">
        <v>83</v>
      </c>
    </row>
    <row r="5865" spans="1:7" x14ac:dyDescent="0.35">
      <c r="A5865" t="s">
        <v>36</v>
      </c>
      <c r="B5865" t="s">
        <v>1319</v>
      </c>
      <c r="C5865">
        <v>39</v>
      </c>
      <c r="D5865" t="s">
        <v>377</v>
      </c>
      <c r="E5865" t="s">
        <v>784</v>
      </c>
      <c r="F5865" t="s">
        <v>807</v>
      </c>
      <c r="G5865" t="s">
        <v>191</v>
      </c>
    </row>
    <row r="5866" spans="1:7" x14ac:dyDescent="0.35">
      <c r="A5866" t="s">
        <v>36</v>
      </c>
      <c r="B5866" t="s">
        <v>318</v>
      </c>
      <c r="C5866">
        <v>44</v>
      </c>
      <c r="D5866" t="s">
        <v>78</v>
      </c>
      <c r="E5866" t="s">
        <v>370</v>
      </c>
      <c r="F5866" t="s">
        <v>78</v>
      </c>
      <c r="G5866" t="s">
        <v>380</v>
      </c>
    </row>
    <row r="5867" spans="1:7" x14ac:dyDescent="0.35">
      <c r="A5867" t="s">
        <v>37</v>
      </c>
      <c r="B5867" t="s">
        <v>1317</v>
      </c>
      <c r="C5867">
        <v>2063</v>
      </c>
      <c r="D5867" t="s">
        <v>433</v>
      </c>
      <c r="E5867" t="s">
        <v>378</v>
      </c>
      <c r="F5867" t="s">
        <v>387</v>
      </c>
      <c r="G5867" t="s">
        <v>563</v>
      </c>
    </row>
    <row r="5868" spans="1:7" x14ac:dyDescent="0.35">
      <c r="A5868" t="s">
        <v>37</v>
      </c>
      <c r="B5868" t="s">
        <v>1318</v>
      </c>
      <c r="C5868">
        <v>67</v>
      </c>
      <c r="D5868" t="s">
        <v>78</v>
      </c>
      <c r="E5868" t="s">
        <v>495</v>
      </c>
      <c r="F5868" t="s">
        <v>78</v>
      </c>
      <c r="G5868" t="s">
        <v>386</v>
      </c>
    </row>
    <row r="5869" spans="1:7" x14ac:dyDescent="0.35">
      <c r="A5869" t="s">
        <v>37</v>
      </c>
      <c r="B5869" t="s">
        <v>1319</v>
      </c>
      <c r="C5869">
        <v>2</v>
      </c>
      <c r="D5869" t="s">
        <v>78</v>
      </c>
      <c r="E5869" t="s">
        <v>517</v>
      </c>
      <c r="F5869" t="s">
        <v>78</v>
      </c>
      <c r="G5869" t="s">
        <v>518</v>
      </c>
    </row>
    <row r="5870" spans="1:7" x14ac:dyDescent="0.35">
      <c r="A5870" t="s">
        <v>37</v>
      </c>
      <c r="B5870" t="s">
        <v>318</v>
      </c>
      <c r="C5870">
        <v>14</v>
      </c>
      <c r="D5870" t="s">
        <v>78</v>
      </c>
      <c r="E5870" t="s">
        <v>1094</v>
      </c>
      <c r="F5870" t="s">
        <v>78</v>
      </c>
      <c r="G5870" t="s">
        <v>1099</v>
      </c>
    </row>
    <row r="5871" spans="1:7" x14ac:dyDescent="0.35">
      <c r="A5871" t="s">
        <v>38</v>
      </c>
      <c r="B5871" t="s">
        <v>1317</v>
      </c>
      <c r="C5871">
        <v>2041</v>
      </c>
      <c r="D5871" t="s">
        <v>433</v>
      </c>
      <c r="E5871" t="s">
        <v>453</v>
      </c>
      <c r="F5871" t="s">
        <v>374</v>
      </c>
      <c r="G5871" t="s">
        <v>105</v>
      </c>
    </row>
    <row r="5872" spans="1:7" x14ac:dyDescent="0.35">
      <c r="A5872" t="s">
        <v>38</v>
      </c>
      <c r="B5872" t="s">
        <v>1318</v>
      </c>
      <c r="C5872">
        <v>20</v>
      </c>
      <c r="D5872" t="s">
        <v>78</v>
      </c>
      <c r="E5872" t="s">
        <v>47</v>
      </c>
      <c r="F5872" t="s">
        <v>78</v>
      </c>
      <c r="G5872" t="s">
        <v>46</v>
      </c>
    </row>
    <row r="5873" spans="1:7" x14ac:dyDescent="0.35">
      <c r="A5873" t="s">
        <v>38</v>
      </c>
      <c r="B5873" t="s">
        <v>1319</v>
      </c>
      <c r="C5873">
        <v>35</v>
      </c>
      <c r="D5873" t="s">
        <v>78</v>
      </c>
      <c r="E5873" t="s">
        <v>50</v>
      </c>
      <c r="F5873" t="s">
        <v>78</v>
      </c>
      <c r="G5873" t="s">
        <v>51</v>
      </c>
    </row>
    <row r="5874" spans="1:7" x14ac:dyDescent="0.35">
      <c r="A5874" t="s">
        <v>38</v>
      </c>
      <c r="B5874" t="s">
        <v>318</v>
      </c>
      <c r="C5874">
        <v>23</v>
      </c>
      <c r="D5874" t="s">
        <v>78</v>
      </c>
      <c r="E5874" t="s">
        <v>275</v>
      </c>
      <c r="F5874" t="s">
        <v>78</v>
      </c>
      <c r="G5874" t="s">
        <v>276</v>
      </c>
    </row>
    <row r="5875" spans="1:7" x14ac:dyDescent="0.35">
      <c r="A5875" t="s">
        <v>39</v>
      </c>
      <c r="B5875" t="s">
        <v>1317</v>
      </c>
      <c r="C5875">
        <v>2627</v>
      </c>
      <c r="D5875" t="s">
        <v>668</v>
      </c>
      <c r="E5875" t="s">
        <v>223</v>
      </c>
      <c r="F5875" t="s">
        <v>374</v>
      </c>
      <c r="G5875" t="s">
        <v>155</v>
      </c>
    </row>
    <row r="5876" spans="1:7" x14ac:dyDescent="0.35">
      <c r="A5876" t="s">
        <v>39</v>
      </c>
      <c r="B5876" t="s">
        <v>1318</v>
      </c>
      <c r="C5876">
        <v>77</v>
      </c>
      <c r="D5876" t="s">
        <v>78</v>
      </c>
      <c r="E5876" t="s">
        <v>569</v>
      </c>
      <c r="F5876" t="s">
        <v>78</v>
      </c>
      <c r="G5876" t="s">
        <v>570</v>
      </c>
    </row>
    <row r="5877" spans="1:7" x14ac:dyDescent="0.35">
      <c r="A5877" t="s">
        <v>39</v>
      </c>
      <c r="B5877" t="s">
        <v>1319</v>
      </c>
      <c r="C5877">
        <v>20</v>
      </c>
      <c r="D5877" t="s">
        <v>78</v>
      </c>
      <c r="E5877" t="s">
        <v>672</v>
      </c>
      <c r="F5877" t="s">
        <v>78</v>
      </c>
      <c r="G5877" t="s">
        <v>388</v>
      </c>
    </row>
    <row r="5878" spans="1:7" x14ac:dyDescent="0.35">
      <c r="A5878" t="s">
        <v>39</v>
      </c>
      <c r="B5878" t="s">
        <v>318</v>
      </c>
      <c r="C5878">
        <v>23</v>
      </c>
      <c r="D5878" t="s">
        <v>78</v>
      </c>
      <c r="E5878" t="s">
        <v>540</v>
      </c>
      <c r="F5878" t="s">
        <v>341</v>
      </c>
      <c r="G5878" t="s">
        <v>333</v>
      </c>
    </row>
    <row r="5879" spans="1:7" x14ac:dyDescent="0.35">
      <c r="A5879" t="s">
        <v>40</v>
      </c>
      <c r="B5879" t="s">
        <v>1317</v>
      </c>
      <c r="C5879">
        <v>13271</v>
      </c>
      <c r="D5879" t="s">
        <v>246</v>
      </c>
      <c r="E5879" t="s">
        <v>501</v>
      </c>
      <c r="F5879" t="s">
        <v>414</v>
      </c>
      <c r="G5879" t="s">
        <v>83</v>
      </c>
    </row>
    <row r="5880" spans="1:7" x14ac:dyDescent="0.35">
      <c r="A5880" t="s">
        <v>40</v>
      </c>
      <c r="B5880" t="s">
        <v>1318</v>
      </c>
      <c r="C5880">
        <v>383</v>
      </c>
      <c r="D5880" t="s">
        <v>433</v>
      </c>
      <c r="E5880" t="s">
        <v>262</v>
      </c>
      <c r="F5880" t="s">
        <v>433</v>
      </c>
      <c r="G5880" t="s">
        <v>591</v>
      </c>
    </row>
    <row r="5881" spans="1:7" x14ac:dyDescent="0.35">
      <c r="A5881" t="s">
        <v>40</v>
      </c>
      <c r="B5881" t="s">
        <v>1319</v>
      </c>
      <c r="C5881">
        <v>109</v>
      </c>
      <c r="D5881" t="s">
        <v>668</v>
      </c>
      <c r="E5881" t="s">
        <v>784</v>
      </c>
      <c r="F5881" t="s">
        <v>414</v>
      </c>
      <c r="G5881" t="s">
        <v>365</v>
      </c>
    </row>
    <row r="5882" spans="1:7" x14ac:dyDescent="0.35">
      <c r="A5882" t="s">
        <v>40</v>
      </c>
      <c r="B5882" t="s">
        <v>318</v>
      </c>
      <c r="C5882">
        <v>123</v>
      </c>
      <c r="D5882" t="s">
        <v>78</v>
      </c>
      <c r="E5882" t="s">
        <v>560</v>
      </c>
      <c r="F5882" t="s">
        <v>433</v>
      </c>
      <c r="G5882" t="s">
        <v>90</v>
      </c>
    </row>
    <row r="5884" spans="1:7" x14ac:dyDescent="0.35">
      <c r="A5884" t="s">
        <v>2020</v>
      </c>
    </row>
    <row r="5885" spans="1:7" x14ac:dyDescent="0.35">
      <c r="A5885" t="s">
        <v>29</v>
      </c>
      <c r="B5885" t="s">
        <v>2021</v>
      </c>
      <c r="C5885" t="s">
        <v>30</v>
      </c>
      <c r="D5885" t="s">
        <v>842</v>
      </c>
      <c r="E5885" t="s">
        <v>57</v>
      </c>
      <c r="F5885" t="s">
        <v>74</v>
      </c>
      <c r="G5885" t="s">
        <v>58</v>
      </c>
    </row>
    <row r="5886" spans="1:7" x14ac:dyDescent="0.35">
      <c r="A5886" t="s">
        <v>35</v>
      </c>
      <c r="B5886" t="s">
        <v>2022</v>
      </c>
      <c r="C5886">
        <v>691</v>
      </c>
      <c r="D5886" t="s">
        <v>433</v>
      </c>
      <c r="E5886" t="s">
        <v>206</v>
      </c>
      <c r="F5886" t="s">
        <v>623</v>
      </c>
      <c r="G5886" t="s">
        <v>941</v>
      </c>
    </row>
    <row r="5887" spans="1:7" x14ac:dyDescent="0.35">
      <c r="A5887" t="s">
        <v>35</v>
      </c>
      <c r="B5887" t="s">
        <v>2023</v>
      </c>
      <c r="C5887">
        <v>962</v>
      </c>
      <c r="D5887" t="s">
        <v>679</v>
      </c>
      <c r="E5887" t="s">
        <v>669</v>
      </c>
      <c r="F5887" t="s">
        <v>246</v>
      </c>
      <c r="G5887" t="s">
        <v>333</v>
      </c>
    </row>
    <row r="5888" spans="1:7" x14ac:dyDescent="0.35">
      <c r="A5888" t="s">
        <v>35</v>
      </c>
      <c r="B5888" t="s">
        <v>318</v>
      </c>
      <c r="C5888">
        <v>20</v>
      </c>
      <c r="D5888" t="s">
        <v>78</v>
      </c>
      <c r="E5888" t="s">
        <v>666</v>
      </c>
      <c r="F5888" t="s">
        <v>81</v>
      </c>
      <c r="G5888" t="s">
        <v>1171</v>
      </c>
    </row>
    <row r="5889" spans="1:7" x14ac:dyDescent="0.35">
      <c r="A5889" t="s">
        <v>36</v>
      </c>
      <c r="B5889" t="s">
        <v>2022</v>
      </c>
      <c r="C5889">
        <v>2096</v>
      </c>
      <c r="D5889" t="s">
        <v>334</v>
      </c>
      <c r="E5889" t="s">
        <v>379</v>
      </c>
      <c r="F5889" t="s">
        <v>675</v>
      </c>
      <c r="G5889" t="s">
        <v>172</v>
      </c>
    </row>
    <row r="5890" spans="1:7" x14ac:dyDescent="0.35">
      <c r="A5890" t="s">
        <v>36</v>
      </c>
      <c r="B5890" t="s">
        <v>2023</v>
      </c>
      <c r="C5890">
        <v>3012</v>
      </c>
      <c r="D5890" t="s">
        <v>374</v>
      </c>
      <c r="E5890" t="s">
        <v>262</v>
      </c>
      <c r="F5890" t="s">
        <v>673</v>
      </c>
      <c r="G5890" t="s">
        <v>206</v>
      </c>
    </row>
    <row r="5891" spans="1:7" x14ac:dyDescent="0.35">
      <c r="A5891" t="s">
        <v>36</v>
      </c>
      <c r="B5891" t="s">
        <v>318</v>
      </c>
      <c r="C5891">
        <v>93</v>
      </c>
      <c r="D5891" t="s">
        <v>622</v>
      </c>
      <c r="E5891" t="s">
        <v>477</v>
      </c>
      <c r="F5891" t="s">
        <v>665</v>
      </c>
      <c r="G5891" t="s">
        <v>380</v>
      </c>
    </row>
    <row r="5892" spans="1:7" x14ac:dyDescent="0.35">
      <c r="A5892" t="s">
        <v>37</v>
      </c>
      <c r="B5892" t="s">
        <v>2022</v>
      </c>
      <c r="C5892">
        <v>798</v>
      </c>
      <c r="D5892" t="s">
        <v>377</v>
      </c>
      <c r="E5892" t="s">
        <v>349</v>
      </c>
      <c r="F5892" t="s">
        <v>85</v>
      </c>
      <c r="G5892" t="s">
        <v>557</v>
      </c>
    </row>
    <row r="5893" spans="1:7" x14ac:dyDescent="0.35">
      <c r="A5893" t="s">
        <v>37</v>
      </c>
      <c r="B5893" t="s">
        <v>2023</v>
      </c>
      <c r="C5893">
        <v>1306</v>
      </c>
      <c r="D5893" t="s">
        <v>334</v>
      </c>
      <c r="E5893" t="s">
        <v>263</v>
      </c>
      <c r="F5893" t="s">
        <v>668</v>
      </c>
      <c r="G5893" t="s">
        <v>263</v>
      </c>
    </row>
    <row r="5894" spans="1:7" x14ac:dyDescent="0.35">
      <c r="A5894" t="s">
        <v>37</v>
      </c>
      <c r="B5894" t="s">
        <v>318</v>
      </c>
      <c r="C5894">
        <v>42</v>
      </c>
      <c r="D5894" t="s">
        <v>78</v>
      </c>
      <c r="E5894" t="s">
        <v>206</v>
      </c>
      <c r="F5894" t="s">
        <v>883</v>
      </c>
      <c r="G5894" t="s">
        <v>551</v>
      </c>
    </row>
    <row r="5895" spans="1:7" x14ac:dyDescent="0.35">
      <c r="A5895" t="s">
        <v>38</v>
      </c>
      <c r="B5895" t="s">
        <v>2022</v>
      </c>
      <c r="C5895">
        <v>824</v>
      </c>
      <c r="D5895" t="s">
        <v>389</v>
      </c>
      <c r="E5895" t="s">
        <v>105</v>
      </c>
      <c r="F5895" t="s">
        <v>246</v>
      </c>
      <c r="G5895" t="s">
        <v>366</v>
      </c>
    </row>
    <row r="5896" spans="1:7" x14ac:dyDescent="0.35">
      <c r="A5896" t="s">
        <v>38</v>
      </c>
      <c r="B5896" t="s">
        <v>2023</v>
      </c>
      <c r="C5896">
        <v>1253</v>
      </c>
      <c r="D5896" t="s">
        <v>334</v>
      </c>
      <c r="E5896" t="s">
        <v>632</v>
      </c>
      <c r="F5896" t="s">
        <v>334</v>
      </c>
      <c r="G5896" t="s">
        <v>415</v>
      </c>
    </row>
    <row r="5897" spans="1:7" x14ac:dyDescent="0.35">
      <c r="A5897" t="s">
        <v>38</v>
      </c>
      <c r="B5897" t="s">
        <v>318</v>
      </c>
      <c r="C5897">
        <v>42</v>
      </c>
      <c r="D5897" t="s">
        <v>78</v>
      </c>
      <c r="E5897" t="s">
        <v>176</v>
      </c>
      <c r="F5897" t="s">
        <v>958</v>
      </c>
      <c r="G5897" t="s">
        <v>399</v>
      </c>
    </row>
    <row r="5898" spans="1:7" x14ac:dyDescent="0.35">
      <c r="A5898" t="s">
        <v>39</v>
      </c>
      <c r="B5898" t="s">
        <v>2022</v>
      </c>
      <c r="C5898">
        <v>1002</v>
      </c>
      <c r="D5898" t="s">
        <v>673</v>
      </c>
      <c r="E5898" t="s">
        <v>656</v>
      </c>
      <c r="F5898" t="s">
        <v>414</v>
      </c>
      <c r="G5898" t="s">
        <v>162</v>
      </c>
    </row>
    <row r="5899" spans="1:7" x14ac:dyDescent="0.35">
      <c r="A5899" t="s">
        <v>39</v>
      </c>
      <c r="B5899" t="s">
        <v>2023</v>
      </c>
      <c r="C5899">
        <v>1699</v>
      </c>
      <c r="D5899" t="s">
        <v>668</v>
      </c>
      <c r="E5899" t="s">
        <v>352</v>
      </c>
      <c r="F5899" t="s">
        <v>170</v>
      </c>
      <c r="G5899" t="s">
        <v>417</v>
      </c>
    </row>
    <row r="5900" spans="1:7" x14ac:dyDescent="0.35">
      <c r="A5900" t="s">
        <v>39</v>
      </c>
      <c r="B5900" t="s">
        <v>318</v>
      </c>
      <c r="C5900">
        <v>46</v>
      </c>
      <c r="D5900" t="s">
        <v>78</v>
      </c>
      <c r="E5900" t="s">
        <v>536</v>
      </c>
      <c r="F5900" t="s">
        <v>813</v>
      </c>
      <c r="G5900" t="s">
        <v>466</v>
      </c>
    </row>
    <row r="5901" spans="1:7" x14ac:dyDescent="0.35">
      <c r="A5901" t="s">
        <v>40</v>
      </c>
      <c r="B5901" t="s">
        <v>2022</v>
      </c>
      <c r="C5901">
        <v>5411</v>
      </c>
      <c r="D5901" t="s">
        <v>246</v>
      </c>
      <c r="E5901" t="s">
        <v>235</v>
      </c>
      <c r="F5901" t="s">
        <v>387</v>
      </c>
      <c r="G5901" t="s">
        <v>352</v>
      </c>
    </row>
    <row r="5902" spans="1:7" x14ac:dyDescent="0.35">
      <c r="A5902" t="s">
        <v>40</v>
      </c>
      <c r="B5902" t="s">
        <v>2023</v>
      </c>
      <c r="C5902">
        <v>8232</v>
      </c>
      <c r="D5902" t="s">
        <v>334</v>
      </c>
      <c r="E5902" t="s">
        <v>232</v>
      </c>
      <c r="F5902" t="s">
        <v>673</v>
      </c>
      <c r="G5902" t="s">
        <v>359</v>
      </c>
    </row>
    <row r="5903" spans="1:7" x14ac:dyDescent="0.35">
      <c r="A5903" t="s">
        <v>40</v>
      </c>
      <c r="B5903" t="s">
        <v>318</v>
      </c>
      <c r="C5903">
        <v>243</v>
      </c>
      <c r="D5903" t="s">
        <v>433</v>
      </c>
      <c r="E5903" t="s">
        <v>678</v>
      </c>
      <c r="F5903" t="s">
        <v>546</v>
      </c>
      <c r="G5903" t="s">
        <v>923</v>
      </c>
    </row>
    <row r="5905" spans="1:7" x14ac:dyDescent="0.35">
      <c r="A5905" t="s">
        <v>2024</v>
      </c>
    </row>
    <row r="5906" spans="1:7" x14ac:dyDescent="0.35">
      <c r="A5906" t="s">
        <v>29</v>
      </c>
      <c r="B5906" t="s">
        <v>847</v>
      </c>
      <c r="C5906" t="s">
        <v>30</v>
      </c>
      <c r="D5906" t="s">
        <v>842</v>
      </c>
      <c r="E5906" t="s">
        <v>57</v>
      </c>
      <c r="F5906" t="s">
        <v>74</v>
      </c>
      <c r="G5906" t="s">
        <v>58</v>
      </c>
    </row>
    <row r="5907" spans="1:7" x14ac:dyDescent="0.35">
      <c r="A5907" t="s">
        <v>35</v>
      </c>
      <c r="B5907" t="s">
        <v>827</v>
      </c>
      <c r="C5907">
        <v>798</v>
      </c>
      <c r="D5907" t="s">
        <v>374</v>
      </c>
      <c r="E5907" t="s">
        <v>537</v>
      </c>
      <c r="F5907" t="s">
        <v>414</v>
      </c>
      <c r="G5907" t="s">
        <v>323</v>
      </c>
    </row>
    <row r="5908" spans="1:7" x14ac:dyDescent="0.35">
      <c r="A5908" t="s">
        <v>35</v>
      </c>
      <c r="B5908" t="s">
        <v>828</v>
      </c>
      <c r="C5908">
        <v>834</v>
      </c>
      <c r="D5908" t="s">
        <v>78</v>
      </c>
      <c r="E5908" t="s">
        <v>392</v>
      </c>
      <c r="F5908" t="s">
        <v>355</v>
      </c>
      <c r="G5908" t="s">
        <v>1105</v>
      </c>
    </row>
    <row r="5909" spans="1:7" x14ac:dyDescent="0.35">
      <c r="A5909" t="s">
        <v>35</v>
      </c>
      <c r="B5909" t="s">
        <v>318</v>
      </c>
      <c r="C5909">
        <v>41</v>
      </c>
      <c r="D5909" t="s">
        <v>78</v>
      </c>
      <c r="E5909" t="s">
        <v>224</v>
      </c>
      <c r="F5909" t="s">
        <v>1169</v>
      </c>
      <c r="G5909" t="s">
        <v>618</v>
      </c>
    </row>
    <row r="5910" spans="1:7" x14ac:dyDescent="0.35">
      <c r="A5910" t="s">
        <v>36</v>
      </c>
      <c r="B5910" t="s">
        <v>827</v>
      </c>
      <c r="C5910">
        <v>2202</v>
      </c>
      <c r="D5910" t="s">
        <v>433</v>
      </c>
      <c r="E5910" t="s">
        <v>391</v>
      </c>
      <c r="F5910" t="s">
        <v>668</v>
      </c>
      <c r="G5910" t="s">
        <v>385</v>
      </c>
    </row>
    <row r="5911" spans="1:7" x14ac:dyDescent="0.35">
      <c r="A5911" t="s">
        <v>36</v>
      </c>
      <c r="B5911" t="s">
        <v>828</v>
      </c>
      <c r="C5911">
        <v>2741</v>
      </c>
      <c r="D5911" t="s">
        <v>374</v>
      </c>
      <c r="E5911" t="s">
        <v>536</v>
      </c>
      <c r="F5911" t="s">
        <v>355</v>
      </c>
      <c r="G5911" t="s">
        <v>512</v>
      </c>
    </row>
    <row r="5912" spans="1:7" x14ac:dyDescent="0.35">
      <c r="A5912" t="s">
        <v>36</v>
      </c>
      <c r="B5912" t="s">
        <v>318</v>
      </c>
      <c r="C5912">
        <v>258</v>
      </c>
      <c r="D5912" t="s">
        <v>246</v>
      </c>
      <c r="E5912" t="s">
        <v>608</v>
      </c>
      <c r="F5912" t="s">
        <v>676</v>
      </c>
      <c r="G5912" t="s">
        <v>1312</v>
      </c>
    </row>
    <row r="5913" spans="1:7" x14ac:dyDescent="0.35">
      <c r="A5913" t="s">
        <v>37</v>
      </c>
      <c r="B5913" t="s">
        <v>827</v>
      </c>
      <c r="C5913">
        <v>887</v>
      </c>
      <c r="D5913" t="s">
        <v>414</v>
      </c>
      <c r="E5913" t="s">
        <v>384</v>
      </c>
      <c r="F5913" t="s">
        <v>675</v>
      </c>
      <c r="G5913" t="s">
        <v>428</v>
      </c>
    </row>
    <row r="5914" spans="1:7" x14ac:dyDescent="0.35">
      <c r="A5914" t="s">
        <v>37</v>
      </c>
      <c r="B5914" t="s">
        <v>828</v>
      </c>
      <c r="C5914">
        <v>1137</v>
      </c>
      <c r="D5914" t="s">
        <v>170</v>
      </c>
      <c r="E5914" t="s">
        <v>941</v>
      </c>
      <c r="F5914" t="s">
        <v>389</v>
      </c>
      <c r="G5914" t="s">
        <v>941</v>
      </c>
    </row>
    <row r="5915" spans="1:7" x14ac:dyDescent="0.35">
      <c r="A5915" t="s">
        <v>37</v>
      </c>
      <c r="B5915" t="s">
        <v>318</v>
      </c>
      <c r="C5915">
        <v>122</v>
      </c>
      <c r="D5915" t="s">
        <v>433</v>
      </c>
      <c r="E5915" t="s">
        <v>390</v>
      </c>
      <c r="F5915" t="s">
        <v>433</v>
      </c>
      <c r="G5915" t="s">
        <v>1102</v>
      </c>
    </row>
    <row r="5916" spans="1:7" x14ac:dyDescent="0.35">
      <c r="A5916" t="s">
        <v>38</v>
      </c>
      <c r="B5916" t="s">
        <v>827</v>
      </c>
      <c r="C5916">
        <v>927</v>
      </c>
      <c r="D5916" t="s">
        <v>414</v>
      </c>
      <c r="E5916" t="s">
        <v>667</v>
      </c>
      <c r="F5916" t="s">
        <v>377</v>
      </c>
      <c r="G5916" t="s">
        <v>238</v>
      </c>
    </row>
    <row r="5917" spans="1:7" x14ac:dyDescent="0.35">
      <c r="A5917" t="s">
        <v>38</v>
      </c>
      <c r="B5917" t="s">
        <v>828</v>
      </c>
      <c r="C5917">
        <v>1086</v>
      </c>
      <c r="D5917" t="s">
        <v>673</v>
      </c>
      <c r="E5917" t="s">
        <v>677</v>
      </c>
      <c r="F5917" t="s">
        <v>246</v>
      </c>
      <c r="G5917" t="s">
        <v>149</v>
      </c>
    </row>
    <row r="5918" spans="1:7" x14ac:dyDescent="0.35">
      <c r="A5918" t="s">
        <v>38</v>
      </c>
      <c r="B5918" t="s">
        <v>318</v>
      </c>
      <c r="C5918">
        <v>106</v>
      </c>
      <c r="D5918" t="s">
        <v>78</v>
      </c>
      <c r="E5918" t="s">
        <v>81</v>
      </c>
      <c r="F5918" t="s">
        <v>85</v>
      </c>
      <c r="G5918" t="s">
        <v>678</v>
      </c>
    </row>
    <row r="5919" spans="1:7" x14ac:dyDescent="0.35">
      <c r="A5919" t="s">
        <v>39</v>
      </c>
      <c r="B5919" t="s">
        <v>827</v>
      </c>
      <c r="C5919">
        <v>1180</v>
      </c>
      <c r="D5919" t="s">
        <v>679</v>
      </c>
      <c r="E5919" t="s">
        <v>481</v>
      </c>
      <c r="F5919" t="s">
        <v>374</v>
      </c>
      <c r="G5919" t="s">
        <v>400</v>
      </c>
    </row>
    <row r="5920" spans="1:7" x14ac:dyDescent="0.35">
      <c r="A5920" t="s">
        <v>39</v>
      </c>
      <c r="B5920" t="s">
        <v>828</v>
      </c>
      <c r="C5920">
        <v>1454</v>
      </c>
      <c r="D5920" t="s">
        <v>334</v>
      </c>
      <c r="E5920" t="s">
        <v>379</v>
      </c>
      <c r="F5920" t="s">
        <v>246</v>
      </c>
      <c r="G5920" t="s">
        <v>427</v>
      </c>
    </row>
    <row r="5921" spans="1:7" x14ac:dyDescent="0.35">
      <c r="A5921" t="s">
        <v>39</v>
      </c>
      <c r="B5921" t="s">
        <v>318</v>
      </c>
      <c r="C5921">
        <v>113</v>
      </c>
      <c r="D5921" t="s">
        <v>668</v>
      </c>
      <c r="E5921" t="s">
        <v>536</v>
      </c>
      <c r="F5921" t="s">
        <v>341</v>
      </c>
      <c r="G5921" t="s">
        <v>327</v>
      </c>
    </row>
    <row r="5922" spans="1:7" x14ac:dyDescent="0.35">
      <c r="A5922" t="s">
        <v>40</v>
      </c>
      <c r="B5922" t="s">
        <v>827</v>
      </c>
      <c r="C5922">
        <v>5994</v>
      </c>
      <c r="D5922" t="s">
        <v>433</v>
      </c>
      <c r="E5922" t="s">
        <v>412</v>
      </c>
      <c r="F5922" t="s">
        <v>433</v>
      </c>
      <c r="G5922" t="s">
        <v>672</v>
      </c>
    </row>
    <row r="5923" spans="1:7" x14ac:dyDescent="0.35">
      <c r="A5923" t="s">
        <v>40</v>
      </c>
      <c r="B5923" t="s">
        <v>828</v>
      </c>
      <c r="C5923">
        <v>7252</v>
      </c>
      <c r="D5923" t="s">
        <v>334</v>
      </c>
      <c r="E5923" t="s">
        <v>483</v>
      </c>
      <c r="F5923" t="s">
        <v>387</v>
      </c>
      <c r="G5923" t="s">
        <v>188</v>
      </c>
    </row>
    <row r="5924" spans="1:7" x14ac:dyDescent="0.35">
      <c r="A5924" t="s">
        <v>40</v>
      </c>
      <c r="B5924" t="s">
        <v>318</v>
      </c>
      <c r="C5924">
        <v>640</v>
      </c>
      <c r="D5924" t="s">
        <v>673</v>
      </c>
      <c r="E5924" t="s">
        <v>572</v>
      </c>
      <c r="F5924" t="s">
        <v>743</v>
      </c>
      <c r="G5924" t="s">
        <v>477</v>
      </c>
    </row>
    <row r="5926" spans="1:7" x14ac:dyDescent="0.35">
      <c r="A5926" t="s">
        <v>2025</v>
      </c>
    </row>
    <row r="5927" spans="1:7" x14ac:dyDescent="0.35">
      <c r="A5927" t="s">
        <v>29</v>
      </c>
      <c r="B5927" t="s">
        <v>899</v>
      </c>
      <c r="C5927" t="s">
        <v>30</v>
      </c>
      <c r="D5927" t="s">
        <v>842</v>
      </c>
      <c r="E5927" t="s">
        <v>57</v>
      </c>
      <c r="F5927" t="s">
        <v>74</v>
      </c>
      <c r="G5927" t="s">
        <v>58</v>
      </c>
    </row>
    <row r="5928" spans="1:7" x14ac:dyDescent="0.35">
      <c r="A5928" t="s">
        <v>35</v>
      </c>
      <c r="B5928" t="s">
        <v>900</v>
      </c>
      <c r="C5928">
        <v>1460</v>
      </c>
      <c r="D5928" t="s">
        <v>673</v>
      </c>
      <c r="E5928" t="s">
        <v>497</v>
      </c>
      <c r="F5928" t="s">
        <v>490</v>
      </c>
      <c r="G5928" t="s">
        <v>105</v>
      </c>
    </row>
    <row r="5929" spans="1:7" x14ac:dyDescent="0.35">
      <c r="A5929" t="s">
        <v>35</v>
      </c>
      <c r="B5929" t="s">
        <v>901</v>
      </c>
      <c r="C5929">
        <v>213</v>
      </c>
      <c r="D5929" t="s">
        <v>170</v>
      </c>
      <c r="E5929" t="s">
        <v>178</v>
      </c>
      <c r="F5929" t="s">
        <v>78</v>
      </c>
      <c r="G5929" t="s">
        <v>481</v>
      </c>
    </row>
    <row r="5930" spans="1:7" x14ac:dyDescent="0.35">
      <c r="A5930" t="s">
        <v>36</v>
      </c>
      <c r="B5930" t="s">
        <v>900</v>
      </c>
      <c r="C5930">
        <v>5201</v>
      </c>
      <c r="D5930" t="s">
        <v>433</v>
      </c>
      <c r="E5930" t="s">
        <v>232</v>
      </c>
      <c r="F5930" t="s">
        <v>414</v>
      </c>
      <c r="G5930" t="s">
        <v>685</v>
      </c>
    </row>
    <row r="5931" spans="1:7" x14ac:dyDescent="0.35">
      <c r="A5931" t="s">
        <v>37</v>
      </c>
      <c r="B5931" t="s">
        <v>900</v>
      </c>
      <c r="C5931">
        <v>2146</v>
      </c>
      <c r="D5931" t="s">
        <v>246</v>
      </c>
      <c r="E5931" t="s">
        <v>416</v>
      </c>
      <c r="F5931" t="s">
        <v>414</v>
      </c>
      <c r="G5931" t="s">
        <v>262</v>
      </c>
    </row>
    <row r="5932" spans="1:7" x14ac:dyDescent="0.35">
      <c r="A5932" t="s">
        <v>38</v>
      </c>
      <c r="B5932" t="s">
        <v>900</v>
      </c>
      <c r="C5932">
        <v>458</v>
      </c>
      <c r="D5932" t="s">
        <v>679</v>
      </c>
      <c r="E5932" t="s">
        <v>617</v>
      </c>
      <c r="F5932" t="s">
        <v>668</v>
      </c>
      <c r="G5932" t="s">
        <v>940</v>
      </c>
    </row>
    <row r="5933" spans="1:7" x14ac:dyDescent="0.35">
      <c r="A5933" t="s">
        <v>38</v>
      </c>
      <c r="B5933" t="s">
        <v>901</v>
      </c>
      <c r="C5933">
        <v>1661</v>
      </c>
      <c r="D5933" t="s">
        <v>389</v>
      </c>
      <c r="E5933" t="s">
        <v>238</v>
      </c>
      <c r="F5933" t="s">
        <v>414</v>
      </c>
      <c r="G5933" t="s">
        <v>678</v>
      </c>
    </row>
    <row r="5934" spans="1:7" x14ac:dyDescent="0.35">
      <c r="A5934" t="s">
        <v>39</v>
      </c>
      <c r="B5934" t="s">
        <v>900</v>
      </c>
      <c r="C5934">
        <v>2190</v>
      </c>
      <c r="D5934" t="s">
        <v>668</v>
      </c>
      <c r="E5934" t="s">
        <v>491</v>
      </c>
      <c r="F5934" t="s">
        <v>374</v>
      </c>
      <c r="G5934" t="s">
        <v>205</v>
      </c>
    </row>
    <row r="5935" spans="1:7" x14ac:dyDescent="0.35">
      <c r="A5935" t="s">
        <v>39</v>
      </c>
      <c r="B5935" t="s">
        <v>901</v>
      </c>
      <c r="C5935">
        <v>557</v>
      </c>
      <c r="D5935" t="s">
        <v>334</v>
      </c>
      <c r="E5935" t="s">
        <v>562</v>
      </c>
      <c r="F5935" t="s">
        <v>433</v>
      </c>
      <c r="G5935" t="s">
        <v>645</v>
      </c>
    </row>
    <row r="5936" spans="1:7" x14ac:dyDescent="0.35">
      <c r="A5936" t="s">
        <v>40</v>
      </c>
      <c r="B5936" t="s">
        <v>900</v>
      </c>
      <c r="C5936">
        <v>11455</v>
      </c>
      <c r="D5936" t="s">
        <v>334</v>
      </c>
      <c r="E5936" t="s">
        <v>564</v>
      </c>
      <c r="F5936" t="s">
        <v>414</v>
      </c>
      <c r="G5936" t="s">
        <v>233</v>
      </c>
    </row>
    <row r="5937" spans="1:7" x14ac:dyDescent="0.35">
      <c r="A5937" t="s">
        <v>40</v>
      </c>
      <c r="B5937" t="s">
        <v>901</v>
      </c>
      <c r="C5937">
        <v>2431</v>
      </c>
      <c r="D5937" t="s">
        <v>377</v>
      </c>
      <c r="E5937" t="s">
        <v>238</v>
      </c>
      <c r="F5937" t="s">
        <v>389</v>
      </c>
      <c r="G5937" t="s">
        <v>667</v>
      </c>
    </row>
    <row r="5939" spans="1:7" x14ac:dyDescent="0.35">
      <c r="A5939" t="s">
        <v>2026</v>
      </c>
    </row>
    <row r="5940" spans="1:7" x14ac:dyDescent="0.35">
      <c r="A5940" t="s">
        <v>29</v>
      </c>
      <c r="B5940" t="s">
        <v>30</v>
      </c>
      <c r="C5940" t="s">
        <v>57</v>
      </c>
      <c r="D5940" t="s">
        <v>58</v>
      </c>
      <c r="E5940" t="s">
        <v>74</v>
      </c>
      <c r="F5940" t="s">
        <v>842</v>
      </c>
    </row>
    <row r="5941" spans="1:7" x14ac:dyDescent="0.35">
      <c r="A5941" t="s">
        <v>35</v>
      </c>
      <c r="B5941">
        <v>792</v>
      </c>
      <c r="C5941" t="s">
        <v>758</v>
      </c>
      <c r="D5941" t="s">
        <v>1649</v>
      </c>
      <c r="E5941" t="s">
        <v>78</v>
      </c>
      <c r="F5941" t="s">
        <v>433</v>
      </c>
    </row>
    <row r="5942" spans="1:7" x14ac:dyDescent="0.35">
      <c r="A5942" t="s">
        <v>36</v>
      </c>
      <c r="B5942">
        <v>2501</v>
      </c>
      <c r="C5942" t="s">
        <v>637</v>
      </c>
      <c r="D5942" t="s">
        <v>68</v>
      </c>
      <c r="E5942" t="s">
        <v>78</v>
      </c>
      <c r="F5942" t="s">
        <v>679</v>
      </c>
    </row>
    <row r="5943" spans="1:7" x14ac:dyDescent="0.35">
      <c r="A5943" t="s">
        <v>37</v>
      </c>
      <c r="B5943">
        <v>1072</v>
      </c>
      <c r="C5943" t="s">
        <v>836</v>
      </c>
      <c r="D5943" t="s">
        <v>1173</v>
      </c>
      <c r="E5943" t="s">
        <v>78</v>
      </c>
      <c r="F5943" t="s">
        <v>78</v>
      </c>
    </row>
    <row r="5944" spans="1:7" x14ac:dyDescent="0.35">
      <c r="A5944" t="s">
        <v>38</v>
      </c>
      <c r="B5944">
        <v>987</v>
      </c>
      <c r="C5944" t="s">
        <v>936</v>
      </c>
      <c r="D5944" t="s">
        <v>754</v>
      </c>
      <c r="E5944" t="s">
        <v>668</v>
      </c>
      <c r="F5944" t="s">
        <v>78</v>
      </c>
    </row>
    <row r="5945" spans="1:7" x14ac:dyDescent="0.35">
      <c r="A5945" t="s">
        <v>39</v>
      </c>
      <c r="B5945">
        <v>1393</v>
      </c>
      <c r="C5945" t="s">
        <v>1200</v>
      </c>
      <c r="D5945" t="s">
        <v>917</v>
      </c>
      <c r="E5945" t="s">
        <v>246</v>
      </c>
      <c r="F5945" t="s">
        <v>679</v>
      </c>
    </row>
    <row r="5946" spans="1:7" x14ac:dyDescent="0.35">
      <c r="A5946" t="s">
        <v>40</v>
      </c>
      <c r="B5946">
        <v>6745</v>
      </c>
      <c r="C5946" t="s">
        <v>1136</v>
      </c>
      <c r="D5946" t="s">
        <v>284</v>
      </c>
      <c r="E5946" t="s">
        <v>170</v>
      </c>
      <c r="F5946" t="s">
        <v>679</v>
      </c>
    </row>
    <row r="5948" spans="1:7" x14ac:dyDescent="0.35">
      <c r="A5948" t="s">
        <v>2027</v>
      </c>
    </row>
    <row r="5949" spans="1:7" x14ac:dyDescent="0.35">
      <c r="A5949" t="s">
        <v>29</v>
      </c>
      <c r="B5949" t="s">
        <v>1999</v>
      </c>
      <c r="C5949" t="s">
        <v>30</v>
      </c>
      <c r="D5949" t="s">
        <v>57</v>
      </c>
      <c r="E5949" t="s">
        <v>58</v>
      </c>
      <c r="F5949" t="s">
        <v>74</v>
      </c>
      <c r="G5949" t="s">
        <v>842</v>
      </c>
    </row>
    <row r="5950" spans="1:7" x14ac:dyDescent="0.35">
      <c r="A5950" t="s">
        <v>35</v>
      </c>
      <c r="B5950" t="s">
        <v>1042</v>
      </c>
      <c r="C5950">
        <v>32</v>
      </c>
      <c r="D5950" t="s">
        <v>879</v>
      </c>
      <c r="E5950" t="s">
        <v>1348</v>
      </c>
      <c r="F5950" t="s">
        <v>78</v>
      </c>
      <c r="G5950" t="s">
        <v>78</v>
      </c>
    </row>
    <row r="5951" spans="1:7" x14ac:dyDescent="0.35">
      <c r="A5951" t="s">
        <v>35</v>
      </c>
      <c r="B5951" t="s">
        <v>2000</v>
      </c>
      <c r="C5951">
        <v>32</v>
      </c>
      <c r="D5951" t="s">
        <v>810</v>
      </c>
      <c r="E5951" t="s">
        <v>974</v>
      </c>
      <c r="F5951" t="s">
        <v>78</v>
      </c>
      <c r="G5951" t="s">
        <v>78</v>
      </c>
    </row>
    <row r="5952" spans="1:7" x14ac:dyDescent="0.35">
      <c r="A5952" t="s">
        <v>35</v>
      </c>
      <c r="B5952" t="s">
        <v>2001</v>
      </c>
      <c r="C5952">
        <v>26</v>
      </c>
      <c r="D5952" t="s">
        <v>807</v>
      </c>
      <c r="E5952" t="s">
        <v>1069</v>
      </c>
      <c r="F5952" t="s">
        <v>78</v>
      </c>
      <c r="G5952" t="s">
        <v>78</v>
      </c>
    </row>
    <row r="5953" spans="1:7" x14ac:dyDescent="0.35">
      <c r="A5953" t="s">
        <v>35</v>
      </c>
      <c r="B5953" t="s">
        <v>2002</v>
      </c>
      <c r="C5953">
        <v>15</v>
      </c>
      <c r="D5953" t="s">
        <v>807</v>
      </c>
      <c r="E5953" t="s">
        <v>1069</v>
      </c>
      <c r="F5953" t="s">
        <v>78</v>
      </c>
      <c r="G5953" t="s">
        <v>78</v>
      </c>
    </row>
    <row r="5954" spans="1:7" x14ac:dyDescent="0.35">
      <c r="A5954" t="s">
        <v>35</v>
      </c>
      <c r="B5954" t="s">
        <v>2003</v>
      </c>
      <c r="C5954">
        <v>136</v>
      </c>
      <c r="D5954" t="s">
        <v>1056</v>
      </c>
      <c r="E5954" t="s">
        <v>751</v>
      </c>
      <c r="F5954" t="s">
        <v>78</v>
      </c>
      <c r="G5954" t="s">
        <v>490</v>
      </c>
    </row>
    <row r="5955" spans="1:7" x14ac:dyDescent="0.35">
      <c r="A5955" t="s">
        <v>35</v>
      </c>
      <c r="B5955" t="s">
        <v>2004</v>
      </c>
      <c r="C5955">
        <v>124</v>
      </c>
      <c r="D5955" t="s">
        <v>1225</v>
      </c>
      <c r="E5955" t="s">
        <v>1270</v>
      </c>
      <c r="F5955" t="s">
        <v>78</v>
      </c>
      <c r="G5955" t="s">
        <v>78</v>
      </c>
    </row>
    <row r="5956" spans="1:7" x14ac:dyDescent="0.35">
      <c r="A5956" t="s">
        <v>35</v>
      </c>
      <c r="B5956" t="s">
        <v>2005</v>
      </c>
      <c r="C5956">
        <v>104</v>
      </c>
      <c r="D5956" t="s">
        <v>813</v>
      </c>
      <c r="E5956" t="s">
        <v>976</v>
      </c>
      <c r="F5956" t="s">
        <v>78</v>
      </c>
      <c r="G5956" t="s">
        <v>78</v>
      </c>
    </row>
    <row r="5957" spans="1:7" x14ac:dyDescent="0.35">
      <c r="A5957" t="s">
        <v>35</v>
      </c>
      <c r="B5957" t="s">
        <v>1044</v>
      </c>
      <c r="C5957">
        <v>33</v>
      </c>
      <c r="D5957" t="s">
        <v>545</v>
      </c>
      <c r="E5957" t="s">
        <v>915</v>
      </c>
      <c r="F5957" t="s">
        <v>78</v>
      </c>
      <c r="G5957" t="s">
        <v>78</v>
      </c>
    </row>
    <row r="5958" spans="1:7" x14ac:dyDescent="0.35">
      <c r="A5958" t="s">
        <v>35</v>
      </c>
      <c r="B5958" t="s">
        <v>2006</v>
      </c>
      <c r="C5958">
        <v>36</v>
      </c>
      <c r="D5958" t="s">
        <v>807</v>
      </c>
      <c r="E5958" t="s">
        <v>1069</v>
      </c>
      <c r="F5958" t="s">
        <v>78</v>
      </c>
      <c r="G5958" t="s">
        <v>78</v>
      </c>
    </row>
    <row r="5959" spans="1:7" x14ac:dyDescent="0.35">
      <c r="A5959" t="s">
        <v>35</v>
      </c>
      <c r="B5959" t="s">
        <v>2007</v>
      </c>
      <c r="C5959">
        <v>17</v>
      </c>
      <c r="D5959" t="s">
        <v>781</v>
      </c>
      <c r="E5959" t="s">
        <v>1234</v>
      </c>
      <c r="F5959" t="s">
        <v>78</v>
      </c>
      <c r="G5959" t="s">
        <v>78</v>
      </c>
    </row>
    <row r="5960" spans="1:7" x14ac:dyDescent="0.35">
      <c r="A5960" t="s">
        <v>35</v>
      </c>
      <c r="B5960" t="s">
        <v>2008</v>
      </c>
      <c r="C5960">
        <v>13</v>
      </c>
      <c r="D5960" t="s">
        <v>602</v>
      </c>
      <c r="E5960" t="s">
        <v>601</v>
      </c>
      <c r="F5960" t="s">
        <v>78</v>
      </c>
      <c r="G5960" t="s">
        <v>78</v>
      </c>
    </row>
    <row r="5961" spans="1:7" x14ac:dyDescent="0.35">
      <c r="A5961" t="s">
        <v>35</v>
      </c>
      <c r="B5961" t="s">
        <v>2009</v>
      </c>
      <c r="C5961">
        <v>98</v>
      </c>
      <c r="D5961" t="s">
        <v>755</v>
      </c>
      <c r="E5961" t="s">
        <v>1347</v>
      </c>
      <c r="F5961" t="s">
        <v>78</v>
      </c>
      <c r="G5961" t="s">
        <v>529</v>
      </c>
    </row>
    <row r="5962" spans="1:7" x14ac:dyDescent="0.35">
      <c r="A5962" t="s">
        <v>35</v>
      </c>
      <c r="B5962" t="s">
        <v>2010</v>
      </c>
      <c r="C5962">
        <v>83</v>
      </c>
      <c r="D5962" t="s">
        <v>1123</v>
      </c>
      <c r="E5962" t="s">
        <v>1306</v>
      </c>
      <c r="F5962" t="s">
        <v>78</v>
      </c>
      <c r="G5962" t="s">
        <v>78</v>
      </c>
    </row>
    <row r="5963" spans="1:7" x14ac:dyDescent="0.35">
      <c r="A5963" t="s">
        <v>35</v>
      </c>
      <c r="B5963" t="s">
        <v>2011</v>
      </c>
      <c r="C5963">
        <v>39</v>
      </c>
      <c r="D5963" t="s">
        <v>1171</v>
      </c>
      <c r="E5963" t="s">
        <v>787</v>
      </c>
      <c r="F5963" t="s">
        <v>78</v>
      </c>
      <c r="G5963" t="s">
        <v>78</v>
      </c>
    </row>
    <row r="5964" spans="1:7" x14ac:dyDescent="0.35">
      <c r="A5964" t="s">
        <v>35</v>
      </c>
      <c r="B5964" t="s">
        <v>318</v>
      </c>
      <c r="C5964">
        <v>4</v>
      </c>
      <c r="D5964" t="s">
        <v>78</v>
      </c>
      <c r="E5964" t="s">
        <v>294</v>
      </c>
      <c r="F5964" t="s">
        <v>78</v>
      </c>
      <c r="G5964" t="s">
        <v>78</v>
      </c>
    </row>
    <row r="5965" spans="1:7" x14ac:dyDescent="0.35">
      <c r="A5965" t="s">
        <v>36</v>
      </c>
      <c r="B5965" t="s">
        <v>1042</v>
      </c>
      <c r="C5965">
        <v>156</v>
      </c>
      <c r="D5965" t="s">
        <v>631</v>
      </c>
      <c r="E5965" t="s">
        <v>662</v>
      </c>
      <c r="F5965" t="s">
        <v>78</v>
      </c>
      <c r="G5965" t="s">
        <v>78</v>
      </c>
    </row>
    <row r="5966" spans="1:7" x14ac:dyDescent="0.35">
      <c r="A5966" t="s">
        <v>36</v>
      </c>
      <c r="B5966" t="s">
        <v>2000</v>
      </c>
      <c r="C5966">
        <v>175</v>
      </c>
      <c r="D5966" t="s">
        <v>725</v>
      </c>
      <c r="E5966" t="s">
        <v>816</v>
      </c>
      <c r="F5966" t="s">
        <v>78</v>
      </c>
      <c r="G5966" t="s">
        <v>78</v>
      </c>
    </row>
    <row r="5967" spans="1:7" x14ac:dyDescent="0.35">
      <c r="A5967" t="s">
        <v>36</v>
      </c>
      <c r="B5967" t="s">
        <v>2001</v>
      </c>
      <c r="C5967">
        <v>96</v>
      </c>
      <c r="D5967" t="s">
        <v>690</v>
      </c>
      <c r="E5967" t="s">
        <v>1039</v>
      </c>
      <c r="F5967" t="s">
        <v>78</v>
      </c>
      <c r="G5967" t="s">
        <v>78</v>
      </c>
    </row>
    <row r="5968" spans="1:7" x14ac:dyDescent="0.35">
      <c r="A5968" t="s">
        <v>36</v>
      </c>
      <c r="B5968" t="s">
        <v>2002</v>
      </c>
      <c r="C5968">
        <v>67</v>
      </c>
      <c r="D5968" t="s">
        <v>299</v>
      </c>
      <c r="E5968" t="s">
        <v>300</v>
      </c>
      <c r="F5968" t="s">
        <v>78</v>
      </c>
      <c r="G5968" t="s">
        <v>78</v>
      </c>
    </row>
    <row r="5969" spans="1:7" x14ac:dyDescent="0.35">
      <c r="A5969" t="s">
        <v>36</v>
      </c>
      <c r="B5969" t="s">
        <v>2003</v>
      </c>
      <c r="C5969">
        <v>465</v>
      </c>
      <c r="D5969" t="s">
        <v>63</v>
      </c>
      <c r="E5969" t="s">
        <v>68</v>
      </c>
      <c r="F5969" t="s">
        <v>78</v>
      </c>
      <c r="G5969" t="s">
        <v>334</v>
      </c>
    </row>
    <row r="5970" spans="1:7" x14ac:dyDescent="0.35">
      <c r="A5970" t="s">
        <v>36</v>
      </c>
      <c r="B5970" t="s">
        <v>2004</v>
      </c>
      <c r="C5970">
        <v>282</v>
      </c>
      <c r="D5970" t="s">
        <v>1118</v>
      </c>
      <c r="E5970" t="s">
        <v>786</v>
      </c>
      <c r="F5970" t="s">
        <v>78</v>
      </c>
      <c r="G5970" t="s">
        <v>668</v>
      </c>
    </row>
    <row r="5971" spans="1:7" x14ac:dyDescent="0.35">
      <c r="A5971" t="s">
        <v>36</v>
      </c>
      <c r="B5971" t="s">
        <v>2005</v>
      </c>
      <c r="C5971">
        <v>234</v>
      </c>
      <c r="D5971" t="s">
        <v>1124</v>
      </c>
      <c r="E5971" t="s">
        <v>771</v>
      </c>
      <c r="F5971" t="s">
        <v>78</v>
      </c>
      <c r="G5971" t="s">
        <v>170</v>
      </c>
    </row>
    <row r="5972" spans="1:7" x14ac:dyDescent="0.35">
      <c r="A5972" t="s">
        <v>36</v>
      </c>
      <c r="B5972" t="s">
        <v>1044</v>
      </c>
      <c r="C5972">
        <v>120</v>
      </c>
      <c r="D5972" t="s">
        <v>1087</v>
      </c>
      <c r="E5972" t="s">
        <v>1129</v>
      </c>
      <c r="F5972" t="s">
        <v>78</v>
      </c>
      <c r="G5972" t="s">
        <v>78</v>
      </c>
    </row>
    <row r="5973" spans="1:7" x14ac:dyDescent="0.35">
      <c r="A5973" t="s">
        <v>36</v>
      </c>
      <c r="B5973" t="s">
        <v>2006</v>
      </c>
      <c r="C5973">
        <v>121</v>
      </c>
      <c r="D5973" t="s">
        <v>745</v>
      </c>
      <c r="E5973" t="s">
        <v>975</v>
      </c>
      <c r="F5973" t="s">
        <v>78</v>
      </c>
      <c r="G5973" t="s">
        <v>78</v>
      </c>
    </row>
    <row r="5974" spans="1:7" x14ac:dyDescent="0.35">
      <c r="A5974" t="s">
        <v>36</v>
      </c>
      <c r="B5974" t="s">
        <v>2007</v>
      </c>
      <c r="C5974">
        <v>76</v>
      </c>
      <c r="D5974" t="s">
        <v>644</v>
      </c>
      <c r="E5974" t="s">
        <v>876</v>
      </c>
      <c r="F5974" t="s">
        <v>78</v>
      </c>
      <c r="G5974" t="s">
        <v>78</v>
      </c>
    </row>
    <row r="5975" spans="1:7" x14ac:dyDescent="0.35">
      <c r="A5975" t="s">
        <v>36</v>
      </c>
      <c r="B5975" t="s">
        <v>2008</v>
      </c>
      <c r="C5975">
        <v>49</v>
      </c>
      <c r="D5975" t="s">
        <v>1466</v>
      </c>
      <c r="E5975" t="s">
        <v>808</v>
      </c>
      <c r="F5975" t="s">
        <v>78</v>
      </c>
      <c r="G5975" t="s">
        <v>78</v>
      </c>
    </row>
    <row r="5976" spans="1:7" x14ac:dyDescent="0.35">
      <c r="A5976" t="s">
        <v>36</v>
      </c>
      <c r="B5976" t="s">
        <v>2009</v>
      </c>
      <c r="C5976">
        <v>337</v>
      </c>
      <c r="D5976" t="s">
        <v>1136</v>
      </c>
      <c r="E5976" t="s">
        <v>1135</v>
      </c>
      <c r="F5976" t="s">
        <v>78</v>
      </c>
      <c r="G5976" t="s">
        <v>78</v>
      </c>
    </row>
    <row r="5977" spans="1:7" x14ac:dyDescent="0.35">
      <c r="A5977" t="s">
        <v>36</v>
      </c>
      <c r="B5977" t="s">
        <v>2010</v>
      </c>
      <c r="C5977">
        <v>173</v>
      </c>
      <c r="D5977" t="s">
        <v>881</v>
      </c>
      <c r="E5977" t="s">
        <v>882</v>
      </c>
      <c r="F5977" t="s">
        <v>78</v>
      </c>
      <c r="G5977" t="s">
        <v>78</v>
      </c>
    </row>
    <row r="5978" spans="1:7" x14ac:dyDescent="0.35">
      <c r="A5978" t="s">
        <v>36</v>
      </c>
      <c r="B5978" t="s">
        <v>2011</v>
      </c>
      <c r="C5978">
        <v>129</v>
      </c>
      <c r="D5978" t="s">
        <v>748</v>
      </c>
      <c r="E5978" t="s">
        <v>749</v>
      </c>
      <c r="F5978" t="s">
        <v>78</v>
      </c>
      <c r="G5978" t="s">
        <v>78</v>
      </c>
    </row>
    <row r="5979" spans="1:7" x14ac:dyDescent="0.35">
      <c r="A5979" t="s">
        <v>36</v>
      </c>
      <c r="B5979" t="s">
        <v>318</v>
      </c>
      <c r="C5979">
        <v>21</v>
      </c>
      <c r="D5979" t="s">
        <v>633</v>
      </c>
      <c r="E5979" t="s">
        <v>867</v>
      </c>
      <c r="F5979" t="s">
        <v>78</v>
      </c>
      <c r="G5979" t="s">
        <v>78</v>
      </c>
    </row>
    <row r="5980" spans="1:7" x14ac:dyDescent="0.35">
      <c r="A5980" t="s">
        <v>37</v>
      </c>
      <c r="B5980" t="s">
        <v>1042</v>
      </c>
      <c r="C5980">
        <v>46</v>
      </c>
      <c r="D5980" t="s">
        <v>737</v>
      </c>
      <c r="E5980" t="s">
        <v>1021</v>
      </c>
      <c r="F5980" t="s">
        <v>78</v>
      </c>
      <c r="G5980" t="s">
        <v>78</v>
      </c>
    </row>
    <row r="5981" spans="1:7" x14ac:dyDescent="0.35">
      <c r="A5981" t="s">
        <v>37</v>
      </c>
      <c r="B5981" t="s">
        <v>2000</v>
      </c>
      <c r="C5981">
        <v>62</v>
      </c>
      <c r="D5981" t="s">
        <v>63</v>
      </c>
      <c r="E5981" t="s">
        <v>64</v>
      </c>
      <c r="F5981" t="s">
        <v>78</v>
      </c>
      <c r="G5981" t="s">
        <v>78</v>
      </c>
    </row>
    <row r="5982" spans="1:7" x14ac:dyDescent="0.35">
      <c r="A5982" t="s">
        <v>37</v>
      </c>
      <c r="B5982" t="s">
        <v>2001</v>
      </c>
      <c r="C5982">
        <v>38</v>
      </c>
      <c r="D5982" t="s">
        <v>85</v>
      </c>
      <c r="E5982" t="s">
        <v>1055</v>
      </c>
      <c r="F5982" t="s">
        <v>78</v>
      </c>
      <c r="G5982" t="s">
        <v>78</v>
      </c>
    </row>
    <row r="5983" spans="1:7" x14ac:dyDescent="0.35">
      <c r="A5983" t="s">
        <v>37</v>
      </c>
      <c r="B5983" t="s">
        <v>2002</v>
      </c>
      <c r="C5983">
        <v>23</v>
      </c>
      <c r="D5983" t="s">
        <v>78</v>
      </c>
      <c r="E5983" t="s">
        <v>294</v>
      </c>
      <c r="F5983" t="s">
        <v>78</v>
      </c>
      <c r="G5983" t="s">
        <v>78</v>
      </c>
    </row>
    <row r="5984" spans="1:7" x14ac:dyDescent="0.35">
      <c r="A5984" t="s">
        <v>37</v>
      </c>
      <c r="B5984" t="s">
        <v>2003</v>
      </c>
      <c r="C5984">
        <v>189</v>
      </c>
      <c r="D5984" t="s">
        <v>838</v>
      </c>
      <c r="E5984" t="s">
        <v>1165</v>
      </c>
      <c r="F5984" t="s">
        <v>78</v>
      </c>
      <c r="G5984" t="s">
        <v>78</v>
      </c>
    </row>
    <row r="5985" spans="1:7" x14ac:dyDescent="0.35">
      <c r="A5985" t="s">
        <v>37</v>
      </c>
      <c r="B5985" t="s">
        <v>2004</v>
      </c>
      <c r="C5985">
        <v>132</v>
      </c>
      <c r="D5985" t="s">
        <v>918</v>
      </c>
      <c r="E5985" t="s">
        <v>1166</v>
      </c>
      <c r="F5985" t="s">
        <v>78</v>
      </c>
      <c r="G5985" t="s">
        <v>78</v>
      </c>
    </row>
    <row r="5986" spans="1:7" x14ac:dyDescent="0.35">
      <c r="A5986" t="s">
        <v>37</v>
      </c>
      <c r="B5986" t="s">
        <v>2005</v>
      </c>
      <c r="C5986">
        <v>131</v>
      </c>
      <c r="D5986" t="s">
        <v>1087</v>
      </c>
      <c r="E5986" t="s">
        <v>1129</v>
      </c>
      <c r="F5986" t="s">
        <v>78</v>
      </c>
      <c r="G5986" t="s">
        <v>78</v>
      </c>
    </row>
    <row r="5987" spans="1:7" x14ac:dyDescent="0.35">
      <c r="A5987" t="s">
        <v>37</v>
      </c>
      <c r="B5987" t="s">
        <v>1044</v>
      </c>
      <c r="C5987">
        <v>52</v>
      </c>
      <c r="D5987" t="s">
        <v>1222</v>
      </c>
      <c r="E5987" t="s">
        <v>1374</v>
      </c>
      <c r="F5987" t="s">
        <v>78</v>
      </c>
      <c r="G5987" t="s">
        <v>78</v>
      </c>
    </row>
    <row r="5988" spans="1:7" x14ac:dyDescent="0.35">
      <c r="A5988" t="s">
        <v>37</v>
      </c>
      <c r="B5988" t="s">
        <v>2006</v>
      </c>
      <c r="C5988">
        <v>58</v>
      </c>
      <c r="D5988" t="s">
        <v>791</v>
      </c>
      <c r="E5988" t="s">
        <v>1156</v>
      </c>
      <c r="F5988" t="s">
        <v>78</v>
      </c>
      <c r="G5988" t="s">
        <v>78</v>
      </c>
    </row>
    <row r="5989" spans="1:7" x14ac:dyDescent="0.35">
      <c r="A5989" t="s">
        <v>37</v>
      </c>
      <c r="B5989" t="s">
        <v>2007</v>
      </c>
      <c r="C5989">
        <v>23</v>
      </c>
      <c r="D5989" t="s">
        <v>1026</v>
      </c>
      <c r="E5989" t="s">
        <v>875</v>
      </c>
      <c r="F5989" t="s">
        <v>78</v>
      </c>
      <c r="G5989" t="s">
        <v>78</v>
      </c>
    </row>
    <row r="5990" spans="1:7" x14ac:dyDescent="0.35">
      <c r="A5990" t="s">
        <v>37</v>
      </c>
      <c r="B5990" t="s">
        <v>2008</v>
      </c>
      <c r="C5990">
        <v>20</v>
      </c>
      <c r="D5990" t="s">
        <v>383</v>
      </c>
      <c r="E5990" t="s">
        <v>995</v>
      </c>
      <c r="F5990" t="s">
        <v>78</v>
      </c>
      <c r="G5990" t="s">
        <v>78</v>
      </c>
    </row>
    <row r="5991" spans="1:7" x14ac:dyDescent="0.35">
      <c r="A5991" t="s">
        <v>37</v>
      </c>
      <c r="B5991" t="s">
        <v>2009</v>
      </c>
      <c r="C5991">
        <v>132</v>
      </c>
      <c r="D5991" t="s">
        <v>798</v>
      </c>
      <c r="E5991" t="s">
        <v>924</v>
      </c>
      <c r="F5991" t="s">
        <v>78</v>
      </c>
      <c r="G5991" t="s">
        <v>78</v>
      </c>
    </row>
    <row r="5992" spans="1:7" x14ac:dyDescent="0.35">
      <c r="A5992" t="s">
        <v>37</v>
      </c>
      <c r="B5992" t="s">
        <v>2010</v>
      </c>
      <c r="C5992">
        <v>95</v>
      </c>
      <c r="D5992" t="s">
        <v>1200</v>
      </c>
      <c r="E5992" t="s">
        <v>851</v>
      </c>
      <c r="F5992" t="s">
        <v>78</v>
      </c>
      <c r="G5992" t="s">
        <v>78</v>
      </c>
    </row>
    <row r="5993" spans="1:7" x14ac:dyDescent="0.35">
      <c r="A5993" t="s">
        <v>37</v>
      </c>
      <c r="B5993" t="s">
        <v>2011</v>
      </c>
      <c r="C5993">
        <v>51</v>
      </c>
      <c r="D5993" t="s">
        <v>63</v>
      </c>
      <c r="E5993" t="s">
        <v>64</v>
      </c>
      <c r="F5993" t="s">
        <v>78</v>
      </c>
      <c r="G5993" t="s">
        <v>78</v>
      </c>
    </row>
    <row r="5994" spans="1:7" x14ac:dyDescent="0.35">
      <c r="A5994" t="s">
        <v>37</v>
      </c>
      <c r="B5994" t="s">
        <v>318</v>
      </c>
      <c r="C5994">
        <v>20</v>
      </c>
      <c r="D5994" t="s">
        <v>1136</v>
      </c>
      <c r="E5994" t="s">
        <v>1135</v>
      </c>
      <c r="F5994" t="s">
        <v>78</v>
      </c>
      <c r="G5994" t="s">
        <v>78</v>
      </c>
    </row>
    <row r="5995" spans="1:7" x14ac:dyDescent="0.35">
      <c r="A5995" t="s">
        <v>38</v>
      </c>
      <c r="B5995" t="s">
        <v>1042</v>
      </c>
      <c r="C5995">
        <v>35</v>
      </c>
      <c r="D5995" t="s">
        <v>766</v>
      </c>
      <c r="E5995" t="s">
        <v>767</v>
      </c>
      <c r="F5995" t="s">
        <v>78</v>
      </c>
      <c r="G5995" t="s">
        <v>78</v>
      </c>
    </row>
    <row r="5996" spans="1:7" x14ac:dyDescent="0.35">
      <c r="A5996" t="s">
        <v>38</v>
      </c>
      <c r="B5996" t="s">
        <v>2000</v>
      </c>
      <c r="C5996">
        <v>30</v>
      </c>
      <c r="D5996" t="s">
        <v>724</v>
      </c>
      <c r="E5996" t="s">
        <v>822</v>
      </c>
      <c r="F5996" t="s">
        <v>78</v>
      </c>
      <c r="G5996" t="s">
        <v>78</v>
      </c>
    </row>
    <row r="5997" spans="1:7" x14ac:dyDescent="0.35">
      <c r="A5997" t="s">
        <v>38</v>
      </c>
      <c r="B5997" t="s">
        <v>2001</v>
      </c>
      <c r="C5997">
        <v>21</v>
      </c>
      <c r="D5997" t="s">
        <v>118</v>
      </c>
      <c r="E5997" t="s">
        <v>117</v>
      </c>
      <c r="F5997" t="s">
        <v>78</v>
      </c>
      <c r="G5997" t="s">
        <v>78</v>
      </c>
    </row>
    <row r="5998" spans="1:7" x14ac:dyDescent="0.35">
      <c r="A5998" t="s">
        <v>38</v>
      </c>
      <c r="B5998" t="s">
        <v>2002</v>
      </c>
      <c r="C5998">
        <v>23</v>
      </c>
      <c r="D5998" t="s">
        <v>788</v>
      </c>
      <c r="E5998" t="s">
        <v>1027</v>
      </c>
      <c r="F5998" t="s">
        <v>78</v>
      </c>
      <c r="G5998" t="s">
        <v>78</v>
      </c>
    </row>
    <row r="5999" spans="1:7" x14ac:dyDescent="0.35">
      <c r="A5999" t="s">
        <v>38</v>
      </c>
      <c r="B5999" t="s">
        <v>2003</v>
      </c>
      <c r="C5999">
        <v>186</v>
      </c>
      <c r="D5999" t="s">
        <v>918</v>
      </c>
      <c r="E5999" t="s">
        <v>1166</v>
      </c>
      <c r="F5999" t="s">
        <v>78</v>
      </c>
      <c r="G5999" t="s">
        <v>78</v>
      </c>
    </row>
    <row r="6000" spans="1:7" x14ac:dyDescent="0.35">
      <c r="A6000" t="s">
        <v>38</v>
      </c>
      <c r="B6000" t="s">
        <v>2004</v>
      </c>
      <c r="C6000">
        <v>163</v>
      </c>
      <c r="D6000" t="s">
        <v>951</v>
      </c>
      <c r="E6000" t="s">
        <v>697</v>
      </c>
      <c r="F6000" t="s">
        <v>389</v>
      </c>
      <c r="G6000" t="s">
        <v>78</v>
      </c>
    </row>
    <row r="6001" spans="1:7" x14ac:dyDescent="0.35">
      <c r="A6001" t="s">
        <v>38</v>
      </c>
      <c r="B6001" t="s">
        <v>2005</v>
      </c>
      <c r="C6001">
        <v>127</v>
      </c>
      <c r="D6001" t="s">
        <v>996</v>
      </c>
      <c r="E6001" t="s">
        <v>756</v>
      </c>
      <c r="F6001" t="s">
        <v>414</v>
      </c>
      <c r="G6001" t="s">
        <v>78</v>
      </c>
    </row>
    <row r="6002" spans="1:7" x14ac:dyDescent="0.35">
      <c r="A6002" t="s">
        <v>38</v>
      </c>
      <c r="B6002" t="s">
        <v>1044</v>
      </c>
      <c r="C6002">
        <v>36</v>
      </c>
      <c r="D6002" t="s">
        <v>285</v>
      </c>
      <c r="E6002" t="s">
        <v>284</v>
      </c>
      <c r="F6002" t="s">
        <v>78</v>
      </c>
      <c r="G6002" t="s">
        <v>78</v>
      </c>
    </row>
    <row r="6003" spans="1:7" x14ac:dyDescent="0.35">
      <c r="A6003" t="s">
        <v>38</v>
      </c>
      <c r="B6003" t="s">
        <v>2006</v>
      </c>
      <c r="C6003">
        <v>25</v>
      </c>
      <c r="D6003" t="s">
        <v>439</v>
      </c>
      <c r="E6003" t="s">
        <v>438</v>
      </c>
      <c r="F6003" t="s">
        <v>78</v>
      </c>
      <c r="G6003" t="s">
        <v>78</v>
      </c>
    </row>
    <row r="6004" spans="1:7" x14ac:dyDescent="0.35">
      <c r="A6004" t="s">
        <v>38</v>
      </c>
      <c r="B6004" t="s">
        <v>2007</v>
      </c>
      <c r="C6004">
        <v>23</v>
      </c>
      <c r="D6004" t="s">
        <v>1008</v>
      </c>
      <c r="E6004" t="s">
        <v>1016</v>
      </c>
      <c r="F6004" t="s">
        <v>78</v>
      </c>
      <c r="G6004" t="s">
        <v>78</v>
      </c>
    </row>
    <row r="6005" spans="1:7" x14ac:dyDescent="0.35">
      <c r="A6005" t="s">
        <v>38</v>
      </c>
      <c r="B6005" t="s">
        <v>2008</v>
      </c>
      <c r="C6005">
        <v>25</v>
      </c>
      <c r="D6005" t="s">
        <v>212</v>
      </c>
      <c r="E6005" t="s">
        <v>211</v>
      </c>
      <c r="F6005" t="s">
        <v>78</v>
      </c>
      <c r="G6005" t="s">
        <v>78</v>
      </c>
    </row>
    <row r="6006" spans="1:7" x14ac:dyDescent="0.35">
      <c r="A6006" t="s">
        <v>38</v>
      </c>
      <c r="B6006" t="s">
        <v>2009</v>
      </c>
      <c r="C6006">
        <v>122</v>
      </c>
      <c r="D6006" t="s">
        <v>1138</v>
      </c>
      <c r="E6006" t="s">
        <v>1137</v>
      </c>
      <c r="F6006" t="s">
        <v>78</v>
      </c>
      <c r="G6006" t="s">
        <v>78</v>
      </c>
    </row>
    <row r="6007" spans="1:7" x14ac:dyDescent="0.35">
      <c r="A6007" t="s">
        <v>38</v>
      </c>
      <c r="B6007" t="s">
        <v>2010</v>
      </c>
      <c r="C6007">
        <v>114</v>
      </c>
      <c r="D6007" t="s">
        <v>615</v>
      </c>
      <c r="E6007" t="s">
        <v>614</v>
      </c>
      <c r="F6007" t="s">
        <v>78</v>
      </c>
      <c r="G6007" t="s">
        <v>78</v>
      </c>
    </row>
    <row r="6008" spans="1:7" x14ac:dyDescent="0.35">
      <c r="A6008" t="s">
        <v>38</v>
      </c>
      <c r="B6008" t="s">
        <v>2011</v>
      </c>
      <c r="C6008">
        <v>48</v>
      </c>
      <c r="D6008" t="s">
        <v>724</v>
      </c>
      <c r="E6008" t="s">
        <v>822</v>
      </c>
      <c r="F6008" t="s">
        <v>78</v>
      </c>
      <c r="G6008" t="s">
        <v>78</v>
      </c>
    </row>
    <row r="6009" spans="1:7" x14ac:dyDescent="0.35">
      <c r="A6009" t="s">
        <v>38</v>
      </c>
      <c r="B6009" t="s">
        <v>318</v>
      </c>
      <c r="C6009">
        <v>9</v>
      </c>
      <c r="D6009" t="s">
        <v>78</v>
      </c>
      <c r="E6009" t="s">
        <v>294</v>
      </c>
      <c r="F6009" t="s">
        <v>78</v>
      </c>
      <c r="G6009" t="s">
        <v>78</v>
      </c>
    </row>
    <row r="6010" spans="1:7" x14ac:dyDescent="0.35">
      <c r="A6010" t="s">
        <v>39</v>
      </c>
      <c r="B6010" t="s">
        <v>1042</v>
      </c>
      <c r="C6010">
        <v>62</v>
      </c>
      <c r="D6010" t="s">
        <v>958</v>
      </c>
      <c r="E6010" t="s">
        <v>959</v>
      </c>
      <c r="F6010" t="s">
        <v>78</v>
      </c>
      <c r="G6010" t="s">
        <v>78</v>
      </c>
    </row>
    <row r="6011" spans="1:7" x14ac:dyDescent="0.35">
      <c r="A6011" t="s">
        <v>39</v>
      </c>
      <c r="B6011" t="s">
        <v>2000</v>
      </c>
      <c r="C6011">
        <v>63</v>
      </c>
      <c r="D6011" t="s">
        <v>690</v>
      </c>
      <c r="E6011" t="s">
        <v>1039</v>
      </c>
      <c r="F6011" t="s">
        <v>78</v>
      </c>
      <c r="G6011" t="s">
        <v>78</v>
      </c>
    </row>
    <row r="6012" spans="1:7" x14ac:dyDescent="0.35">
      <c r="A6012" t="s">
        <v>39</v>
      </c>
      <c r="B6012" t="s">
        <v>2001</v>
      </c>
      <c r="C6012">
        <v>36</v>
      </c>
      <c r="D6012" t="s">
        <v>508</v>
      </c>
      <c r="E6012" t="s">
        <v>992</v>
      </c>
      <c r="F6012" t="s">
        <v>78</v>
      </c>
      <c r="G6012" t="s">
        <v>78</v>
      </c>
    </row>
    <row r="6013" spans="1:7" x14ac:dyDescent="0.35">
      <c r="A6013" t="s">
        <v>39</v>
      </c>
      <c r="B6013" t="s">
        <v>2002</v>
      </c>
      <c r="C6013">
        <v>44</v>
      </c>
      <c r="D6013" t="s">
        <v>881</v>
      </c>
      <c r="E6013" t="s">
        <v>882</v>
      </c>
      <c r="F6013" t="s">
        <v>78</v>
      </c>
      <c r="G6013" t="s">
        <v>78</v>
      </c>
    </row>
    <row r="6014" spans="1:7" x14ac:dyDescent="0.35">
      <c r="A6014" t="s">
        <v>39</v>
      </c>
      <c r="B6014" t="s">
        <v>2003</v>
      </c>
      <c r="C6014">
        <v>258</v>
      </c>
      <c r="D6014" t="s">
        <v>1118</v>
      </c>
      <c r="E6014" t="s">
        <v>1162</v>
      </c>
      <c r="F6014" t="s">
        <v>78</v>
      </c>
      <c r="G6014" t="s">
        <v>78</v>
      </c>
    </row>
    <row r="6015" spans="1:7" x14ac:dyDescent="0.35">
      <c r="A6015" t="s">
        <v>39</v>
      </c>
      <c r="B6015" t="s">
        <v>2004</v>
      </c>
      <c r="C6015">
        <v>189</v>
      </c>
      <c r="D6015" t="s">
        <v>722</v>
      </c>
      <c r="E6015" t="s">
        <v>1173</v>
      </c>
      <c r="F6015" t="s">
        <v>78</v>
      </c>
      <c r="G6015" t="s">
        <v>389</v>
      </c>
    </row>
    <row r="6016" spans="1:7" x14ac:dyDescent="0.35">
      <c r="A6016" t="s">
        <v>39</v>
      </c>
      <c r="B6016" t="s">
        <v>2005</v>
      </c>
      <c r="C6016">
        <v>161</v>
      </c>
      <c r="D6016" t="s">
        <v>285</v>
      </c>
      <c r="E6016" t="s">
        <v>850</v>
      </c>
      <c r="F6016" t="s">
        <v>387</v>
      </c>
      <c r="G6016" t="s">
        <v>78</v>
      </c>
    </row>
    <row r="6017" spans="1:7" x14ac:dyDescent="0.35">
      <c r="A6017" t="s">
        <v>39</v>
      </c>
      <c r="B6017" t="s">
        <v>1044</v>
      </c>
      <c r="C6017">
        <v>57</v>
      </c>
      <c r="D6017" t="s">
        <v>1018</v>
      </c>
      <c r="E6017" t="s">
        <v>1017</v>
      </c>
      <c r="F6017" t="s">
        <v>78</v>
      </c>
      <c r="G6017" t="s">
        <v>78</v>
      </c>
    </row>
    <row r="6018" spans="1:7" x14ac:dyDescent="0.35">
      <c r="A6018" t="s">
        <v>39</v>
      </c>
      <c r="B6018" t="s">
        <v>2006</v>
      </c>
      <c r="C6018">
        <v>57</v>
      </c>
      <c r="D6018" t="s">
        <v>1011</v>
      </c>
      <c r="E6018" t="s">
        <v>1182</v>
      </c>
      <c r="F6018" t="s">
        <v>78</v>
      </c>
      <c r="G6018" t="s">
        <v>78</v>
      </c>
    </row>
    <row r="6019" spans="1:7" x14ac:dyDescent="0.35">
      <c r="A6019" t="s">
        <v>39</v>
      </c>
      <c r="B6019" t="s">
        <v>2007</v>
      </c>
      <c r="C6019">
        <v>41</v>
      </c>
      <c r="D6019" t="s">
        <v>690</v>
      </c>
      <c r="E6019" t="s">
        <v>1039</v>
      </c>
      <c r="F6019" t="s">
        <v>78</v>
      </c>
      <c r="G6019" t="s">
        <v>78</v>
      </c>
    </row>
    <row r="6020" spans="1:7" x14ac:dyDescent="0.35">
      <c r="A6020" t="s">
        <v>39</v>
      </c>
      <c r="B6020" t="s">
        <v>2008</v>
      </c>
      <c r="C6020">
        <v>34</v>
      </c>
      <c r="D6020" t="s">
        <v>1213</v>
      </c>
      <c r="E6020" t="s">
        <v>811</v>
      </c>
      <c r="F6020" t="s">
        <v>78</v>
      </c>
      <c r="G6020" t="s">
        <v>78</v>
      </c>
    </row>
    <row r="6021" spans="1:7" x14ac:dyDescent="0.35">
      <c r="A6021" t="s">
        <v>39</v>
      </c>
      <c r="B6021" t="s">
        <v>2009</v>
      </c>
      <c r="C6021">
        <v>178</v>
      </c>
      <c r="D6021" t="s">
        <v>812</v>
      </c>
      <c r="E6021" t="s">
        <v>960</v>
      </c>
      <c r="F6021" t="s">
        <v>387</v>
      </c>
      <c r="G6021" t="s">
        <v>78</v>
      </c>
    </row>
    <row r="6022" spans="1:7" x14ac:dyDescent="0.35">
      <c r="A6022" t="s">
        <v>39</v>
      </c>
      <c r="B6022" t="s">
        <v>2010</v>
      </c>
      <c r="C6022">
        <v>120</v>
      </c>
      <c r="D6022" t="s">
        <v>698</v>
      </c>
      <c r="E6022" t="s">
        <v>527</v>
      </c>
      <c r="F6022" t="s">
        <v>490</v>
      </c>
      <c r="G6022" t="s">
        <v>78</v>
      </c>
    </row>
    <row r="6023" spans="1:7" x14ac:dyDescent="0.35">
      <c r="A6023" t="s">
        <v>39</v>
      </c>
      <c r="B6023" t="s">
        <v>2011</v>
      </c>
      <c r="C6023">
        <v>75</v>
      </c>
      <c r="D6023" t="s">
        <v>783</v>
      </c>
      <c r="E6023" t="s">
        <v>959</v>
      </c>
      <c r="F6023" t="s">
        <v>644</v>
      </c>
      <c r="G6023" t="s">
        <v>78</v>
      </c>
    </row>
    <row r="6024" spans="1:7" x14ac:dyDescent="0.35">
      <c r="A6024" t="s">
        <v>39</v>
      </c>
      <c r="B6024" t="s">
        <v>318</v>
      </c>
      <c r="C6024">
        <v>18</v>
      </c>
      <c r="D6024" t="s">
        <v>796</v>
      </c>
      <c r="E6024" t="s">
        <v>1077</v>
      </c>
      <c r="F6024" t="s">
        <v>78</v>
      </c>
      <c r="G6024" t="s">
        <v>78</v>
      </c>
    </row>
    <row r="6025" spans="1:7" x14ac:dyDescent="0.35">
      <c r="A6025" t="s">
        <v>40</v>
      </c>
      <c r="B6025" t="s">
        <v>1042</v>
      </c>
      <c r="C6025">
        <v>331</v>
      </c>
      <c r="D6025" t="s">
        <v>1015</v>
      </c>
      <c r="E6025" t="s">
        <v>1014</v>
      </c>
      <c r="F6025" t="s">
        <v>78</v>
      </c>
      <c r="G6025" t="s">
        <v>78</v>
      </c>
    </row>
    <row r="6026" spans="1:7" x14ac:dyDescent="0.35">
      <c r="A6026" t="s">
        <v>40</v>
      </c>
      <c r="B6026" t="s">
        <v>2000</v>
      </c>
      <c r="C6026">
        <v>362</v>
      </c>
      <c r="D6026" t="s">
        <v>1091</v>
      </c>
      <c r="E6026" t="s">
        <v>1155</v>
      </c>
      <c r="F6026" t="s">
        <v>78</v>
      </c>
      <c r="G6026" t="s">
        <v>78</v>
      </c>
    </row>
    <row r="6027" spans="1:7" x14ac:dyDescent="0.35">
      <c r="A6027" t="s">
        <v>40</v>
      </c>
      <c r="B6027" t="s">
        <v>2001</v>
      </c>
      <c r="C6027">
        <v>217</v>
      </c>
      <c r="D6027" t="s">
        <v>723</v>
      </c>
      <c r="E6027" t="s">
        <v>990</v>
      </c>
      <c r="F6027" t="s">
        <v>78</v>
      </c>
      <c r="G6027" t="s">
        <v>78</v>
      </c>
    </row>
    <row r="6028" spans="1:7" x14ac:dyDescent="0.35">
      <c r="A6028" t="s">
        <v>40</v>
      </c>
      <c r="B6028" t="s">
        <v>2002</v>
      </c>
      <c r="C6028">
        <v>172</v>
      </c>
      <c r="D6028" t="s">
        <v>65</v>
      </c>
      <c r="E6028" t="s">
        <v>66</v>
      </c>
      <c r="F6028" t="s">
        <v>78</v>
      </c>
      <c r="G6028" t="s">
        <v>78</v>
      </c>
    </row>
    <row r="6029" spans="1:7" x14ac:dyDescent="0.35">
      <c r="A6029" t="s">
        <v>40</v>
      </c>
      <c r="B6029" t="s">
        <v>2003</v>
      </c>
      <c r="C6029">
        <v>1234</v>
      </c>
      <c r="D6029" t="s">
        <v>1026</v>
      </c>
      <c r="E6029" t="s">
        <v>790</v>
      </c>
      <c r="F6029" t="s">
        <v>78</v>
      </c>
      <c r="G6029" t="s">
        <v>668</v>
      </c>
    </row>
    <row r="6030" spans="1:7" x14ac:dyDescent="0.35">
      <c r="A6030" t="s">
        <v>40</v>
      </c>
      <c r="B6030" t="s">
        <v>2004</v>
      </c>
      <c r="C6030">
        <v>890</v>
      </c>
      <c r="D6030" t="s">
        <v>285</v>
      </c>
      <c r="E6030" t="s">
        <v>756</v>
      </c>
      <c r="F6030" t="s">
        <v>170</v>
      </c>
      <c r="G6030" t="s">
        <v>668</v>
      </c>
    </row>
    <row r="6031" spans="1:7" x14ac:dyDescent="0.35">
      <c r="A6031" t="s">
        <v>40</v>
      </c>
      <c r="B6031" t="s">
        <v>2005</v>
      </c>
      <c r="C6031">
        <v>757</v>
      </c>
      <c r="D6031" t="s">
        <v>912</v>
      </c>
      <c r="E6031" t="s">
        <v>751</v>
      </c>
      <c r="F6031" t="s">
        <v>334</v>
      </c>
      <c r="G6031" t="s">
        <v>679</v>
      </c>
    </row>
    <row r="6032" spans="1:7" x14ac:dyDescent="0.35">
      <c r="A6032" t="s">
        <v>40</v>
      </c>
      <c r="B6032" t="s">
        <v>1044</v>
      </c>
      <c r="C6032">
        <v>298</v>
      </c>
      <c r="D6032" t="s">
        <v>528</v>
      </c>
      <c r="E6032" t="s">
        <v>850</v>
      </c>
      <c r="F6032" t="s">
        <v>78</v>
      </c>
      <c r="G6032" t="s">
        <v>78</v>
      </c>
    </row>
    <row r="6033" spans="1:7" x14ac:dyDescent="0.35">
      <c r="A6033" t="s">
        <v>40</v>
      </c>
      <c r="B6033" t="s">
        <v>2006</v>
      </c>
      <c r="C6033">
        <v>297</v>
      </c>
      <c r="D6033" t="s">
        <v>1091</v>
      </c>
      <c r="E6033" t="s">
        <v>1155</v>
      </c>
      <c r="F6033" t="s">
        <v>78</v>
      </c>
      <c r="G6033" t="s">
        <v>78</v>
      </c>
    </row>
    <row r="6034" spans="1:7" x14ac:dyDescent="0.35">
      <c r="A6034" t="s">
        <v>40</v>
      </c>
      <c r="B6034" t="s">
        <v>2007</v>
      </c>
      <c r="C6034">
        <v>180</v>
      </c>
      <c r="D6034" t="s">
        <v>288</v>
      </c>
      <c r="E6034" t="s">
        <v>287</v>
      </c>
      <c r="F6034" t="s">
        <v>78</v>
      </c>
      <c r="G6034" t="s">
        <v>78</v>
      </c>
    </row>
    <row r="6035" spans="1:7" x14ac:dyDescent="0.35">
      <c r="A6035" t="s">
        <v>40</v>
      </c>
      <c r="B6035" t="s">
        <v>2008</v>
      </c>
      <c r="C6035">
        <v>141</v>
      </c>
      <c r="D6035" t="s">
        <v>727</v>
      </c>
      <c r="E6035" t="s">
        <v>982</v>
      </c>
      <c r="F6035" t="s">
        <v>78</v>
      </c>
      <c r="G6035" t="s">
        <v>78</v>
      </c>
    </row>
    <row r="6036" spans="1:7" x14ac:dyDescent="0.35">
      <c r="A6036" t="s">
        <v>40</v>
      </c>
      <c r="B6036" t="s">
        <v>2009</v>
      </c>
      <c r="C6036">
        <v>867</v>
      </c>
      <c r="D6036" t="s">
        <v>750</v>
      </c>
      <c r="E6036" t="s">
        <v>771</v>
      </c>
      <c r="F6036" t="s">
        <v>668</v>
      </c>
      <c r="G6036" t="s">
        <v>668</v>
      </c>
    </row>
    <row r="6037" spans="1:7" x14ac:dyDescent="0.35">
      <c r="A6037" t="s">
        <v>40</v>
      </c>
      <c r="B6037" t="s">
        <v>2010</v>
      </c>
      <c r="C6037">
        <v>585</v>
      </c>
      <c r="D6037" t="s">
        <v>856</v>
      </c>
      <c r="E6037" t="s">
        <v>884</v>
      </c>
      <c r="F6037" t="s">
        <v>673</v>
      </c>
      <c r="G6037" t="s">
        <v>78</v>
      </c>
    </row>
    <row r="6038" spans="1:7" x14ac:dyDescent="0.35">
      <c r="A6038" t="s">
        <v>40</v>
      </c>
      <c r="B6038" t="s">
        <v>2011</v>
      </c>
      <c r="C6038">
        <v>342</v>
      </c>
      <c r="D6038" t="s">
        <v>67</v>
      </c>
      <c r="E6038" t="s">
        <v>851</v>
      </c>
      <c r="F6038" t="s">
        <v>246</v>
      </c>
      <c r="G6038" t="s">
        <v>78</v>
      </c>
    </row>
    <row r="6039" spans="1:7" x14ac:dyDescent="0.35">
      <c r="A6039" t="s">
        <v>40</v>
      </c>
      <c r="B6039" t="s">
        <v>318</v>
      </c>
      <c r="C6039">
        <v>72</v>
      </c>
      <c r="D6039" t="s">
        <v>1023</v>
      </c>
      <c r="E6039" t="s">
        <v>1022</v>
      </c>
      <c r="F6039" t="s">
        <v>78</v>
      </c>
      <c r="G6039" t="s">
        <v>78</v>
      </c>
    </row>
    <row r="6041" spans="1:7" x14ac:dyDescent="0.35">
      <c r="A6041" t="s">
        <v>2028</v>
      </c>
    </row>
    <row r="6042" spans="1:7" x14ac:dyDescent="0.35">
      <c r="A6042" t="s">
        <v>29</v>
      </c>
      <c r="B6042" t="s">
        <v>2014</v>
      </c>
      <c r="C6042" t="s">
        <v>30</v>
      </c>
      <c r="D6042" t="s">
        <v>57</v>
      </c>
      <c r="E6042" t="s">
        <v>58</v>
      </c>
      <c r="F6042" t="s">
        <v>74</v>
      </c>
      <c r="G6042" t="s">
        <v>842</v>
      </c>
    </row>
    <row r="6043" spans="1:7" x14ac:dyDescent="0.35">
      <c r="A6043" t="s">
        <v>35</v>
      </c>
      <c r="B6043" t="s">
        <v>2015</v>
      </c>
      <c r="C6043">
        <v>248</v>
      </c>
      <c r="D6043" t="s">
        <v>1003</v>
      </c>
      <c r="E6043" t="s">
        <v>1002</v>
      </c>
      <c r="F6043" t="s">
        <v>78</v>
      </c>
      <c r="G6043" t="s">
        <v>78</v>
      </c>
    </row>
    <row r="6044" spans="1:7" x14ac:dyDescent="0.35">
      <c r="A6044" t="s">
        <v>35</v>
      </c>
      <c r="B6044" t="s">
        <v>2016</v>
      </c>
      <c r="C6044">
        <v>507</v>
      </c>
      <c r="D6044" t="s">
        <v>795</v>
      </c>
      <c r="E6044" t="s">
        <v>1133</v>
      </c>
      <c r="F6044" t="s">
        <v>78</v>
      </c>
      <c r="G6044" t="s">
        <v>414</v>
      </c>
    </row>
    <row r="6045" spans="1:7" x14ac:dyDescent="0.35">
      <c r="A6045" t="s">
        <v>35</v>
      </c>
      <c r="B6045" t="s">
        <v>318</v>
      </c>
      <c r="C6045">
        <v>37</v>
      </c>
      <c r="D6045" t="s">
        <v>868</v>
      </c>
      <c r="E6045" t="s">
        <v>821</v>
      </c>
      <c r="F6045" t="s">
        <v>78</v>
      </c>
      <c r="G6045" t="s">
        <v>78</v>
      </c>
    </row>
    <row r="6046" spans="1:7" x14ac:dyDescent="0.35">
      <c r="A6046" t="s">
        <v>36</v>
      </c>
      <c r="B6046" t="s">
        <v>2015</v>
      </c>
      <c r="C6046">
        <v>576</v>
      </c>
      <c r="D6046" t="s">
        <v>722</v>
      </c>
      <c r="E6046" t="s">
        <v>790</v>
      </c>
      <c r="F6046" t="s">
        <v>78</v>
      </c>
      <c r="G6046" t="s">
        <v>673</v>
      </c>
    </row>
    <row r="6047" spans="1:7" x14ac:dyDescent="0.35">
      <c r="A6047" t="s">
        <v>36</v>
      </c>
      <c r="B6047" t="s">
        <v>2016</v>
      </c>
      <c r="C6047">
        <v>1715</v>
      </c>
      <c r="D6047" t="s">
        <v>746</v>
      </c>
      <c r="E6047" t="s">
        <v>1033</v>
      </c>
      <c r="F6047" t="s">
        <v>78</v>
      </c>
      <c r="G6047" t="s">
        <v>679</v>
      </c>
    </row>
    <row r="6048" spans="1:7" x14ac:dyDescent="0.35">
      <c r="A6048" t="s">
        <v>36</v>
      </c>
      <c r="B6048" t="s">
        <v>318</v>
      </c>
      <c r="C6048">
        <v>210</v>
      </c>
      <c r="D6048" t="s">
        <v>993</v>
      </c>
      <c r="E6048" t="s">
        <v>815</v>
      </c>
      <c r="F6048" t="s">
        <v>78</v>
      </c>
      <c r="G6048" t="s">
        <v>170</v>
      </c>
    </row>
    <row r="6049" spans="1:7" x14ac:dyDescent="0.35">
      <c r="A6049" t="s">
        <v>37</v>
      </c>
      <c r="B6049" t="s">
        <v>2015</v>
      </c>
      <c r="C6049">
        <v>273</v>
      </c>
      <c r="D6049" t="s">
        <v>934</v>
      </c>
      <c r="E6049" t="s">
        <v>1004</v>
      </c>
      <c r="F6049" t="s">
        <v>78</v>
      </c>
      <c r="G6049" t="s">
        <v>78</v>
      </c>
    </row>
    <row r="6050" spans="1:7" x14ac:dyDescent="0.35">
      <c r="A6050" t="s">
        <v>37</v>
      </c>
      <c r="B6050" t="s">
        <v>2016</v>
      </c>
      <c r="C6050">
        <v>712</v>
      </c>
      <c r="D6050" t="s">
        <v>1056</v>
      </c>
      <c r="E6050" t="s">
        <v>1057</v>
      </c>
      <c r="F6050" t="s">
        <v>78</v>
      </c>
      <c r="G6050" t="s">
        <v>78</v>
      </c>
    </row>
    <row r="6051" spans="1:7" x14ac:dyDescent="0.35">
      <c r="A6051" t="s">
        <v>37</v>
      </c>
      <c r="B6051" t="s">
        <v>318</v>
      </c>
      <c r="C6051">
        <v>87</v>
      </c>
      <c r="D6051" t="s">
        <v>724</v>
      </c>
      <c r="E6051" t="s">
        <v>822</v>
      </c>
      <c r="F6051" t="s">
        <v>78</v>
      </c>
      <c r="G6051" t="s">
        <v>78</v>
      </c>
    </row>
    <row r="6052" spans="1:7" x14ac:dyDescent="0.35">
      <c r="A6052" t="s">
        <v>38</v>
      </c>
      <c r="B6052" t="s">
        <v>2015</v>
      </c>
      <c r="C6052">
        <v>296</v>
      </c>
      <c r="D6052" t="s">
        <v>611</v>
      </c>
      <c r="E6052" t="s">
        <v>610</v>
      </c>
      <c r="F6052" t="s">
        <v>78</v>
      </c>
      <c r="G6052" t="s">
        <v>78</v>
      </c>
    </row>
    <row r="6053" spans="1:7" x14ac:dyDescent="0.35">
      <c r="A6053" t="s">
        <v>38</v>
      </c>
      <c r="B6053" t="s">
        <v>2016</v>
      </c>
      <c r="C6053">
        <v>608</v>
      </c>
      <c r="D6053" t="s">
        <v>450</v>
      </c>
      <c r="E6053" t="s">
        <v>1004</v>
      </c>
      <c r="F6053" t="s">
        <v>673</v>
      </c>
      <c r="G6053" t="s">
        <v>78</v>
      </c>
    </row>
    <row r="6054" spans="1:7" x14ac:dyDescent="0.35">
      <c r="A6054" t="s">
        <v>38</v>
      </c>
      <c r="B6054" t="s">
        <v>318</v>
      </c>
      <c r="C6054">
        <v>83</v>
      </c>
      <c r="D6054" t="s">
        <v>735</v>
      </c>
      <c r="E6054" t="s">
        <v>890</v>
      </c>
      <c r="F6054" t="s">
        <v>78</v>
      </c>
      <c r="G6054" t="s">
        <v>78</v>
      </c>
    </row>
    <row r="6055" spans="1:7" x14ac:dyDescent="0.35">
      <c r="A6055" t="s">
        <v>39</v>
      </c>
      <c r="B6055" t="s">
        <v>2015</v>
      </c>
      <c r="C6055">
        <v>384</v>
      </c>
      <c r="D6055" t="s">
        <v>1205</v>
      </c>
      <c r="E6055" t="s">
        <v>614</v>
      </c>
      <c r="F6055" t="s">
        <v>738</v>
      </c>
      <c r="G6055" t="s">
        <v>334</v>
      </c>
    </row>
    <row r="6056" spans="1:7" x14ac:dyDescent="0.35">
      <c r="A6056" t="s">
        <v>39</v>
      </c>
      <c r="B6056" t="s">
        <v>2016</v>
      </c>
      <c r="C6056">
        <v>908</v>
      </c>
      <c r="D6056" t="s">
        <v>722</v>
      </c>
      <c r="E6056" t="s">
        <v>875</v>
      </c>
      <c r="F6056" t="s">
        <v>78</v>
      </c>
      <c r="G6056" t="s">
        <v>78</v>
      </c>
    </row>
    <row r="6057" spans="1:7" x14ac:dyDescent="0.35">
      <c r="A6057" t="s">
        <v>39</v>
      </c>
      <c r="B6057" t="s">
        <v>318</v>
      </c>
      <c r="C6057">
        <v>101</v>
      </c>
      <c r="D6057" t="s">
        <v>725</v>
      </c>
      <c r="E6057" t="s">
        <v>816</v>
      </c>
      <c r="F6057" t="s">
        <v>78</v>
      </c>
      <c r="G6057" t="s">
        <v>78</v>
      </c>
    </row>
    <row r="6058" spans="1:7" x14ac:dyDescent="0.35">
      <c r="A6058" t="s">
        <v>40</v>
      </c>
      <c r="B6058" t="s">
        <v>2015</v>
      </c>
      <c r="C6058">
        <v>1777</v>
      </c>
      <c r="D6058" t="s">
        <v>1056</v>
      </c>
      <c r="E6058" t="s">
        <v>965</v>
      </c>
      <c r="F6058" t="s">
        <v>334</v>
      </c>
      <c r="G6058" t="s">
        <v>170</v>
      </c>
    </row>
    <row r="6059" spans="1:7" x14ac:dyDescent="0.35">
      <c r="A6059" t="s">
        <v>40</v>
      </c>
      <c r="B6059" t="s">
        <v>2016</v>
      </c>
      <c r="C6059">
        <v>4450</v>
      </c>
      <c r="D6059" t="s">
        <v>1130</v>
      </c>
      <c r="E6059" t="s">
        <v>1057</v>
      </c>
      <c r="F6059" t="s">
        <v>679</v>
      </c>
      <c r="G6059" t="s">
        <v>679</v>
      </c>
    </row>
    <row r="6060" spans="1:7" x14ac:dyDescent="0.35">
      <c r="A6060" t="s">
        <v>40</v>
      </c>
      <c r="B6060" t="s">
        <v>318</v>
      </c>
      <c r="C6060">
        <v>518</v>
      </c>
      <c r="D6060" t="s">
        <v>270</v>
      </c>
      <c r="E6060" t="s">
        <v>269</v>
      </c>
      <c r="F6060" t="s">
        <v>78</v>
      </c>
      <c r="G6060" t="s">
        <v>679</v>
      </c>
    </row>
    <row r="6062" spans="1:7" x14ac:dyDescent="0.35">
      <c r="A6062" t="s">
        <v>2029</v>
      </c>
    </row>
    <row r="6063" spans="1:7" x14ac:dyDescent="0.35">
      <c r="A6063" t="s">
        <v>29</v>
      </c>
      <c r="B6063" t="s">
        <v>887</v>
      </c>
      <c r="C6063" t="s">
        <v>30</v>
      </c>
      <c r="D6063" t="s">
        <v>57</v>
      </c>
      <c r="E6063" t="s">
        <v>58</v>
      </c>
      <c r="F6063" t="s">
        <v>74</v>
      </c>
      <c r="G6063" t="s">
        <v>842</v>
      </c>
    </row>
    <row r="6064" spans="1:7" x14ac:dyDescent="0.35">
      <c r="A6064" t="s">
        <v>35</v>
      </c>
      <c r="B6064" t="s">
        <v>888</v>
      </c>
      <c r="C6064">
        <v>379</v>
      </c>
      <c r="D6064" t="s">
        <v>798</v>
      </c>
      <c r="E6064" t="s">
        <v>472</v>
      </c>
      <c r="F6064" t="s">
        <v>78</v>
      </c>
      <c r="G6064" t="s">
        <v>490</v>
      </c>
    </row>
    <row r="6065" spans="1:7" x14ac:dyDescent="0.35">
      <c r="A6065" t="s">
        <v>35</v>
      </c>
      <c r="B6065" t="s">
        <v>889</v>
      </c>
      <c r="C6065">
        <v>413</v>
      </c>
      <c r="D6065" t="s">
        <v>1265</v>
      </c>
      <c r="E6065" t="s">
        <v>1467</v>
      </c>
      <c r="F6065" t="s">
        <v>78</v>
      </c>
      <c r="G6065" t="s">
        <v>78</v>
      </c>
    </row>
    <row r="6066" spans="1:7" x14ac:dyDescent="0.35">
      <c r="A6066" t="s">
        <v>36</v>
      </c>
      <c r="B6066" t="s">
        <v>888</v>
      </c>
      <c r="C6066">
        <v>1145</v>
      </c>
      <c r="D6066" t="s">
        <v>61</v>
      </c>
      <c r="E6066" t="s">
        <v>62</v>
      </c>
      <c r="F6066" t="s">
        <v>78</v>
      </c>
      <c r="G6066" t="s">
        <v>78</v>
      </c>
    </row>
    <row r="6067" spans="1:7" x14ac:dyDescent="0.35">
      <c r="A6067" t="s">
        <v>36</v>
      </c>
      <c r="B6067" t="s">
        <v>889</v>
      </c>
      <c r="C6067">
        <v>1356</v>
      </c>
      <c r="D6067" t="s">
        <v>1180</v>
      </c>
      <c r="E6067" t="s">
        <v>792</v>
      </c>
      <c r="F6067" t="s">
        <v>78</v>
      </c>
      <c r="G6067" t="s">
        <v>668</v>
      </c>
    </row>
    <row r="6068" spans="1:7" x14ac:dyDescent="0.35">
      <c r="A6068" t="s">
        <v>37</v>
      </c>
      <c r="B6068" t="s">
        <v>888</v>
      </c>
      <c r="C6068">
        <v>502</v>
      </c>
      <c r="D6068" t="s">
        <v>1003</v>
      </c>
      <c r="E6068" t="s">
        <v>1002</v>
      </c>
      <c r="F6068" t="s">
        <v>78</v>
      </c>
      <c r="G6068" t="s">
        <v>78</v>
      </c>
    </row>
    <row r="6069" spans="1:7" x14ac:dyDescent="0.35">
      <c r="A6069" t="s">
        <v>37</v>
      </c>
      <c r="B6069" t="s">
        <v>889</v>
      </c>
      <c r="C6069">
        <v>570</v>
      </c>
      <c r="D6069" t="s">
        <v>958</v>
      </c>
      <c r="E6069" t="s">
        <v>959</v>
      </c>
      <c r="F6069" t="s">
        <v>78</v>
      </c>
      <c r="G6069" t="s">
        <v>78</v>
      </c>
    </row>
    <row r="6070" spans="1:7" x14ac:dyDescent="0.35">
      <c r="A6070" t="s">
        <v>38</v>
      </c>
      <c r="B6070" t="s">
        <v>888</v>
      </c>
      <c r="C6070">
        <v>206</v>
      </c>
      <c r="D6070" t="s">
        <v>810</v>
      </c>
      <c r="E6070" t="s">
        <v>974</v>
      </c>
      <c r="F6070" t="s">
        <v>78</v>
      </c>
      <c r="G6070" t="s">
        <v>78</v>
      </c>
    </row>
    <row r="6071" spans="1:7" x14ac:dyDescent="0.35">
      <c r="A6071" t="s">
        <v>38</v>
      </c>
      <c r="B6071" t="s">
        <v>889</v>
      </c>
      <c r="C6071">
        <v>781</v>
      </c>
      <c r="D6071" t="s">
        <v>836</v>
      </c>
      <c r="E6071" t="s">
        <v>1057</v>
      </c>
      <c r="F6071" t="s">
        <v>668</v>
      </c>
      <c r="G6071" t="s">
        <v>78</v>
      </c>
    </row>
    <row r="6072" spans="1:7" x14ac:dyDescent="0.35">
      <c r="A6072" t="s">
        <v>39</v>
      </c>
      <c r="B6072" t="s">
        <v>888</v>
      </c>
      <c r="C6072">
        <v>420</v>
      </c>
      <c r="D6072" t="s">
        <v>698</v>
      </c>
      <c r="E6072" t="s">
        <v>952</v>
      </c>
      <c r="F6072" t="s">
        <v>78</v>
      </c>
      <c r="G6072" t="s">
        <v>673</v>
      </c>
    </row>
    <row r="6073" spans="1:7" x14ac:dyDescent="0.35">
      <c r="A6073" t="s">
        <v>39</v>
      </c>
      <c r="B6073" t="s">
        <v>889</v>
      </c>
      <c r="C6073">
        <v>973</v>
      </c>
      <c r="D6073" t="s">
        <v>782</v>
      </c>
      <c r="E6073" t="s">
        <v>752</v>
      </c>
      <c r="F6073" t="s">
        <v>374</v>
      </c>
      <c r="G6073" t="s">
        <v>78</v>
      </c>
    </row>
    <row r="6074" spans="1:7" x14ac:dyDescent="0.35">
      <c r="A6074" t="s">
        <v>40</v>
      </c>
      <c r="B6074" t="s">
        <v>888</v>
      </c>
      <c r="C6074">
        <v>2652</v>
      </c>
      <c r="D6074" t="s">
        <v>528</v>
      </c>
      <c r="E6074" t="s">
        <v>933</v>
      </c>
      <c r="F6074" t="s">
        <v>78</v>
      </c>
      <c r="G6074" t="s">
        <v>668</v>
      </c>
    </row>
    <row r="6075" spans="1:7" x14ac:dyDescent="0.35">
      <c r="A6075" t="s">
        <v>40</v>
      </c>
      <c r="B6075" t="s">
        <v>889</v>
      </c>
      <c r="C6075">
        <v>4093</v>
      </c>
      <c r="D6075" t="s">
        <v>746</v>
      </c>
      <c r="E6075" t="s">
        <v>66</v>
      </c>
      <c r="F6075" t="s">
        <v>668</v>
      </c>
      <c r="G6075" t="s">
        <v>679</v>
      </c>
    </row>
    <row r="6077" spans="1:7" x14ac:dyDescent="0.35">
      <c r="A6077" t="s">
        <v>2030</v>
      </c>
    </row>
    <row r="6078" spans="1:7" x14ac:dyDescent="0.35">
      <c r="A6078" t="s">
        <v>29</v>
      </c>
      <c r="B6078" t="s">
        <v>1075</v>
      </c>
      <c r="C6078" t="s">
        <v>30</v>
      </c>
      <c r="D6078" t="s">
        <v>57</v>
      </c>
      <c r="E6078" t="s">
        <v>58</v>
      </c>
      <c r="F6078" t="s">
        <v>74</v>
      </c>
      <c r="G6078" t="s">
        <v>842</v>
      </c>
    </row>
    <row r="6079" spans="1:7" x14ac:dyDescent="0.35">
      <c r="A6079" t="s">
        <v>35</v>
      </c>
      <c r="B6079" t="s">
        <v>1079</v>
      </c>
      <c r="C6079">
        <v>65</v>
      </c>
      <c r="D6079" t="s">
        <v>152</v>
      </c>
      <c r="E6079" t="s">
        <v>1211</v>
      </c>
      <c r="F6079" t="s">
        <v>78</v>
      </c>
      <c r="G6079" t="s">
        <v>730</v>
      </c>
    </row>
    <row r="6080" spans="1:7" x14ac:dyDescent="0.35">
      <c r="A6080" t="s">
        <v>35</v>
      </c>
      <c r="B6080" t="s">
        <v>1076</v>
      </c>
      <c r="C6080">
        <v>305</v>
      </c>
      <c r="D6080" t="s">
        <v>615</v>
      </c>
      <c r="E6080" t="s">
        <v>614</v>
      </c>
      <c r="F6080" t="s">
        <v>78</v>
      </c>
      <c r="G6080" t="s">
        <v>78</v>
      </c>
    </row>
    <row r="6081" spans="1:7" x14ac:dyDescent="0.35">
      <c r="A6081" t="s">
        <v>35</v>
      </c>
      <c r="B6081" t="s">
        <v>1078</v>
      </c>
      <c r="C6081">
        <v>422</v>
      </c>
      <c r="D6081" t="s">
        <v>852</v>
      </c>
      <c r="E6081" t="s">
        <v>769</v>
      </c>
      <c r="F6081" t="s">
        <v>78</v>
      </c>
      <c r="G6081" t="s">
        <v>246</v>
      </c>
    </row>
    <row r="6082" spans="1:7" x14ac:dyDescent="0.35">
      <c r="A6082" t="s">
        <v>36</v>
      </c>
      <c r="B6082" t="s">
        <v>1079</v>
      </c>
      <c r="C6082">
        <v>188</v>
      </c>
      <c r="D6082" t="s">
        <v>1030</v>
      </c>
      <c r="E6082" t="s">
        <v>823</v>
      </c>
      <c r="F6082" t="s">
        <v>78</v>
      </c>
      <c r="G6082" t="s">
        <v>78</v>
      </c>
    </row>
    <row r="6083" spans="1:7" x14ac:dyDescent="0.35">
      <c r="A6083" t="s">
        <v>36</v>
      </c>
      <c r="B6083" t="s">
        <v>1076</v>
      </c>
      <c r="C6083">
        <v>634</v>
      </c>
      <c r="D6083" t="s">
        <v>61</v>
      </c>
      <c r="E6083" t="s">
        <v>959</v>
      </c>
      <c r="F6083" t="s">
        <v>78</v>
      </c>
      <c r="G6083" t="s">
        <v>78</v>
      </c>
    </row>
    <row r="6084" spans="1:7" x14ac:dyDescent="0.35">
      <c r="A6084" t="s">
        <v>36</v>
      </c>
      <c r="B6084" t="s">
        <v>1078</v>
      </c>
      <c r="C6084">
        <v>1679</v>
      </c>
      <c r="D6084" t="s">
        <v>637</v>
      </c>
      <c r="E6084" t="s">
        <v>70</v>
      </c>
      <c r="F6084" t="s">
        <v>78</v>
      </c>
      <c r="G6084" t="s">
        <v>170</v>
      </c>
    </row>
    <row r="6085" spans="1:7" x14ac:dyDescent="0.35">
      <c r="A6085" t="s">
        <v>37</v>
      </c>
      <c r="B6085" t="s">
        <v>1079</v>
      </c>
      <c r="C6085">
        <v>91</v>
      </c>
      <c r="D6085" t="s">
        <v>637</v>
      </c>
      <c r="E6085" t="s">
        <v>752</v>
      </c>
      <c r="F6085" t="s">
        <v>78</v>
      </c>
      <c r="G6085" t="s">
        <v>78</v>
      </c>
    </row>
    <row r="6086" spans="1:7" x14ac:dyDescent="0.35">
      <c r="A6086" t="s">
        <v>37</v>
      </c>
      <c r="B6086" t="s">
        <v>1076</v>
      </c>
      <c r="C6086">
        <v>358</v>
      </c>
      <c r="D6086" t="s">
        <v>729</v>
      </c>
      <c r="E6086" t="s">
        <v>983</v>
      </c>
      <c r="F6086" t="s">
        <v>78</v>
      </c>
      <c r="G6086" t="s">
        <v>78</v>
      </c>
    </row>
    <row r="6087" spans="1:7" x14ac:dyDescent="0.35">
      <c r="A6087" t="s">
        <v>37</v>
      </c>
      <c r="B6087" t="s">
        <v>1078</v>
      </c>
      <c r="C6087">
        <v>623</v>
      </c>
      <c r="D6087" t="s">
        <v>896</v>
      </c>
      <c r="E6087" t="s">
        <v>917</v>
      </c>
      <c r="F6087" t="s">
        <v>78</v>
      </c>
      <c r="G6087" t="s">
        <v>78</v>
      </c>
    </row>
    <row r="6088" spans="1:7" x14ac:dyDescent="0.35">
      <c r="A6088" t="s">
        <v>38</v>
      </c>
      <c r="B6088" t="s">
        <v>1079</v>
      </c>
      <c r="C6088">
        <v>108</v>
      </c>
      <c r="D6088" t="s">
        <v>1087</v>
      </c>
      <c r="E6088" t="s">
        <v>1129</v>
      </c>
      <c r="F6088" t="s">
        <v>78</v>
      </c>
      <c r="G6088" t="s">
        <v>78</v>
      </c>
    </row>
    <row r="6089" spans="1:7" x14ac:dyDescent="0.35">
      <c r="A6089" t="s">
        <v>38</v>
      </c>
      <c r="B6089" t="s">
        <v>1076</v>
      </c>
      <c r="C6089">
        <v>341</v>
      </c>
      <c r="D6089" t="s">
        <v>291</v>
      </c>
      <c r="E6089" t="s">
        <v>697</v>
      </c>
      <c r="F6089" t="s">
        <v>334</v>
      </c>
      <c r="G6089" t="s">
        <v>78</v>
      </c>
    </row>
    <row r="6090" spans="1:7" x14ac:dyDescent="0.35">
      <c r="A6090" t="s">
        <v>38</v>
      </c>
      <c r="B6090" t="s">
        <v>1078</v>
      </c>
      <c r="C6090">
        <v>538</v>
      </c>
      <c r="D6090" t="s">
        <v>918</v>
      </c>
      <c r="E6090" t="s">
        <v>959</v>
      </c>
      <c r="F6090" t="s">
        <v>170</v>
      </c>
      <c r="G6090" t="s">
        <v>78</v>
      </c>
    </row>
    <row r="6091" spans="1:7" x14ac:dyDescent="0.35">
      <c r="A6091" t="s">
        <v>39</v>
      </c>
      <c r="B6091" t="s">
        <v>1079</v>
      </c>
      <c r="C6091">
        <v>135</v>
      </c>
      <c r="D6091" t="s">
        <v>746</v>
      </c>
      <c r="E6091" t="s">
        <v>920</v>
      </c>
      <c r="F6091" t="s">
        <v>78</v>
      </c>
      <c r="G6091" t="s">
        <v>78</v>
      </c>
    </row>
    <row r="6092" spans="1:7" x14ac:dyDescent="0.35">
      <c r="A6092" t="s">
        <v>39</v>
      </c>
      <c r="B6092" t="s">
        <v>1076</v>
      </c>
      <c r="C6092">
        <v>411</v>
      </c>
      <c r="D6092" t="s">
        <v>936</v>
      </c>
      <c r="E6092" t="s">
        <v>892</v>
      </c>
      <c r="F6092" t="s">
        <v>987</v>
      </c>
      <c r="G6092" t="s">
        <v>334</v>
      </c>
    </row>
    <row r="6093" spans="1:7" x14ac:dyDescent="0.35">
      <c r="A6093" t="s">
        <v>39</v>
      </c>
      <c r="B6093" t="s">
        <v>1078</v>
      </c>
      <c r="C6093">
        <v>847</v>
      </c>
      <c r="D6093" t="s">
        <v>67</v>
      </c>
      <c r="E6093" t="s">
        <v>68</v>
      </c>
      <c r="F6093" t="s">
        <v>78</v>
      </c>
      <c r="G6093" t="s">
        <v>78</v>
      </c>
    </row>
    <row r="6094" spans="1:7" x14ac:dyDescent="0.35">
      <c r="A6094" t="s">
        <v>40</v>
      </c>
      <c r="B6094" t="s">
        <v>1079</v>
      </c>
      <c r="C6094">
        <v>587</v>
      </c>
      <c r="D6094" t="s">
        <v>740</v>
      </c>
      <c r="E6094" t="s">
        <v>851</v>
      </c>
      <c r="F6094" t="s">
        <v>78</v>
      </c>
      <c r="G6094" t="s">
        <v>673</v>
      </c>
    </row>
    <row r="6095" spans="1:7" x14ac:dyDescent="0.35">
      <c r="A6095" t="s">
        <v>40</v>
      </c>
      <c r="B6095" t="s">
        <v>1076</v>
      </c>
      <c r="C6095">
        <v>2049</v>
      </c>
      <c r="D6095" t="s">
        <v>1205</v>
      </c>
      <c r="E6095" t="s">
        <v>933</v>
      </c>
      <c r="F6095" t="s">
        <v>334</v>
      </c>
      <c r="G6095" t="s">
        <v>679</v>
      </c>
    </row>
    <row r="6096" spans="1:7" x14ac:dyDescent="0.35">
      <c r="A6096" t="s">
        <v>40</v>
      </c>
      <c r="B6096" t="s">
        <v>1078</v>
      </c>
      <c r="C6096">
        <v>4109</v>
      </c>
      <c r="D6096" t="s">
        <v>918</v>
      </c>
      <c r="E6096" t="s">
        <v>62</v>
      </c>
      <c r="F6096" t="s">
        <v>78</v>
      </c>
      <c r="G6096" t="s">
        <v>679</v>
      </c>
    </row>
    <row r="6098" spans="1:7" x14ac:dyDescent="0.35">
      <c r="A6098" t="s">
        <v>2031</v>
      </c>
    </row>
    <row r="6099" spans="1:7" x14ac:dyDescent="0.35">
      <c r="A6099" t="s">
        <v>29</v>
      </c>
      <c r="B6099" t="s">
        <v>2021</v>
      </c>
      <c r="C6099" t="s">
        <v>30</v>
      </c>
      <c r="D6099" t="s">
        <v>57</v>
      </c>
      <c r="E6099" t="s">
        <v>58</v>
      </c>
      <c r="F6099" t="s">
        <v>74</v>
      </c>
      <c r="G6099" t="s">
        <v>842</v>
      </c>
    </row>
    <row r="6100" spans="1:7" x14ac:dyDescent="0.35">
      <c r="A6100" t="s">
        <v>35</v>
      </c>
      <c r="B6100" t="s">
        <v>2022</v>
      </c>
      <c r="C6100">
        <v>351</v>
      </c>
      <c r="D6100" t="s">
        <v>881</v>
      </c>
      <c r="E6100" t="s">
        <v>1165</v>
      </c>
      <c r="F6100" t="s">
        <v>78</v>
      </c>
      <c r="G6100" t="s">
        <v>377</v>
      </c>
    </row>
    <row r="6101" spans="1:7" x14ac:dyDescent="0.35">
      <c r="A6101" t="s">
        <v>35</v>
      </c>
      <c r="B6101" t="s">
        <v>2023</v>
      </c>
      <c r="C6101">
        <v>439</v>
      </c>
      <c r="D6101" t="s">
        <v>1209</v>
      </c>
      <c r="E6101" t="s">
        <v>1378</v>
      </c>
      <c r="F6101" t="s">
        <v>78</v>
      </c>
      <c r="G6101" t="s">
        <v>246</v>
      </c>
    </row>
    <row r="6102" spans="1:7" x14ac:dyDescent="0.35">
      <c r="A6102" t="s">
        <v>35</v>
      </c>
      <c r="B6102" t="s">
        <v>318</v>
      </c>
      <c r="C6102">
        <v>2</v>
      </c>
      <c r="D6102" t="s">
        <v>78</v>
      </c>
      <c r="E6102" t="s">
        <v>294</v>
      </c>
      <c r="F6102" t="s">
        <v>78</v>
      </c>
      <c r="G6102" t="s">
        <v>78</v>
      </c>
    </row>
    <row r="6103" spans="1:7" x14ac:dyDescent="0.35">
      <c r="A6103" t="s">
        <v>36</v>
      </c>
      <c r="B6103" t="s">
        <v>2022</v>
      </c>
      <c r="C6103">
        <v>1004</v>
      </c>
      <c r="D6103" t="s">
        <v>722</v>
      </c>
      <c r="E6103" t="s">
        <v>1033</v>
      </c>
      <c r="F6103" t="s">
        <v>78</v>
      </c>
      <c r="G6103" t="s">
        <v>78</v>
      </c>
    </row>
    <row r="6104" spans="1:7" x14ac:dyDescent="0.35">
      <c r="A6104" t="s">
        <v>36</v>
      </c>
      <c r="B6104" t="s">
        <v>2023</v>
      </c>
      <c r="C6104">
        <v>1468</v>
      </c>
      <c r="D6104" t="s">
        <v>63</v>
      </c>
      <c r="E6104" t="s">
        <v>948</v>
      </c>
      <c r="F6104" t="s">
        <v>78</v>
      </c>
      <c r="G6104" t="s">
        <v>170</v>
      </c>
    </row>
    <row r="6105" spans="1:7" x14ac:dyDescent="0.35">
      <c r="A6105" t="s">
        <v>36</v>
      </c>
      <c r="B6105" t="s">
        <v>318</v>
      </c>
      <c r="C6105">
        <v>29</v>
      </c>
      <c r="D6105" t="s">
        <v>451</v>
      </c>
      <c r="E6105" t="s">
        <v>1160</v>
      </c>
      <c r="F6105" t="s">
        <v>78</v>
      </c>
      <c r="G6105" t="s">
        <v>78</v>
      </c>
    </row>
    <row r="6106" spans="1:7" x14ac:dyDescent="0.35">
      <c r="A6106" t="s">
        <v>37</v>
      </c>
      <c r="B6106" t="s">
        <v>2022</v>
      </c>
      <c r="C6106">
        <v>409</v>
      </c>
      <c r="D6106" t="s">
        <v>951</v>
      </c>
      <c r="E6106" t="s">
        <v>950</v>
      </c>
      <c r="F6106" t="s">
        <v>78</v>
      </c>
      <c r="G6106" t="s">
        <v>78</v>
      </c>
    </row>
    <row r="6107" spans="1:7" x14ac:dyDescent="0.35">
      <c r="A6107" t="s">
        <v>37</v>
      </c>
      <c r="B6107" t="s">
        <v>2023</v>
      </c>
      <c r="C6107">
        <v>647</v>
      </c>
      <c r="D6107" t="s">
        <v>67</v>
      </c>
      <c r="E6107" t="s">
        <v>68</v>
      </c>
      <c r="F6107" t="s">
        <v>78</v>
      </c>
      <c r="G6107" t="s">
        <v>78</v>
      </c>
    </row>
    <row r="6108" spans="1:7" x14ac:dyDescent="0.35">
      <c r="A6108" t="s">
        <v>37</v>
      </c>
      <c r="B6108" t="s">
        <v>318</v>
      </c>
      <c r="C6108">
        <v>16</v>
      </c>
      <c r="D6108" t="s">
        <v>896</v>
      </c>
      <c r="E6108" t="s">
        <v>917</v>
      </c>
      <c r="F6108" t="s">
        <v>78</v>
      </c>
      <c r="G6108" t="s">
        <v>78</v>
      </c>
    </row>
    <row r="6109" spans="1:7" x14ac:dyDescent="0.35">
      <c r="A6109" t="s">
        <v>38</v>
      </c>
      <c r="B6109" t="s">
        <v>2022</v>
      </c>
      <c r="C6109">
        <v>416</v>
      </c>
      <c r="D6109" t="s">
        <v>896</v>
      </c>
      <c r="E6109" t="s">
        <v>756</v>
      </c>
      <c r="F6109" t="s">
        <v>433</v>
      </c>
      <c r="G6109" t="s">
        <v>78</v>
      </c>
    </row>
    <row r="6110" spans="1:7" x14ac:dyDescent="0.35">
      <c r="A6110" t="s">
        <v>38</v>
      </c>
      <c r="B6110" t="s">
        <v>2023</v>
      </c>
      <c r="C6110">
        <v>557</v>
      </c>
      <c r="D6110" t="s">
        <v>934</v>
      </c>
      <c r="E6110" t="s">
        <v>1004</v>
      </c>
      <c r="F6110" t="s">
        <v>78</v>
      </c>
      <c r="G6110" t="s">
        <v>78</v>
      </c>
    </row>
    <row r="6111" spans="1:7" x14ac:dyDescent="0.35">
      <c r="A6111" t="s">
        <v>38</v>
      </c>
      <c r="B6111" t="s">
        <v>318</v>
      </c>
      <c r="C6111">
        <v>14</v>
      </c>
      <c r="D6111" t="s">
        <v>891</v>
      </c>
      <c r="E6111" t="s">
        <v>952</v>
      </c>
      <c r="F6111" t="s">
        <v>78</v>
      </c>
      <c r="G6111" t="s">
        <v>78</v>
      </c>
    </row>
    <row r="6112" spans="1:7" x14ac:dyDescent="0.35">
      <c r="A6112" t="s">
        <v>39</v>
      </c>
      <c r="B6112" t="s">
        <v>2022</v>
      </c>
      <c r="C6112">
        <v>538</v>
      </c>
      <c r="D6112" t="s">
        <v>1222</v>
      </c>
      <c r="E6112" t="s">
        <v>790</v>
      </c>
      <c r="F6112" t="s">
        <v>623</v>
      </c>
      <c r="G6112" t="s">
        <v>78</v>
      </c>
    </row>
    <row r="6113" spans="1:7" x14ac:dyDescent="0.35">
      <c r="A6113" t="s">
        <v>39</v>
      </c>
      <c r="B6113" t="s">
        <v>2023</v>
      </c>
      <c r="C6113">
        <v>843</v>
      </c>
      <c r="D6113" t="s">
        <v>836</v>
      </c>
      <c r="E6113" t="s">
        <v>843</v>
      </c>
      <c r="F6113" t="s">
        <v>78</v>
      </c>
      <c r="G6113" t="s">
        <v>170</v>
      </c>
    </row>
    <row r="6114" spans="1:7" x14ac:dyDescent="0.35">
      <c r="A6114" t="s">
        <v>39</v>
      </c>
      <c r="B6114" t="s">
        <v>318</v>
      </c>
      <c r="C6114">
        <v>12</v>
      </c>
      <c r="D6114" t="s">
        <v>936</v>
      </c>
      <c r="E6114" t="s">
        <v>935</v>
      </c>
      <c r="F6114" t="s">
        <v>78</v>
      </c>
      <c r="G6114" t="s">
        <v>78</v>
      </c>
    </row>
    <row r="6115" spans="1:7" x14ac:dyDescent="0.35">
      <c r="A6115" t="s">
        <v>40</v>
      </c>
      <c r="B6115" t="s">
        <v>2022</v>
      </c>
      <c r="C6115">
        <v>2718</v>
      </c>
      <c r="D6115" t="s">
        <v>958</v>
      </c>
      <c r="E6115" t="s">
        <v>843</v>
      </c>
      <c r="F6115" t="s">
        <v>673</v>
      </c>
      <c r="G6115" t="s">
        <v>679</v>
      </c>
    </row>
    <row r="6116" spans="1:7" x14ac:dyDescent="0.35">
      <c r="A6116" t="s">
        <v>40</v>
      </c>
      <c r="B6116" t="s">
        <v>2023</v>
      </c>
      <c r="C6116">
        <v>3954</v>
      </c>
      <c r="D6116" t="s">
        <v>896</v>
      </c>
      <c r="E6116" t="s">
        <v>284</v>
      </c>
      <c r="F6116" t="s">
        <v>78</v>
      </c>
      <c r="G6116" t="s">
        <v>170</v>
      </c>
    </row>
    <row r="6117" spans="1:7" x14ac:dyDescent="0.35">
      <c r="A6117" t="s">
        <v>40</v>
      </c>
      <c r="B6117" t="s">
        <v>318</v>
      </c>
      <c r="C6117">
        <v>73</v>
      </c>
      <c r="D6117" t="s">
        <v>799</v>
      </c>
      <c r="E6117" t="s">
        <v>933</v>
      </c>
      <c r="F6117" t="s">
        <v>78</v>
      </c>
      <c r="G6117" t="s">
        <v>78</v>
      </c>
    </row>
    <row r="6119" spans="1:7" x14ac:dyDescent="0.35">
      <c r="A6119" t="s">
        <v>2032</v>
      </c>
    </row>
    <row r="6120" spans="1:7" x14ac:dyDescent="0.35">
      <c r="A6120" t="s">
        <v>29</v>
      </c>
      <c r="B6120" t="s">
        <v>847</v>
      </c>
      <c r="C6120" t="s">
        <v>30</v>
      </c>
      <c r="D6120" t="s">
        <v>57</v>
      </c>
      <c r="E6120" t="s">
        <v>58</v>
      </c>
      <c r="F6120" t="s">
        <v>74</v>
      </c>
      <c r="G6120" t="s">
        <v>842</v>
      </c>
    </row>
    <row r="6121" spans="1:7" x14ac:dyDescent="0.35">
      <c r="A6121" t="s">
        <v>35</v>
      </c>
      <c r="B6121" t="s">
        <v>827</v>
      </c>
      <c r="C6121">
        <v>425</v>
      </c>
      <c r="D6121" t="s">
        <v>748</v>
      </c>
      <c r="E6121" t="s">
        <v>115</v>
      </c>
      <c r="F6121" t="s">
        <v>78</v>
      </c>
      <c r="G6121" t="s">
        <v>433</v>
      </c>
    </row>
    <row r="6122" spans="1:7" x14ac:dyDescent="0.35">
      <c r="A6122" t="s">
        <v>35</v>
      </c>
      <c r="B6122" t="s">
        <v>828</v>
      </c>
      <c r="C6122">
        <v>356</v>
      </c>
      <c r="D6122" t="s">
        <v>968</v>
      </c>
      <c r="E6122" t="s">
        <v>956</v>
      </c>
      <c r="F6122" t="s">
        <v>78</v>
      </c>
      <c r="G6122" t="s">
        <v>78</v>
      </c>
    </row>
    <row r="6123" spans="1:7" x14ac:dyDescent="0.35">
      <c r="A6123" t="s">
        <v>35</v>
      </c>
      <c r="B6123" t="s">
        <v>318</v>
      </c>
      <c r="C6123">
        <v>11</v>
      </c>
      <c r="D6123" t="s">
        <v>78</v>
      </c>
      <c r="E6123" t="s">
        <v>959</v>
      </c>
      <c r="F6123" t="s">
        <v>78</v>
      </c>
      <c r="G6123" t="s">
        <v>958</v>
      </c>
    </row>
    <row r="6124" spans="1:7" x14ac:dyDescent="0.35">
      <c r="A6124" t="s">
        <v>36</v>
      </c>
      <c r="B6124" t="s">
        <v>827</v>
      </c>
      <c r="C6124">
        <v>1208</v>
      </c>
      <c r="D6124" t="s">
        <v>905</v>
      </c>
      <c r="E6124" t="s">
        <v>68</v>
      </c>
      <c r="F6124" t="s">
        <v>78</v>
      </c>
      <c r="G6124" t="s">
        <v>170</v>
      </c>
    </row>
    <row r="6125" spans="1:7" x14ac:dyDescent="0.35">
      <c r="A6125" t="s">
        <v>36</v>
      </c>
      <c r="B6125" t="s">
        <v>828</v>
      </c>
      <c r="C6125">
        <v>1210</v>
      </c>
      <c r="D6125" t="s">
        <v>740</v>
      </c>
      <c r="E6125" t="s">
        <v>920</v>
      </c>
      <c r="F6125" t="s">
        <v>78</v>
      </c>
      <c r="G6125" t="s">
        <v>679</v>
      </c>
    </row>
    <row r="6126" spans="1:7" x14ac:dyDescent="0.35">
      <c r="A6126" t="s">
        <v>36</v>
      </c>
      <c r="B6126" t="s">
        <v>318</v>
      </c>
      <c r="C6126">
        <v>83</v>
      </c>
      <c r="D6126" t="s">
        <v>1064</v>
      </c>
      <c r="E6126" t="s">
        <v>1232</v>
      </c>
      <c r="F6126" t="s">
        <v>78</v>
      </c>
      <c r="G6126" t="s">
        <v>673</v>
      </c>
    </row>
    <row r="6127" spans="1:7" x14ac:dyDescent="0.35">
      <c r="A6127" t="s">
        <v>37</v>
      </c>
      <c r="B6127" t="s">
        <v>827</v>
      </c>
      <c r="C6127">
        <v>474</v>
      </c>
      <c r="D6127" t="s">
        <v>881</v>
      </c>
      <c r="E6127" t="s">
        <v>882</v>
      </c>
      <c r="F6127" t="s">
        <v>78</v>
      </c>
      <c r="G6127" t="s">
        <v>78</v>
      </c>
    </row>
    <row r="6128" spans="1:7" x14ac:dyDescent="0.35">
      <c r="A6128" t="s">
        <v>37</v>
      </c>
      <c r="B6128" t="s">
        <v>828</v>
      </c>
      <c r="C6128">
        <v>557</v>
      </c>
      <c r="D6128" t="s">
        <v>637</v>
      </c>
      <c r="E6128" t="s">
        <v>752</v>
      </c>
      <c r="F6128" t="s">
        <v>78</v>
      </c>
      <c r="G6128" t="s">
        <v>78</v>
      </c>
    </row>
    <row r="6129" spans="1:7" x14ac:dyDescent="0.35">
      <c r="A6129" t="s">
        <v>37</v>
      </c>
      <c r="B6129" t="s">
        <v>318</v>
      </c>
      <c r="C6129">
        <v>41</v>
      </c>
      <c r="D6129" t="s">
        <v>1008</v>
      </c>
      <c r="E6129" t="s">
        <v>1016</v>
      </c>
      <c r="F6129" t="s">
        <v>78</v>
      </c>
      <c r="G6129" t="s">
        <v>78</v>
      </c>
    </row>
    <row r="6130" spans="1:7" x14ac:dyDescent="0.35">
      <c r="A6130" t="s">
        <v>38</v>
      </c>
      <c r="B6130" t="s">
        <v>827</v>
      </c>
      <c r="C6130">
        <v>481</v>
      </c>
      <c r="D6130" t="s">
        <v>881</v>
      </c>
      <c r="E6130" t="s">
        <v>882</v>
      </c>
      <c r="F6130" t="s">
        <v>78</v>
      </c>
      <c r="G6130" t="s">
        <v>78</v>
      </c>
    </row>
    <row r="6131" spans="1:7" x14ac:dyDescent="0.35">
      <c r="A6131" t="s">
        <v>38</v>
      </c>
      <c r="B6131" t="s">
        <v>828</v>
      </c>
      <c r="C6131">
        <v>457</v>
      </c>
      <c r="D6131" t="s">
        <v>958</v>
      </c>
      <c r="E6131" t="s">
        <v>1002</v>
      </c>
      <c r="F6131" t="s">
        <v>246</v>
      </c>
      <c r="G6131" t="s">
        <v>78</v>
      </c>
    </row>
    <row r="6132" spans="1:7" x14ac:dyDescent="0.35">
      <c r="A6132" t="s">
        <v>38</v>
      </c>
      <c r="B6132" t="s">
        <v>318</v>
      </c>
      <c r="C6132">
        <v>49</v>
      </c>
      <c r="D6132" t="s">
        <v>868</v>
      </c>
      <c r="E6132" t="s">
        <v>821</v>
      </c>
      <c r="F6132" t="s">
        <v>78</v>
      </c>
      <c r="G6132" t="s">
        <v>78</v>
      </c>
    </row>
    <row r="6133" spans="1:7" x14ac:dyDescent="0.35">
      <c r="A6133" t="s">
        <v>39</v>
      </c>
      <c r="B6133" t="s">
        <v>827</v>
      </c>
      <c r="C6133">
        <v>692</v>
      </c>
      <c r="D6133" t="s">
        <v>964</v>
      </c>
      <c r="E6133" t="s">
        <v>1262</v>
      </c>
      <c r="F6133" t="s">
        <v>387</v>
      </c>
      <c r="G6133" t="s">
        <v>668</v>
      </c>
    </row>
    <row r="6134" spans="1:7" x14ac:dyDescent="0.35">
      <c r="A6134" t="s">
        <v>39</v>
      </c>
      <c r="B6134" t="s">
        <v>828</v>
      </c>
      <c r="C6134">
        <v>655</v>
      </c>
      <c r="D6134" t="s">
        <v>781</v>
      </c>
      <c r="E6134" t="s">
        <v>1234</v>
      </c>
      <c r="F6134" t="s">
        <v>78</v>
      </c>
      <c r="G6134" t="s">
        <v>78</v>
      </c>
    </row>
    <row r="6135" spans="1:7" x14ac:dyDescent="0.35">
      <c r="A6135" t="s">
        <v>39</v>
      </c>
      <c r="B6135" t="s">
        <v>318</v>
      </c>
      <c r="C6135">
        <v>46</v>
      </c>
      <c r="D6135" t="s">
        <v>1121</v>
      </c>
      <c r="E6135" t="s">
        <v>1122</v>
      </c>
      <c r="F6135" t="s">
        <v>78</v>
      </c>
      <c r="G6135" t="s">
        <v>78</v>
      </c>
    </row>
    <row r="6136" spans="1:7" x14ac:dyDescent="0.35">
      <c r="A6136" t="s">
        <v>40</v>
      </c>
      <c r="B6136" t="s">
        <v>827</v>
      </c>
      <c r="C6136">
        <v>3280</v>
      </c>
      <c r="D6136" t="s">
        <v>729</v>
      </c>
      <c r="E6136" t="s">
        <v>754</v>
      </c>
      <c r="F6136" t="s">
        <v>668</v>
      </c>
      <c r="G6136" t="s">
        <v>170</v>
      </c>
    </row>
    <row r="6137" spans="1:7" x14ac:dyDescent="0.35">
      <c r="A6137" t="s">
        <v>40</v>
      </c>
      <c r="B6137" t="s">
        <v>828</v>
      </c>
      <c r="C6137">
        <v>3235</v>
      </c>
      <c r="D6137" t="s">
        <v>996</v>
      </c>
      <c r="E6137" t="s">
        <v>1166</v>
      </c>
      <c r="F6137" t="s">
        <v>679</v>
      </c>
      <c r="G6137" t="s">
        <v>78</v>
      </c>
    </row>
    <row r="6138" spans="1:7" x14ac:dyDescent="0.35">
      <c r="A6138" t="s">
        <v>40</v>
      </c>
      <c r="B6138" t="s">
        <v>318</v>
      </c>
      <c r="C6138">
        <v>230</v>
      </c>
      <c r="D6138" t="s">
        <v>1140</v>
      </c>
      <c r="E6138" t="s">
        <v>937</v>
      </c>
      <c r="F6138" t="s">
        <v>78</v>
      </c>
      <c r="G6138" t="s">
        <v>414</v>
      </c>
    </row>
    <row r="6140" spans="1:7" x14ac:dyDescent="0.35">
      <c r="A6140" t="s">
        <v>2033</v>
      </c>
    </row>
    <row r="6141" spans="1:7" x14ac:dyDescent="0.35">
      <c r="A6141" t="s">
        <v>29</v>
      </c>
      <c r="B6141" t="s">
        <v>899</v>
      </c>
      <c r="C6141" t="s">
        <v>30</v>
      </c>
      <c r="D6141" t="s">
        <v>57</v>
      </c>
      <c r="E6141" t="s">
        <v>58</v>
      </c>
      <c r="F6141" t="s">
        <v>74</v>
      </c>
      <c r="G6141" t="s">
        <v>842</v>
      </c>
    </row>
    <row r="6142" spans="1:7" x14ac:dyDescent="0.35">
      <c r="A6142" t="s">
        <v>35</v>
      </c>
      <c r="B6142" t="s">
        <v>900</v>
      </c>
      <c r="C6142">
        <v>695</v>
      </c>
      <c r="D6142" t="s">
        <v>883</v>
      </c>
      <c r="E6142" t="s">
        <v>1649</v>
      </c>
      <c r="F6142" t="s">
        <v>78</v>
      </c>
      <c r="G6142" t="s">
        <v>433</v>
      </c>
    </row>
    <row r="6143" spans="1:7" x14ac:dyDescent="0.35">
      <c r="A6143" t="s">
        <v>35</v>
      </c>
      <c r="B6143" t="s">
        <v>901</v>
      </c>
      <c r="C6143">
        <v>97</v>
      </c>
      <c r="D6143" t="s">
        <v>766</v>
      </c>
      <c r="E6143" t="s">
        <v>767</v>
      </c>
      <c r="F6143" t="s">
        <v>78</v>
      </c>
      <c r="G6143" t="s">
        <v>78</v>
      </c>
    </row>
    <row r="6144" spans="1:7" x14ac:dyDescent="0.35">
      <c r="A6144" t="s">
        <v>36</v>
      </c>
      <c r="B6144" t="s">
        <v>900</v>
      </c>
      <c r="C6144">
        <v>2501</v>
      </c>
      <c r="D6144" t="s">
        <v>637</v>
      </c>
      <c r="E6144" t="s">
        <v>68</v>
      </c>
      <c r="F6144" t="s">
        <v>78</v>
      </c>
      <c r="G6144" t="s">
        <v>679</v>
      </c>
    </row>
    <row r="6145" spans="1:7" x14ac:dyDescent="0.35">
      <c r="A6145" t="s">
        <v>37</v>
      </c>
      <c r="B6145" t="s">
        <v>900</v>
      </c>
      <c r="C6145">
        <v>1072</v>
      </c>
      <c r="D6145" t="s">
        <v>836</v>
      </c>
      <c r="E6145" t="s">
        <v>1173</v>
      </c>
      <c r="F6145" t="s">
        <v>78</v>
      </c>
      <c r="G6145" t="s">
        <v>78</v>
      </c>
    </row>
    <row r="6146" spans="1:7" x14ac:dyDescent="0.35">
      <c r="A6146" t="s">
        <v>38</v>
      </c>
      <c r="B6146" t="s">
        <v>900</v>
      </c>
      <c r="C6146">
        <v>225</v>
      </c>
      <c r="D6146" t="s">
        <v>912</v>
      </c>
      <c r="E6146" t="s">
        <v>885</v>
      </c>
      <c r="F6146" t="s">
        <v>78</v>
      </c>
      <c r="G6146" t="s">
        <v>78</v>
      </c>
    </row>
    <row r="6147" spans="1:7" x14ac:dyDescent="0.35">
      <c r="A6147" t="s">
        <v>38</v>
      </c>
      <c r="B6147" t="s">
        <v>901</v>
      </c>
      <c r="C6147">
        <v>762</v>
      </c>
      <c r="D6147" t="s">
        <v>285</v>
      </c>
      <c r="E6147" t="s">
        <v>756</v>
      </c>
      <c r="F6147" t="s">
        <v>334</v>
      </c>
      <c r="G6147" t="s">
        <v>78</v>
      </c>
    </row>
    <row r="6148" spans="1:7" x14ac:dyDescent="0.35">
      <c r="A6148" t="s">
        <v>39</v>
      </c>
      <c r="B6148" t="s">
        <v>900</v>
      </c>
      <c r="C6148">
        <v>1141</v>
      </c>
      <c r="D6148" t="s">
        <v>1026</v>
      </c>
      <c r="E6148" t="s">
        <v>875</v>
      </c>
      <c r="F6148" t="s">
        <v>78</v>
      </c>
      <c r="G6148" t="s">
        <v>78</v>
      </c>
    </row>
    <row r="6149" spans="1:7" x14ac:dyDescent="0.35">
      <c r="A6149" t="s">
        <v>39</v>
      </c>
      <c r="B6149" t="s">
        <v>901</v>
      </c>
      <c r="C6149">
        <v>252</v>
      </c>
      <c r="D6149" t="s">
        <v>836</v>
      </c>
      <c r="E6149" t="s">
        <v>1649</v>
      </c>
      <c r="F6149" t="s">
        <v>730</v>
      </c>
      <c r="G6149" t="s">
        <v>389</v>
      </c>
    </row>
    <row r="6150" spans="1:7" x14ac:dyDescent="0.35">
      <c r="A6150" t="s">
        <v>40</v>
      </c>
      <c r="B6150" t="s">
        <v>900</v>
      </c>
      <c r="C6150">
        <v>5634</v>
      </c>
      <c r="D6150" t="s">
        <v>1136</v>
      </c>
      <c r="E6150" t="s">
        <v>917</v>
      </c>
      <c r="F6150" t="s">
        <v>78</v>
      </c>
      <c r="G6150" t="s">
        <v>679</v>
      </c>
    </row>
    <row r="6151" spans="1:7" x14ac:dyDescent="0.35">
      <c r="A6151" t="s">
        <v>40</v>
      </c>
      <c r="B6151" t="s">
        <v>901</v>
      </c>
      <c r="C6151">
        <v>1111</v>
      </c>
      <c r="D6151" t="s">
        <v>285</v>
      </c>
      <c r="E6151" t="s">
        <v>885</v>
      </c>
      <c r="F6151" t="s">
        <v>800</v>
      </c>
      <c r="G6151" t="s">
        <v>170</v>
      </c>
    </row>
    <row r="6153" spans="1:7" x14ac:dyDescent="0.35">
      <c r="A6153" t="s">
        <v>2034</v>
      </c>
    </row>
    <row r="6154" spans="1:7" x14ac:dyDescent="0.35">
      <c r="A6154" t="s">
        <v>29</v>
      </c>
      <c r="B6154" t="s">
        <v>30</v>
      </c>
      <c r="C6154" t="s">
        <v>842</v>
      </c>
      <c r="D6154" t="s">
        <v>57</v>
      </c>
      <c r="E6154" t="s">
        <v>58</v>
      </c>
      <c r="F6154" t="s">
        <v>74</v>
      </c>
    </row>
    <row r="6155" spans="1:7" x14ac:dyDescent="0.35">
      <c r="A6155" t="s">
        <v>35</v>
      </c>
      <c r="B6155">
        <v>651</v>
      </c>
      <c r="C6155" t="s">
        <v>78</v>
      </c>
      <c r="D6155" t="s">
        <v>759</v>
      </c>
      <c r="E6155" t="s">
        <v>760</v>
      </c>
      <c r="F6155" t="s">
        <v>78</v>
      </c>
    </row>
    <row r="6156" spans="1:7" x14ac:dyDescent="0.35">
      <c r="A6156" t="s">
        <v>36</v>
      </c>
      <c r="B6156">
        <v>2222</v>
      </c>
      <c r="C6156" t="s">
        <v>334</v>
      </c>
      <c r="D6156" t="s">
        <v>698</v>
      </c>
      <c r="E6156" t="s">
        <v>1165</v>
      </c>
      <c r="F6156" t="s">
        <v>78</v>
      </c>
    </row>
    <row r="6157" spans="1:7" x14ac:dyDescent="0.35">
      <c r="A6157" t="s">
        <v>37</v>
      </c>
      <c r="B6157">
        <v>937</v>
      </c>
      <c r="C6157" t="s">
        <v>377</v>
      </c>
      <c r="D6157" t="s">
        <v>528</v>
      </c>
      <c r="E6157" t="s">
        <v>751</v>
      </c>
      <c r="F6157" t="s">
        <v>78</v>
      </c>
    </row>
    <row r="6158" spans="1:7" x14ac:dyDescent="0.35">
      <c r="A6158" t="s">
        <v>38</v>
      </c>
      <c r="B6158">
        <v>853</v>
      </c>
      <c r="C6158" t="s">
        <v>387</v>
      </c>
      <c r="D6158" t="s">
        <v>1220</v>
      </c>
      <c r="E6158" t="s">
        <v>438</v>
      </c>
      <c r="F6158" t="s">
        <v>78</v>
      </c>
    </row>
    <row r="6159" spans="1:7" x14ac:dyDescent="0.35">
      <c r="A6159" t="s">
        <v>39</v>
      </c>
      <c r="B6159">
        <v>1208</v>
      </c>
      <c r="C6159" t="s">
        <v>170</v>
      </c>
      <c r="D6159" t="s">
        <v>146</v>
      </c>
      <c r="E6159" t="s">
        <v>1433</v>
      </c>
      <c r="F6159" t="s">
        <v>78</v>
      </c>
    </row>
    <row r="6160" spans="1:7" x14ac:dyDescent="0.35">
      <c r="A6160" t="s">
        <v>40</v>
      </c>
      <c r="B6160">
        <v>5871</v>
      </c>
      <c r="C6160" t="s">
        <v>246</v>
      </c>
      <c r="D6160" t="s">
        <v>883</v>
      </c>
      <c r="E6160" t="s">
        <v>762</v>
      </c>
      <c r="F6160" t="s">
        <v>78</v>
      </c>
    </row>
    <row r="6162" spans="1:7" x14ac:dyDescent="0.35">
      <c r="A6162" t="s">
        <v>2035</v>
      </c>
    </row>
    <row r="6163" spans="1:7" x14ac:dyDescent="0.35">
      <c r="A6163" t="s">
        <v>29</v>
      </c>
      <c r="B6163" t="s">
        <v>1999</v>
      </c>
      <c r="C6163" t="s">
        <v>30</v>
      </c>
      <c r="D6163" t="s">
        <v>57</v>
      </c>
      <c r="E6163" t="s">
        <v>58</v>
      </c>
      <c r="F6163" t="s">
        <v>842</v>
      </c>
      <c r="G6163" t="s">
        <v>74</v>
      </c>
    </row>
    <row r="6164" spans="1:7" x14ac:dyDescent="0.35">
      <c r="A6164" t="s">
        <v>35</v>
      </c>
      <c r="B6164" t="s">
        <v>1042</v>
      </c>
      <c r="C6164">
        <v>24</v>
      </c>
      <c r="D6164" t="s">
        <v>78</v>
      </c>
      <c r="E6164" t="s">
        <v>294</v>
      </c>
      <c r="F6164" t="s">
        <v>78</v>
      </c>
      <c r="G6164" t="s">
        <v>78</v>
      </c>
    </row>
    <row r="6165" spans="1:7" x14ac:dyDescent="0.35">
      <c r="A6165" t="s">
        <v>35</v>
      </c>
      <c r="B6165" t="s">
        <v>2000</v>
      </c>
      <c r="C6165">
        <v>27</v>
      </c>
      <c r="D6165" t="s">
        <v>1169</v>
      </c>
      <c r="E6165" t="s">
        <v>1224</v>
      </c>
      <c r="F6165" t="s">
        <v>78</v>
      </c>
      <c r="G6165" t="s">
        <v>78</v>
      </c>
    </row>
    <row r="6166" spans="1:7" x14ac:dyDescent="0.35">
      <c r="A6166" t="s">
        <v>35</v>
      </c>
      <c r="B6166" t="s">
        <v>2001</v>
      </c>
      <c r="C6166">
        <v>24</v>
      </c>
      <c r="D6166" t="s">
        <v>1225</v>
      </c>
      <c r="E6166" t="s">
        <v>1270</v>
      </c>
      <c r="F6166" t="s">
        <v>78</v>
      </c>
      <c r="G6166" t="s">
        <v>78</v>
      </c>
    </row>
    <row r="6167" spans="1:7" x14ac:dyDescent="0.35">
      <c r="A6167" t="s">
        <v>35</v>
      </c>
      <c r="B6167" t="s">
        <v>2002</v>
      </c>
      <c r="C6167">
        <v>14</v>
      </c>
      <c r="D6167" t="s">
        <v>342</v>
      </c>
      <c r="E6167" t="s">
        <v>343</v>
      </c>
      <c r="F6167" t="s">
        <v>78</v>
      </c>
      <c r="G6167" t="s">
        <v>78</v>
      </c>
    </row>
    <row r="6168" spans="1:7" x14ac:dyDescent="0.35">
      <c r="A6168" t="s">
        <v>35</v>
      </c>
      <c r="B6168" t="s">
        <v>2003</v>
      </c>
      <c r="C6168">
        <v>115</v>
      </c>
      <c r="D6168" t="s">
        <v>276</v>
      </c>
      <c r="E6168" t="s">
        <v>275</v>
      </c>
      <c r="F6168" t="s">
        <v>78</v>
      </c>
      <c r="G6168" t="s">
        <v>78</v>
      </c>
    </row>
    <row r="6169" spans="1:7" x14ac:dyDescent="0.35">
      <c r="A6169" t="s">
        <v>35</v>
      </c>
      <c r="B6169" t="s">
        <v>2004</v>
      </c>
      <c r="C6169">
        <v>98</v>
      </c>
      <c r="D6169" t="s">
        <v>182</v>
      </c>
      <c r="E6169" t="s">
        <v>181</v>
      </c>
      <c r="F6169" t="s">
        <v>78</v>
      </c>
      <c r="G6169" t="s">
        <v>78</v>
      </c>
    </row>
    <row r="6170" spans="1:7" x14ac:dyDescent="0.35">
      <c r="A6170" t="s">
        <v>35</v>
      </c>
      <c r="B6170" t="s">
        <v>2005</v>
      </c>
      <c r="C6170">
        <v>87</v>
      </c>
      <c r="D6170" t="s">
        <v>737</v>
      </c>
      <c r="E6170" t="s">
        <v>1021</v>
      </c>
      <c r="F6170" t="s">
        <v>78</v>
      </c>
      <c r="G6170" t="s">
        <v>78</v>
      </c>
    </row>
    <row r="6171" spans="1:7" x14ac:dyDescent="0.35">
      <c r="A6171" t="s">
        <v>35</v>
      </c>
      <c r="B6171" t="s">
        <v>1044</v>
      </c>
      <c r="C6171">
        <v>26</v>
      </c>
      <c r="D6171" t="s">
        <v>958</v>
      </c>
      <c r="E6171" t="s">
        <v>959</v>
      </c>
      <c r="F6171" t="s">
        <v>78</v>
      </c>
      <c r="G6171" t="s">
        <v>78</v>
      </c>
    </row>
    <row r="6172" spans="1:7" x14ac:dyDescent="0.35">
      <c r="A6172" t="s">
        <v>35</v>
      </c>
      <c r="B6172" t="s">
        <v>2006</v>
      </c>
      <c r="C6172">
        <v>32</v>
      </c>
      <c r="D6172" t="s">
        <v>722</v>
      </c>
      <c r="E6172" t="s">
        <v>1033</v>
      </c>
      <c r="F6172" t="s">
        <v>78</v>
      </c>
      <c r="G6172" t="s">
        <v>78</v>
      </c>
    </row>
    <row r="6173" spans="1:7" x14ac:dyDescent="0.35">
      <c r="A6173" t="s">
        <v>35</v>
      </c>
      <c r="B6173" t="s">
        <v>2007</v>
      </c>
      <c r="C6173">
        <v>15</v>
      </c>
      <c r="D6173" t="s">
        <v>78</v>
      </c>
      <c r="E6173" t="s">
        <v>294</v>
      </c>
      <c r="F6173" t="s">
        <v>78</v>
      </c>
      <c r="G6173" t="s">
        <v>78</v>
      </c>
    </row>
    <row r="6174" spans="1:7" x14ac:dyDescent="0.35">
      <c r="A6174" t="s">
        <v>35</v>
      </c>
      <c r="B6174" t="s">
        <v>2008</v>
      </c>
      <c r="C6174">
        <v>11</v>
      </c>
      <c r="D6174" t="s">
        <v>799</v>
      </c>
      <c r="E6174" t="s">
        <v>933</v>
      </c>
      <c r="F6174" t="s">
        <v>78</v>
      </c>
      <c r="G6174" t="s">
        <v>78</v>
      </c>
    </row>
    <row r="6175" spans="1:7" x14ac:dyDescent="0.35">
      <c r="A6175" t="s">
        <v>35</v>
      </c>
      <c r="B6175" t="s">
        <v>2009</v>
      </c>
      <c r="C6175">
        <v>82</v>
      </c>
      <c r="D6175" t="s">
        <v>1220</v>
      </c>
      <c r="E6175" t="s">
        <v>1347</v>
      </c>
      <c r="F6175" t="s">
        <v>78</v>
      </c>
      <c r="G6175" t="s">
        <v>78</v>
      </c>
    </row>
    <row r="6176" spans="1:7" x14ac:dyDescent="0.35">
      <c r="A6176" t="s">
        <v>35</v>
      </c>
      <c r="B6176" t="s">
        <v>2010</v>
      </c>
      <c r="C6176">
        <v>58</v>
      </c>
      <c r="D6176" t="s">
        <v>664</v>
      </c>
      <c r="E6176" t="s">
        <v>663</v>
      </c>
      <c r="F6176" t="s">
        <v>78</v>
      </c>
      <c r="G6176" t="s">
        <v>78</v>
      </c>
    </row>
    <row r="6177" spans="1:7" x14ac:dyDescent="0.35">
      <c r="A6177" t="s">
        <v>35</v>
      </c>
      <c r="B6177" t="s">
        <v>2011</v>
      </c>
      <c r="C6177">
        <v>34</v>
      </c>
      <c r="D6177" t="s">
        <v>721</v>
      </c>
      <c r="E6177" t="s">
        <v>1065</v>
      </c>
      <c r="F6177" t="s">
        <v>78</v>
      </c>
      <c r="G6177" t="s">
        <v>78</v>
      </c>
    </row>
    <row r="6178" spans="1:7" x14ac:dyDescent="0.35">
      <c r="A6178" t="s">
        <v>35</v>
      </c>
      <c r="B6178" t="s">
        <v>318</v>
      </c>
      <c r="C6178">
        <v>4</v>
      </c>
      <c r="D6178" t="s">
        <v>1986</v>
      </c>
      <c r="E6178" t="s">
        <v>726</v>
      </c>
      <c r="F6178" t="s">
        <v>78</v>
      </c>
      <c r="G6178" t="s">
        <v>78</v>
      </c>
    </row>
    <row r="6179" spans="1:7" x14ac:dyDescent="0.35">
      <c r="A6179" t="s">
        <v>36</v>
      </c>
      <c r="B6179" t="s">
        <v>1042</v>
      </c>
      <c r="C6179">
        <v>145</v>
      </c>
      <c r="D6179" t="s">
        <v>746</v>
      </c>
      <c r="E6179" t="s">
        <v>920</v>
      </c>
      <c r="F6179" t="s">
        <v>78</v>
      </c>
      <c r="G6179" t="s">
        <v>78</v>
      </c>
    </row>
    <row r="6180" spans="1:7" x14ac:dyDescent="0.35">
      <c r="A6180" t="s">
        <v>36</v>
      </c>
      <c r="B6180" t="s">
        <v>2000</v>
      </c>
      <c r="C6180">
        <v>159</v>
      </c>
      <c r="D6180" t="s">
        <v>528</v>
      </c>
      <c r="E6180" t="s">
        <v>292</v>
      </c>
      <c r="F6180" t="s">
        <v>414</v>
      </c>
      <c r="G6180" t="s">
        <v>78</v>
      </c>
    </row>
    <row r="6181" spans="1:7" x14ac:dyDescent="0.35">
      <c r="A6181" t="s">
        <v>36</v>
      </c>
      <c r="B6181" t="s">
        <v>2001</v>
      </c>
      <c r="C6181">
        <v>92</v>
      </c>
      <c r="D6181" t="s">
        <v>1218</v>
      </c>
      <c r="E6181" t="s">
        <v>1399</v>
      </c>
      <c r="F6181" t="s">
        <v>78</v>
      </c>
      <c r="G6181" t="s">
        <v>78</v>
      </c>
    </row>
    <row r="6182" spans="1:7" x14ac:dyDescent="0.35">
      <c r="A6182" t="s">
        <v>36</v>
      </c>
      <c r="B6182" t="s">
        <v>2002</v>
      </c>
      <c r="C6182">
        <v>57</v>
      </c>
      <c r="D6182" t="s">
        <v>1218</v>
      </c>
      <c r="E6182" t="s">
        <v>523</v>
      </c>
      <c r="F6182" t="s">
        <v>800</v>
      </c>
      <c r="G6182" t="s">
        <v>78</v>
      </c>
    </row>
    <row r="6183" spans="1:7" x14ac:dyDescent="0.35">
      <c r="A6183" t="s">
        <v>36</v>
      </c>
      <c r="B6183" t="s">
        <v>2003</v>
      </c>
      <c r="C6183">
        <v>412</v>
      </c>
      <c r="D6183" t="s">
        <v>744</v>
      </c>
      <c r="E6183" t="s">
        <v>1399</v>
      </c>
      <c r="F6183" t="s">
        <v>374</v>
      </c>
      <c r="G6183" t="s">
        <v>78</v>
      </c>
    </row>
    <row r="6184" spans="1:7" x14ac:dyDescent="0.35">
      <c r="A6184" t="s">
        <v>36</v>
      </c>
      <c r="B6184" t="s">
        <v>2004</v>
      </c>
      <c r="C6184">
        <v>253</v>
      </c>
      <c r="D6184" t="s">
        <v>905</v>
      </c>
      <c r="E6184" t="s">
        <v>1166</v>
      </c>
      <c r="F6184" t="s">
        <v>389</v>
      </c>
      <c r="G6184" t="s">
        <v>78</v>
      </c>
    </row>
    <row r="6185" spans="1:7" x14ac:dyDescent="0.35">
      <c r="A6185" t="s">
        <v>36</v>
      </c>
      <c r="B6185" t="s">
        <v>2005</v>
      </c>
      <c r="C6185">
        <v>196</v>
      </c>
      <c r="D6185" t="s">
        <v>690</v>
      </c>
      <c r="E6185" t="s">
        <v>1005</v>
      </c>
      <c r="F6185" t="s">
        <v>334</v>
      </c>
      <c r="G6185" t="s">
        <v>78</v>
      </c>
    </row>
    <row r="6186" spans="1:7" x14ac:dyDescent="0.35">
      <c r="A6186" t="s">
        <v>36</v>
      </c>
      <c r="B6186" t="s">
        <v>1044</v>
      </c>
      <c r="C6186">
        <v>108</v>
      </c>
      <c r="D6186" t="s">
        <v>1015</v>
      </c>
      <c r="E6186" t="s">
        <v>1014</v>
      </c>
      <c r="F6186" t="s">
        <v>78</v>
      </c>
      <c r="G6186" t="s">
        <v>78</v>
      </c>
    </row>
    <row r="6187" spans="1:7" x14ac:dyDescent="0.35">
      <c r="A6187" t="s">
        <v>36</v>
      </c>
      <c r="B6187" t="s">
        <v>2006</v>
      </c>
      <c r="C6187">
        <v>114</v>
      </c>
      <c r="D6187" t="s">
        <v>781</v>
      </c>
      <c r="E6187" t="s">
        <v>1234</v>
      </c>
      <c r="F6187" t="s">
        <v>78</v>
      </c>
      <c r="G6187" t="s">
        <v>78</v>
      </c>
    </row>
    <row r="6188" spans="1:7" x14ac:dyDescent="0.35">
      <c r="A6188" t="s">
        <v>36</v>
      </c>
      <c r="B6188" t="s">
        <v>2007</v>
      </c>
      <c r="C6188">
        <v>73</v>
      </c>
      <c r="D6188" t="s">
        <v>755</v>
      </c>
      <c r="E6188" t="s">
        <v>756</v>
      </c>
      <c r="F6188" t="s">
        <v>78</v>
      </c>
      <c r="G6188" t="s">
        <v>78</v>
      </c>
    </row>
    <row r="6189" spans="1:7" x14ac:dyDescent="0.35">
      <c r="A6189" t="s">
        <v>36</v>
      </c>
      <c r="B6189" t="s">
        <v>2008</v>
      </c>
      <c r="C6189">
        <v>38</v>
      </c>
      <c r="D6189" t="s">
        <v>487</v>
      </c>
      <c r="E6189" t="s">
        <v>486</v>
      </c>
      <c r="F6189" t="s">
        <v>78</v>
      </c>
      <c r="G6189" t="s">
        <v>78</v>
      </c>
    </row>
    <row r="6190" spans="1:7" x14ac:dyDescent="0.35">
      <c r="A6190" t="s">
        <v>36</v>
      </c>
      <c r="B6190" t="s">
        <v>2009</v>
      </c>
      <c r="C6190">
        <v>293</v>
      </c>
      <c r="D6190" t="s">
        <v>985</v>
      </c>
      <c r="E6190" t="s">
        <v>878</v>
      </c>
      <c r="F6190" t="s">
        <v>334</v>
      </c>
      <c r="G6190" t="s">
        <v>78</v>
      </c>
    </row>
    <row r="6191" spans="1:7" x14ac:dyDescent="0.35">
      <c r="A6191" t="s">
        <v>36</v>
      </c>
      <c r="B6191" t="s">
        <v>2010</v>
      </c>
      <c r="C6191">
        <v>149</v>
      </c>
      <c r="D6191" t="s">
        <v>746</v>
      </c>
      <c r="E6191" t="s">
        <v>920</v>
      </c>
      <c r="F6191" t="s">
        <v>78</v>
      </c>
      <c r="G6191" t="s">
        <v>78</v>
      </c>
    </row>
    <row r="6192" spans="1:7" x14ac:dyDescent="0.35">
      <c r="A6192" t="s">
        <v>36</v>
      </c>
      <c r="B6192" t="s">
        <v>2011</v>
      </c>
      <c r="C6192">
        <v>114</v>
      </c>
      <c r="D6192" t="s">
        <v>896</v>
      </c>
      <c r="E6192" t="s">
        <v>917</v>
      </c>
      <c r="F6192" t="s">
        <v>78</v>
      </c>
      <c r="G6192" t="s">
        <v>78</v>
      </c>
    </row>
    <row r="6193" spans="1:7" x14ac:dyDescent="0.35">
      <c r="A6193" t="s">
        <v>36</v>
      </c>
      <c r="B6193" t="s">
        <v>318</v>
      </c>
      <c r="C6193">
        <v>19</v>
      </c>
      <c r="D6193" t="s">
        <v>78</v>
      </c>
      <c r="E6193" t="s">
        <v>294</v>
      </c>
      <c r="F6193" t="s">
        <v>78</v>
      </c>
      <c r="G6193" t="s">
        <v>78</v>
      </c>
    </row>
    <row r="6194" spans="1:7" x14ac:dyDescent="0.35">
      <c r="A6194" t="s">
        <v>37</v>
      </c>
      <c r="B6194" t="s">
        <v>1042</v>
      </c>
      <c r="C6194">
        <v>43</v>
      </c>
      <c r="D6194" t="s">
        <v>288</v>
      </c>
      <c r="E6194" t="s">
        <v>287</v>
      </c>
      <c r="F6194" t="s">
        <v>78</v>
      </c>
      <c r="G6194" t="s">
        <v>78</v>
      </c>
    </row>
    <row r="6195" spans="1:7" x14ac:dyDescent="0.35">
      <c r="A6195" t="s">
        <v>37</v>
      </c>
      <c r="B6195" t="s">
        <v>2000</v>
      </c>
      <c r="C6195">
        <v>55</v>
      </c>
      <c r="D6195" t="s">
        <v>914</v>
      </c>
      <c r="E6195" t="s">
        <v>1033</v>
      </c>
      <c r="F6195" t="s">
        <v>414</v>
      </c>
      <c r="G6195" t="s">
        <v>78</v>
      </c>
    </row>
    <row r="6196" spans="1:7" x14ac:dyDescent="0.35">
      <c r="A6196" t="s">
        <v>37</v>
      </c>
      <c r="B6196" t="s">
        <v>2001</v>
      </c>
      <c r="C6196">
        <v>37</v>
      </c>
      <c r="D6196" t="s">
        <v>748</v>
      </c>
      <c r="E6196" t="s">
        <v>749</v>
      </c>
      <c r="F6196" t="s">
        <v>78</v>
      </c>
      <c r="G6196" t="s">
        <v>78</v>
      </c>
    </row>
    <row r="6197" spans="1:7" x14ac:dyDescent="0.35">
      <c r="A6197" t="s">
        <v>37</v>
      </c>
      <c r="B6197" t="s">
        <v>2002</v>
      </c>
      <c r="C6197">
        <v>23</v>
      </c>
      <c r="D6197" t="s">
        <v>578</v>
      </c>
      <c r="E6197" t="s">
        <v>661</v>
      </c>
      <c r="F6197" t="s">
        <v>78</v>
      </c>
      <c r="G6197" t="s">
        <v>78</v>
      </c>
    </row>
    <row r="6198" spans="1:7" x14ac:dyDescent="0.35">
      <c r="A6198" t="s">
        <v>37</v>
      </c>
      <c r="B6198" t="s">
        <v>2003</v>
      </c>
      <c r="C6198">
        <v>159</v>
      </c>
      <c r="D6198" t="s">
        <v>526</v>
      </c>
      <c r="E6198" t="s">
        <v>1430</v>
      </c>
      <c r="F6198" t="s">
        <v>414</v>
      </c>
      <c r="G6198" t="s">
        <v>78</v>
      </c>
    </row>
    <row r="6199" spans="1:7" x14ac:dyDescent="0.35">
      <c r="A6199" t="s">
        <v>37</v>
      </c>
      <c r="B6199" t="s">
        <v>2004</v>
      </c>
      <c r="C6199">
        <v>112</v>
      </c>
      <c r="D6199" t="s">
        <v>1140</v>
      </c>
      <c r="E6199" t="s">
        <v>906</v>
      </c>
      <c r="F6199" t="s">
        <v>743</v>
      </c>
      <c r="G6199" t="s">
        <v>78</v>
      </c>
    </row>
    <row r="6200" spans="1:7" x14ac:dyDescent="0.35">
      <c r="A6200" t="s">
        <v>37</v>
      </c>
      <c r="B6200" t="s">
        <v>2005</v>
      </c>
      <c r="C6200">
        <v>110</v>
      </c>
      <c r="D6200" t="s">
        <v>1180</v>
      </c>
      <c r="E6200" t="s">
        <v>906</v>
      </c>
      <c r="F6200" t="s">
        <v>377</v>
      </c>
      <c r="G6200" t="s">
        <v>78</v>
      </c>
    </row>
    <row r="6201" spans="1:7" x14ac:dyDescent="0.35">
      <c r="A6201" t="s">
        <v>37</v>
      </c>
      <c r="B6201" t="s">
        <v>1044</v>
      </c>
      <c r="C6201">
        <v>46</v>
      </c>
      <c r="D6201" t="s">
        <v>789</v>
      </c>
      <c r="E6201" t="s">
        <v>1537</v>
      </c>
      <c r="F6201" t="s">
        <v>78</v>
      </c>
      <c r="G6201" t="s">
        <v>78</v>
      </c>
    </row>
    <row r="6202" spans="1:7" x14ac:dyDescent="0.35">
      <c r="A6202" t="s">
        <v>37</v>
      </c>
      <c r="B6202" t="s">
        <v>2006</v>
      </c>
      <c r="C6202">
        <v>52</v>
      </c>
      <c r="D6202" t="s">
        <v>291</v>
      </c>
      <c r="E6202" t="s">
        <v>292</v>
      </c>
      <c r="F6202" t="s">
        <v>78</v>
      </c>
      <c r="G6202" t="s">
        <v>78</v>
      </c>
    </row>
    <row r="6203" spans="1:7" x14ac:dyDescent="0.35">
      <c r="A6203" t="s">
        <v>37</v>
      </c>
      <c r="B6203" t="s">
        <v>2007</v>
      </c>
      <c r="C6203">
        <v>20</v>
      </c>
      <c r="D6203" t="s">
        <v>1130</v>
      </c>
      <c r="E6203" t="s">
        <v>843</v>
      </c>
      <c r="F6203" t="s">
        <v>78</v>
      </c>
      <c r="G6203" t="s">
        <v>78</v>
      </c>
    </row>
    <row r="6204" spans="1:7" x14ac:dyDescent="0.35">
      <c r="A6204" t="s">
        <v>37</v>
      </c>
      <c r="B6204" t="s">
        <v>2008</v>
      </c>
      <c r="C6204">
        <v>18</v>
      </c>
      <c r="D6204" t="s">
        <v>660</v>
      </c>
      <c r="E6204" t="s">
        <v>199</v>
      </c>
      <c r="F6204" t="s">
        <v>980</v>
      </c>
      <c r="G6204" t="s">
        <v>78</v>
      </c>
    </row>
    <row r="6205" spans="1:7" x14ac:dyDescent="0.35">
      <c r="A6205" t="s">
        <v>37</v>
      </c>
      <c r="B6205" t="s">
        <v>2009</v>
      </c>
      <c r="C6205">
        <v>113</v>
      </c>
      <c r="D6205" t="s">
        <v>1087</v>
      </c>
      <c r="E6205" t="s">
        <v>1129</v>
      </c>
      <c r="F6205" t="s">
        <v>78</v>
      </c>
      <c r="G6205" t="s">
        <v>78</v>
      </c>
    </row>
    <row r="6206" spans="1:7" x14ac:dyDescent="0.35">
      <c r="A6206" t="s">
        <v>37</v>
      </c>
      <c r="B6206" t="s">
        <v>2010</v>
      </c>
      <c r="C6206">
        <v>85</v>
      </c>
      <c r="D6206" t="s">
        <v>61</v>
      </c>
      <c r="E6206" t="s">
        <v>62</v>
      </c>
      <c r="F6206" t="s">
        <v>78</v>
      </c>
      <c r="G6206" t="s">
        <v>78</v>
      </c>
    </row>
    <row r="6207" spans="1:7" x14ac:dyDescent="0.35">
      <c r="A6207" t="s">
        <v>37</v>
      </c>
      <c r="B6207" t="s">
        <v>2011</v>
      </c>
      <c r="C6207">
        <v>47</v>
      </c>
      <c r="D6207" t="s">
        <v>865</v>
      </c>
      <c r="E6207" t="s">
        <v>866</v>
      </c>
      <c r="F6207" t="s">
        <v>78</v>
      </c>
      <c r="G6207" t="s">
        <v>78</v>
      </c>
    </row>
    <row r="6208" spans="1:7" x14ac:dyDescent="0.35">
      <c r="A6208" t="s">
        <v>37</v>
      </c>
      <c r="B6208" t="s">
        <v>318</v>
      </c>
      <c r="C6208">
        <v>17</v>
      </c>
      <c r="D6208" t="s">
        <v>724</v>
      </c>
      <c r="E6208" t="s">
        <v>822</v>
      </c>
      <c r="F6208" t="s">
        <v>78</v>
      </c>
      <c r="G6208" t="s">
        <v>78</v>
      </c>
    </row>
    <row r="6209" spans="1:7" x14ac:dyDescent="0.35">
      <c r="A6209" t="s">
        <v>38</v>
      </c>
      <c r="B6209" t="s">
        <v>1042</v>
      </c>
      <c r="C6209">
        <v>31</v>
      </c>
      <c r="D6209" t="s">
        <v>881</v>
      </c>
      <c r="E6209" t="s">
        <v>882</v>
      </c>
      <c r="F6209" t="s">
        <v>78</v>
      </c>
      <c r="G6209" t="s">
        <v>78</v>
      </c>
    </row>
    <row r="6210" spans="1:7" x14ac:dyDescent="0.35">
      <c r="A6210" t="s">
        <v>38</v>
      </c>
      <c r="B6210" t="s">
        <v>2000</v>
      </c>
      <c r="C6210">
        <v>26</v>
      </c>
      <c r="D6210" t="s">
        <v>1169</v>
      </c>
      <c r="E6210" t="s">
        <v>1224</v>
      </c>
      <c r="F6210" t="s">
        <v>78</v>
      </c>
      <c r="G6210" t="s">
        <v>78</v>
      </c>
    </row>
    <row r="6211" spans="1:7" x14ac:dyDescent="0.35">
      <c r="A6211" t="s">
        <v>38</v>
      </c>
      <c r="B6211" t="s">
        <v>2001</v>
      </c>
      <c r="C6211">
        <v>19</v>
      </c>
      <c r="D6211" t="s">
        <v>439</v>
      </c>
      <c r="E6211" t="s">
        <v>438</v>
      </c>
      <c r="F6211" t="s">
        <v>78</v>
      </c>
      <c r="G6211" t="s">
        <v>78</v>
      </c>
    </row>
    <row r="6212" spans="1:7" x14ac:dyDescent="0.35">
      <c r="A6212" t="s">
        <v>38</v>
      </c>
      <c r="B6212" t="s">
        <v>2002</v>
      </c>
      <c r="C6212">
        <v>22</v>
      </c>
      <c r="D6212" t="s">
        <v>1209</v>
      </c>
      <c r="E6212" t="s">
        <v>663</v>
      </c>
      <c r="F6212" t="s">
        <v>736</v>
      </c>
      <c r="G6212" t="s">
        <v>78</v>
      </c>
    </row>
    <row r="6213" spans="1:7" x14ac:dyDescent="0.35">
      <c r="A6213" t="s">
        <v>38</v>
      </c>
      <c r="B6213" t="s">
        <v>2003</v>
      </c>
      <c r="C6213">
        <v>164</v>
      </c>
      <c r="D6213" t="s">
        <v>733</v>
      </c>
      <c r="E6213" t="s">
        <v>77</v>
      </c>
      <c r="F6213" t="s">
        <v>624</v>
      </c>
      <c r="G6213" t="s">
        <v>78</v>
      </c>
    </row>
    <row r="6214" spans="1:7" x14ac:dyDescent="0.35">
      <c r="A6214" t="s">
        <v>38</v>
      </c>
      <c r="B6214" t="s">
        <v>2004</v>
      </c>
      <c r="C6214">
        <v>139</v>
      </c>
      <c r="D6214" t="s">
        <v>755</v>
      </c>
      <c r="E6214" t="s">
        <v>756</v>
      </c>
      <c r="F6214" t="s">
        <v>78</v>
      </c>
      <c r="G6214" t="s">
        <v>78</v>
      </c>
    </row>
    <row r="6215" spans="1:7" x14ac:dyDescent="0.35">
      <c r="A6215" t="s">
        <v>38</v>
      </c>
      <c r="B6215" t="s">
        <v>2005</v>
      </c>
      <c r="C6215">
        <v>112</v>
      </c>
      <c r="D6215" t="s">
        <v>1018</v>
      </c>
      <c r="E6215" t="s">
        <v>1014</v>
      </c>
      <c r="F6215" t="s">
        <v>622</v>
      </c>
      <c r="G6215" t="s">
        <v>78</v>
      </c>
    </row>
    <row r="6216" spans="1:7" x14ac:dyDescent="0.35">
      <c r="A6216" t="s">
        <v>38</v>
      </c>
      <c r="B6216" t="s">
        <v>1044</v>
      </c>
      <c r="C6216">
        <v>30</v>
      </c>
      <c r="D6216" t="s">
        <v>582</v>
      </c>
      <c r="E6216" t="s">
        <v>581</v>
      </c>
      <c r="F6216" t="s">
        <v>78</v>
      </c>
      <c r="G6216" t="s">
        <v>78</v>
      </c>
    </row>
    <row r="6217" spans="1:7" x14ac:dyDescent="0.35">
      <c r="A6217" t="s">
        <v>38</v>
      </c>
      <c r="B6217" t="s">
        <v>2006</v>
      </c>
      <c r="C6217">
        <v>20</v>
      </c>
      <c r="D6217" t="s">
        <v>1087</v>
      </c>
      <c r="E6217" t="s">
        <v>1129</v>
      </c>
      <c r="F6217" t="s">
        <v>78</v>
      </c>
      <c r="G6217" t="s">
        <v>78</v>
      </c>
    </row>
    <row r="6218" spans="1:7" x14ac:dyDescent="0.35">
      <c r="A6218" t="s">
        <v>38</v>
      </c>
      <c r="B6218" t="s">
        <v>2007</v>
      </c>
      <c r="C6218">
        <v>20</v>
      </c>
      <c r="D6218" t="s">
        <v>1217</v>
      </c>
      <c r="E6218" t="s">
        <v>1356</v>
      </c>
      <c r="F6218" t="s">
        <v>78</v>
      </c>
      <c r="G6218" t="s">
        <v>78</v>
      </c>
    </row>
    <row r="6219" spans="1:7" x14ac:dyDescent="0.35">
      <c r="A6219" t="s">
        <v>38</v>
      </c>
      <c r="B6219" t="s">
        <v>2008</v>
      </c>
      <c r="C6219">
        <v>20</v>
      </c>
      <c r="D6219" t="s">
        <v>658</v>
      </c>
      <c r="E6219" t="s">
        <v>657</v>
      </c>
      <c r="F6219" t="s">
        <v>78</v>
      </c>
      <c r="G6219" t="s">
        <v>78</v>
      </c>
    </row>
    <row r="6220" spans="1:7" x14ac:dyDescent="0.35">
      <c r="A6220" t="s">
        <v>38</v>
      </c>
      <c r="B6220" t="s">
        <v>2009</v>
      </c>
      <c r="C6220">
        <v>101</v>
      </c>
      <c r="D6220" t="s">
        <v>840</v>
      </c>
      <c r="E6220" t="s">
        <v>463</v>
      </c>
      <c r="F6220" t="s">
        <v>624</v>
      </c>
      <c r="G6220" t="s">
        <v>78</v>
      </c>
    </row>
    <row r="6221" spans="1:7" x14ac:dyDescent="0.35">
      <c r="A6221" t="s">
        <v>38</v>
      </c>
      <c r="B6221" t="s">
        <v>2010</v>
      </c>
      <c r="C6221">
        <v>96</v>
      </c>
      <c r="D6221" t="s">
        <v>1214</v>
      </c>
      <c r="E6221" t="s">
        <v>1232</v>
      </c>
      <c r="F6221" t="s">
        <v>78</v>
      </c>
      <c r="G6221" t="s">
        <v>78</v>
      </c>
    </row>
    <row r="6222" spans="1:7" x14ac:dyDescent="0.35">
      <c r="A6222" t="s">
        <v>38</v>
      </c>
      <c r="B6222" t="s">
        <v>2011</v>
      </c>
      <c r="C6222">
        <v>44</v>
      </c>
      <c r="D6222" t="s">
        <v>406</v>
      </c>
      <c r="E6222" t="s">
        <v>1037</v>
      </c>
      <c r="F6222" t="s">
        <v>78</v>
      </c>
      <c r="G6222" t="s">
        <v>78</v>
      </c>
    </row>
    <row r="6223" spans="1:7" x14ac:dyDescent="0.35">
      <c r="A6223" t="s">
        <v>38</v>
      </c>
      <c r="B6223" t="s">
        <v>318</v>
      </c>
      <c r="C6223">
        <v>9</v>
      </c>
      <c r="D6223" t="s">
        <v>357</v>
      </c>
      <c r="E6223" t="s">
        <v>356</v>
      </c>
      <c r="F6223" t="s">
        <v>78</v>
      </c>
      <c r="G6223" t="s">
        <v>78</v>
      </c>
    </row>
    <row r="6224" spans="1:7" x14ac:dyDescent="0.35">
      <c r="A6224" t="s">
        <v>39</v>
      </c>
      <c r="B6224" t="s">
        <v>1042</v>
      </c>
      <c r="C6224">
        <v>54</v>
      </c>
      <c r="D6224" t="s">
        <v>722</v>
      </c>
      <c r="E6224" t="s">
        <v>1033</v>
      </c>
      <c r="F6224" t="s">
        <v>78</v>
      </c>
      <c r="G6224" t="s">
        <v>78</v>
      </c>
    </row>
    <row r="6225" spans="1:7" x14ac:dyDescent="0.35">
      <c r="A6225" t="s">
        <v>39</v>
      </c>
      <c r="B6225" t="s">
        <v>2000</v>
      </c>
      <c r="C6225">
        <v>59</v>
      </c>
      <c r="D6225" t="s">
        <v>615</v>
      </c>
      <c r="E6225" t="s">
        <v>974</v>
      </c>
      <c r="F6225" t="s">
        <v>377</v>
      </c>
      <c r="G6225" t="s">
        <v>78</v>
      </c>
    </row>
    <row r="6226" spans="1:7" x14ac:dyDescent="0.35">
      <c r="A6226" t="s">
        <v>39</v>
      </c>
      <c r="B6226" t="s">
        <v>2001</v>
      </c>
      <c r="C6226">
        <v>34</v>
      </c>
      <c r="D6226" t="s">
        <v>546</v>
      </c>
      <c r="E6226" t="s">
        <v>1133</v>
      </c>
      <c r="F6226" t="s">
        <v>78</v>
      </c>
      <c r="G6226" t="s">
        <v>78</v>
      </c>
    </row>
    <row r="6227" spans="1:7" x14ac:dyDescent="0.35">
      <c r="A6227" t="s">
        <v>39</v>
      </c>
      <c r="B6227" t="s">
        <v>2002</v>
      </c>
      <c r="C6227">
        <v>37</v>
      </c>
      <c r="D6227" t="s">
        <v>282</v>
      </c>
      <c r="E6227" t="s">
        <v>1286</v>
      </c>
      <c r="F6227" t="s">
        <v>433</v>
      </c>
      <c r="G6227" t="s">
        <v>78</v>
      </c>
    </row>
    <row r="6228" spans="1:7" x14ac:dyDescent="0.35">
      <c r="A6228" t="s">
        <v>39</v>
      </c>
      <c r="B6228" t="s">
        <v>2003</v>
      </c>
      <c r="C6228">
        <v>233</v>
      </c>
      <c r="D6228" t="s">
        <v>478</v>
      </c>
      <c r="E6228" t="s">
        <v>479</v>
      </c>
      <c r="F6228" t="s">
        <v>78</v>
      </c>
      <c r="G6228" t="s">
        <v>78</v>
      </c>
    </row>
    <row r="6229" spans="1:7" x14ac:dyDescent="0.35">
      <c r="A6229" t="s">
        <v>39</v>
      </c>
      <c r="B6229" t="s">
        <v>2004</v>
      </c>
      <c r="C6229">
        <v>162</v>
      </c>
      <c r="D6229" t="s">
        <v>699</v>
      </c>
      <c r="E6229" t="s">
        <v>1378</v>
      </c>
      <c r="F6229" t="s">
        <v>78</v>
      </c>
      <c r="G6229" t="s">
        <v>78</v>
      </c>
    </row>
    <row r="6230" spans="1:7" x14ac:dyDescent="0.35">
      <c r="A6230" t="s">
        <v>39</v>
      </c>
      <c r="B6230" t="s">
        <v>2005</v>
      </c>
      <c r="C6230">
        <v>131</v>
      </c>
      <c r="D6230" t="s">
        <v>1124</v>
      </c>
      <c r="E6230" t="s">
        <v>771</v>
      </c>
      <c r="F6230" t="s">
        <v>679</v>
      </c>
      <c r="G6230" t="s">
        <v>78</v>
      </c>
    </row>
    <row r="6231" spans="1:7" x14ac:dyDescent="0.35">
      <c r="A6231" t="s">
        <v>39</v>
      </c>
      <c r="B6231" t="s">
        <v>1044</v>
      </c>
      <c r="C6231">
        <v>53</v>
      </c>
      <c r="D6231" t="s">
        <v>582</v>
      </c>
      <c r="E6231" t="s">
        <v>581</v>
      </c>
      <c r="F6231" t="s">
        <v>78</v>
      </c>
      <c r="G6231" t="s">
        <v>78</v>
      </c>
    </row>
    <row r="6232" spans="1:7" x14ac:dyDescent="0.35">
      <c r="A6232" t="s">
        <v>39</v>
      </c>
      <c r="B6232" t="s">
        <v>2006</v>
      </c>
      <c r="C6232">
        <v>54</v>
      </c>
      <c r="D6232" t="s">
        <v>432</v>
      </c>
      <c r="E6232" t="s">
        <v>892</v>
      </c>
      <c r="F6232" t="s">
        <v>78</v>
      </c>
      <c r="G6232" t="s">
        <v>78</v>
      </c>
    </row>
    <row r="6233" spans="1:7" x14ac:dyDescent="0.35">
      <c r="A6233" t="s">
        <v>39</v>
      </c>
      <c r="B6233" t="s">
        <v>2007</v>
      </c>
      <c r="C6233">
        <v>39</v>
      </c>
      <c r="D6233" t="s">
        <v>1428</v>
      </c>
      <c r="E6233" t="s">
        <v>368</v>
      </c>
      <c r="F6233" t="s">
        <v>675</v>
      </c>
      <c r="G6233" t="s">
        <v>78</v>
      </c>
    </row>
    <row r="6234" spans="1:7" x14ac:dyDescent="0.35">
      <c r="A6234" t="s">
        <v>39</v>
      </c>
      <c r="B6234" t="s">
        <v>2008</v>
      </c>
      <c r="C6234">
        <v>28</v>
      </c>
      <c r="D6234" t="s">
        <v>726</v>
      </c>
      <c r="E6234" t="s">
        <v>1986</v>
      </c>
      <c r="F6234" t="s">
        <v>78</v>
      </c>
      <c r="G6234" t="s">
        <v>78</v>
      </c>
    </row>
    <row r="6235" spans="1:7" x14ac:dyDescent="0.35">
      <c r="A6235" t="s">
        <v>39</v>
      </c>
      <c r="B6235" t="s">
        <v>2009</v>
      </c>
      <c r="C6235">
        <v>146</v>
      </c>
      <c r="D6235" t="s">
        <v>214</v>
      </c>
      <c r="E6235" t="s">
        <v>534</v>
      </c>
      <c r="F6235" t="s">
        <v>673</v>
      </c>
      <c r="G6235" t="s">
        <v>78</v>
      </c>
    </row>
    <row r="6236" spans="1:7" x14ac:dyDescent="0.35">
      <c r="A6236" t="s">
        <v>39</v>
      </c>
      <c r="B6236" t="s">
        <v>2010</v>
      </c>
      <c r="C6236">
        <v>98</v>
      </c>
      <c r="D6236" t="s">
        <v>740</v>
      </c>
      <c r="E6236" t="s">
        <v>66</v>
      </c>
      <c r="F6236" t="s">
        <v>78</v>
      </c>
      <c r="G6236" t="s">
        <v>334</v>
      </c>
    </row>
    <row r="6237" spans="1:7" x14ac:dyDescent="0.35">
      <c r="A6237" t="s">
        <v>39</v>
      </c>
      <c r="B6237" t="s">
        <v>2011</v>
      </c>
      <c r="C6237">
        <v>63</v>
      </c>
      <c r="D6237" t="s">
        <v>688</v>
      </c>
      <c r="E6237" t="s">
        <v>287</v>
      </c>
      <c r="F6237" t="s">
        <v>800</v>
      </c>
      <c r="G6237" t="s">
        <v>78</v>
      </c>
    </row>
    <row r="6238" spans="1:7" x14ac:dyDescent="0.35">
      <c r="A6238" t="s">
        <v>39</v>
      </c>
      <c r="B6238" t="s">
        <v>318</v>
      </c>
      <c r="C6238">
        <v>17</v>
      </c>
      <c r="D6238" t="s">
        <v>103</v>
      </c>
      <c r="E6238" t="s">
        <v>102</v>
      </c>
      <c r="F6238" t="s">
        <v>78</v>
      </c>
      <c r="G6238" t="s">
        <v>78</v>
      </c>
    </row>
    <row r="6239" spans="1:7" x14ac:dyDescent="0.35">
      <c r="A6239" t="s">
        <v>40</v>
      </c>
      <c r="B6239" t="s">
        <v>1042</v>
      </c>
      <c r="C6239">
        <v>297</v>
      </c>
      <c r="D6239" t="s">
        <v>1222</v>
      </c>
      <c r="E6239" t="s">
        <v>1374</v>
      </c>
      <c r="F6239" t="s">
        <v>78</v>
      </c>
      <c r="G6239" t="s">
        <v>78</v>
      </c>
    </row>
    <row r="6240" spans="1:7" x14ac:dyDescent="0.35">
      <c r="A6240" t="s">
        <v>40</v>
      </c>
      <c r="B6240" t="s">
        <v>2000</v>
      </c>
      <c r="C6240">
        <v>326</v>
      </c>
      <c r="D6240" t="s">
        <v>755</v>
      </c>
      <c r="E6240" t="s">
        <v>933</v>
      </c>
      <c r="F6240" t="s">
        <v>377</v>
      </c>
      <c r="G6240" t="s">
        <v>78</v>
      </c>
    </row>
    <row r="6241" spans="1:7" x14ac:dyDescent="0.35">
      <c r="A6241" t="s">
        <v>40</v>
      </c>
      <c r="B6241" t="s">
        <v>2001</v>
      </c>
      <c r="C6241">
        <v>206</v>
      </c>
      <c r="D6241" t="s">
        <v>1104</v>
      </c>
      <c r="E6241" t="s">
        <v>893</v>
      </c>
      <c r="F6241" t="s">
        <v>78</v>
      </c>
      <c r="G6241" t="s">
        <v>78</v>
      </c>
    </row>
    <row r="6242" spans="1:7" x14ac:dyDescent="0.35">
      <c r="A6242" t="s">
        <v>40</v>
      </c>
      <c r="B6242" t="s">
        <v>2002</v>
      </c>
      <c r="C6242">
        <v>153</v>
      </c>
      <c r="D6242" t="s">
        <v>1116</v>
      </c>
      <c r="E6242" t="s">
        <v>120</v>
      </c>
      <c r="F6242" t="s">
        <v>414</v>
      </c>
      <c r="G6242" t="s">
        <v>78</v>
      </c>
    </row>
    <row r="6243" spans="1:7" x14ac:dyDescent="0.35">
      <c r="A6243" t="s">
        <v>40</v>
      </c>
      <c r="B6243" t="s">
        <v>2003</v>
      </c>
      <c r="C6243">
        <v>1083</v>
      </c>
      <c r="D6243" t="s">
        <v>143</v>
      </c>
      <c r="E6243" t="s">
        <v>517</v>
      </c>
      <c r="F6243" t="s">
        <v>377</v>
      </c>
      <c r="G6243" t="s">
        <v>78</v>
      </c>
    </row>
    <row r="6244" spans="1:7" x14ac:dyDescent="0.35">
      <c r="A6244" t="s">
        <v>40</v>
      </c>
      <c r="B6244" t="s">
        <v>2004</v>
      </c>
      <c r="C6244">
        <v>764</v>
      </c>
      <c r="D6244" t="s">
        <v>450</v>
      </c>
      <c r="E6244" t="s">
        <v>749</v>
      </c>
      <c r="F6244" t="s">
        <v>374</v>
      </c>
      <c r="G6244" t="s">
        <v>78</v>
      </c>
    </row>
    <row r="6245" spans="1:7" x14ac:dyDescent="0.35">
      <c r="A6245" t="s">
        <v>40</v>
      </c>
      <c r="B6245" t="s">
        <v>2005</v>
      </c>
      <c r="C6245">
        <v>636</v>
      </c>
      <c r="D6245" t="s">
        <v>260</v>
      </c>
      <c r="E6245" t="s">
        <v>1156</v>
      </c>
      <c r="F6245" t="s">
        <v>374</v>
      </c>
      <c r="G6245" t="s">
        <v>78</v>
      </c>
    </row>
    <row r="6246" spans="1:7" x14ac:dyDescent="0.35">
      <c r="A6246" t="s">
        <v>40</v>
      </c>
      <c r="B6246" t="s">
        <v>1044</v>
      </c>
      <c r="C6246">
        <v>263</v>
      </c>
      <c r="D6246" t="s">
        <v>307</v>
      </c>
      <c r="E6246" t="s">
        <v>306</v>
      </c>
      <c r="F6246" t="s">
        <v>78</v>
      </c>
      <c r="G6246" t="s">
        <v>78</v>
      </c>
    </row>
    <row r="6247" spans="1:7" x14ac:dyDescent="0.35">
      <c r="A6247" t="s">
        <v>40</v>
      </c>
      <c r="B6247" t="s">
        <v>2006</v>
      </c>
      <c r="C6247">
        <v>272</v>
      </c>
      <c r="D6247" t="s">
        <v>1130</v>
      </c>
      <c r="E6247" t="s">
        <v>843</v>
      </c>
      <c r="F6247" t="s">
        <v>78</v>
      </c>
      <c r="G6247" t="s">
        <v>78</v>
      </c>
    </row>
    <row r="6248" spans="1:7" x14ac:dyDescent="0.35">
      <c r="A6248" t="s">
        <v>40</v>
      </c>
      <c r="B6248" t="s">
        <v>2007</v>
      </c>
      <c r="C6248">
        <v>167</v>
      </c>
      <c r="D6248" t="s">
        <v>1264</v>
      </c>
      <c r="E6248" t="s">
        <v>1652</v>
      </c>
      <c r="F6248" t="s">
        <v>668</v>
      </c>
      <c r="G6248" t="s">
        <v>78</v>
      </c>
    </row>
    <row r="6249" spans="1:7" x14ac:dyDescent="0.35">
      <c r="A6249" t="s">
        <v>40</v>
      </c>
      <c r="B6249" t="s">
        <v>2008</v>
      </c>
      <c r="C6249">
        <v>115</v>
      </c>
      <c r="D6249" t="s">
        <v>939</v>
      </c>
      <c r="E6249" t="s">
        <v>356</v>
      </c>
      <c r="F6249" t="s">
        <v>623</v>
      </c>
      <c r="G6249" t="s">
        <v>78</v>
      </c>
    </row>
    <row r="6250" spans="1:7" x14ac:dyDescent="0.35">
      <c r="A6250" t="s">
        <v>40</v>
      </c>
      <c r="B6250" t="s">
        <v>2009</v>
      </c>
      <c r="C6250">
        <v>735</v>
      </c>
      <c r="D6250" t="s">
        <v>720</v>
      </c>
      <c r="E6250" t="s">
        <v>275</v>
      </c>
      <c r="F6250" t="s">
        <v>433</v>
      </c>
      <c r="G6250" t="s">
        <v>78</v>
      </c>
    </row>
    <row r="6251" spans="1:7" x14ac:dyDescent="0.35">
      <c r="A6251" t="s">
        <v>40</v>
      </c>
      <c r="B6251" t="s">
        <v>2010</v>
      </c>
      <c r="C6251">
        <v>486</v>
      </c>
      <c r="D6251" t="s">
        <v>1026</v>
      </c>
      <c r="E6251" t="s">
        <v>851</v>
      </c>
      <c r="F6251" t="s">
        <v>78</v>
      </c>
      <c r="G6251" t="s">
        <v>679</v>
      </c>
    </row>
    <row r="6252" spans="1:7" x14ac:dyDescent="0.35">
      <c r="A6252" t="s">
        <v>40</v>
      </c>
      <c r="B6252" t="s">
        <v>2011</v>
      </c>
      <c r="C6252">
        <v>302</v>
      </c>
      <c r="D6252" t="s">
        <v>1214</v>
      </c>
      <c r="E6252" t="s">
        <v>1146</v>
      </c>
      <c r="F6252" t="s">
        <v>668</v>
      </c>
      <c r="G6252" t="s">
        <v>78</v>
      </c>
    </row>
    <row r="6253" spans="1:7" x14ac:dyDescent="0.35">
      <c r="A6253" t="s">
        <v>40</v>
      </c>
      <c r="B6253" t="s">
        <v>318</v>
      </c>
      <c r="C6253">
        <v>66</v>
      </c>
      <c r="D6253" t="s">
        <v>319</v>
      </c>
      <c r="E6253" t="s">
        <v>1240</v>
      </c>
      <c r="F6253" t="s">
        <v>78</v>
      </c>
      <c r="G6253" t="s">
        <v>78</v>
      </c>
    </row>
    <row r="6255" spans="1:7" x14ac:dyDescent="0.35">
      <c r="A6255" t="s">
        <v>2036</v>
      </c>
    </row>
    <row r="6256" spans="1:7" x14ac:dyDescent="0.35">
      <c r="A6256" t="s">
        <v>29</v>
      </c>
      <c r="B6256" t="s">
        <v>2014</v>
      </c>
      <c r="C6256" t="s">
        <v>30</v>
      </c>
      <c r="D6256" t="s">
        <v>842</v>
      </c>
      <c r="E6256" t="s">
        <v>57</v>
      </c>
      <c r="F6256" t="s">
        <v>58</v>
      </c>
      <c r="G6256" t="s">
        <v>74</v>
      </c>
    </row>
    <row r="6257" spans="1:7" x14ac:dyDescent="0.35">
      <c r="A6257" t="s">
        <v>35</v>
      </c>
      <c r="B6257" t="s">
        <v>2015</v>
      </c>
      <c r="C6257">
        <v>214</v>
      </c>
      <c r="D6257" t="s">
        <v>78</v>
      </c>
      <c r="E6257" t="s">
        <v>1169</v>
      </c>
      <c r="F6257" t="s">
        <v>1224</v>
      </c>
      <c r="G6257" t="s">
        <v>78</v>
      </c>
    </row>
    <row r="6258" spans="1:7" x14ac:dyDescent="0.35">
      <c r="A6258" t="s">
        <v>35</v>
      </c>
      <c r="B6258" t="s">
        <v>2016</v>
      </c>
      <c r="C6258">
        <v>403</v>
      </c>
      <c r="D6258" t="s">
        <v>78</v>
      </c>
      <c r="E6258" t="s">
        <v>660</v>
      </c>
      <c r="F6258" t="s">
        <v>659</v>
      </c>
      <c r="G6258" t="s">
        <v>78</v>
      </c>
    </row>
    <row r="6259" spans="1:7" x14ac:dyDescent="0.35">
      <c r="A6259" t="s">
        <v>35</v>
      </c>
      <c r="B6259" t="s">
        <v>318</v>
      </c>
      <c r="C6259">
        <v>34</v>
      </c>
      <c r="D6259" t="s">
        <v>78</v>
      </c>
      <c r="E6259" t="s">
        <v>473</v>
      </c>
      <c r="F6259" t="s">
        <v>472</v>
      </c>
      <c r="G6259" t="s">
        <v>78</v>
      </c>
    </row>
    <row r="6260" spans="1:7" x14ac:dyDescent="0.35">
      <c r="A6260" t="s">
        <v>36</v>
      </c>
      <c r="B6260" t="s">
        <v>2015</v>
      </c>
      <c r="C6260">
        <v>511</v>
      </c>
      <c r="D6260" t="s">
        <v>414</v>
      </c>
      <c r="E6260" t="s">
        <v>1151</v>
      </c>
      <c r="F6260" t="s">
        <v>1224</v>
      </c>
      <c r="G6260" t="s">
        <v>78</v>
      </c>
    </row>
    <row r="6261" spans="1:7" x14ac:dyDescent="0.35">
      <c r="A6261" t="s">
        <v>36</v>
      </c>
      <c r="B6261" t="s">
        <v>2016</v>
      </c>
      <c r="C6261">
        <v>1513</v>
      </c>
      <c r="D6261" t="s">
        <v>673</v>
      </c>
      <c r="E6261" t="s">
        <v>852</v>
      </c>
      <c r="F6261" t="s">
        <v>1649</v>
      </c>
      <c r="G6261" t="s">
        <v>78</v>
      </c>
    </row>
    <row r="6262" spans="1:7" x14ac:dyDescent="0.35">
      <c r="A6262" t="s">
        <v>36</v>
      </c>
      <c r="B6262" t="s">
        <v>318</v>
      </c>
      <c r="C6262">
        <v>198</v>
      </c>
      <c r="D6262" t="s">
        <v>78</v>
      </c>
      <c r="E6262" t="s">
        <v>1124</v>
      </c>
      <c r="F6262" t="s">
        <v>1262</v>
      </c>
      <c r="G6262" t="s">
        <v>78</v>
      </c>
    </row>
    <row r="6263" spans="1:7" x14ac:dyDescent="0.35">
      <c r="A6263" t="s">
        <v>37</v>
      </c>
      <c r="B6263" t="s">
        <v>2015</v>
      </c>
      <c r="C6263">
        <v>232</v>
      </c>
      <c r="D6263" t="s">
        <v>800</v>
      </c>
      <c r="E6263" t="s">
        <v>59</v>
      </c>
      <c r="F6263" t="s">
        <v>786</v>
      </c>
      <c r="G6263" t="s">
        <v>78</v>
      </c>
    </row>
    <row r="6264" spans="1:7" x14ac:dyDescent="0.35">
      <c r="A6264" t="s">
        <v>37</v>
      </c>
      <c r="B6264" t="s">
        <v>2016</v>
      </c>
      <c r="C6264">
        <v>624</v>
      </c>
      <c r="D6264" t="s">
        <v>433</v>
      </c>
      <c r="E6264" t="s">
        <v>1087</v>
      </c>
      <c r="F6264" t="s">
        <v>973</v>
      </c>
      <c r="G6264" t="s">
        <v>78</v>
      </c>
    </row>
    <row r="6265" spans="1:7" x14ac:dyDescent="0.35">
      <c r="A6265" t="s">
        <v>37</v>
      </c>
      <c r="B6265" t="s">
        <v>318</v>
      </c>
      <c r="C6265">
        <v>81</v>
      </c>
      <c r="D6265" t="s">
        <v>355</v>
      </c>
      <c r="E6265" t="s">
        <v>1138</v>
      </c>
      <c r="F6265" t="s">
        <v>760</v>
      </c>
      <c r="G6265" t="s">
        <v>78</v>
      </c>
    </row>
    <row r="6266" spans="1:7" x14ac:dyDescent="0.35">
      <c r="A6266" t="s">
        <v>38</v>
      </c>
      <c r="B6266" t="s">
        <v>2015</v>
      </c>
      <c r="C6266">
        <v>252</v>
      </c>
      <c r="D6266" t="s">
        <v>406</v>
      </c>
      <c r="E6266" t="s">
        <v>781</v>
      </c>
      <c r="F6266" t="s">
        <v>790</v>
      </c>
      <c r="G6266" t="s">
        <v>78</v>
      </c>
    </row>
    <row r="6267" spans="1:7" x14ac:dyDescent="0.35">
      <c r="A6267" t="s">
        <v>38</v>
      </c>
      <c r="B6267" t="s">
        <v>2016</v>
      </c>
      <c r="C6267">
        <v>524</v>
      </c>
      <c r="D6267" t="s">
        <v>377</v>
      </c>
      <c r="E6267" t="s">
        <v>764</v>
      </c>
      <c r="F6267" t="s">
        <v>1235</v>
      </c>
      <c r="G6267" t="s">
        <v>78</v>
      </c>
    </row>
    <row r="6268" spans="1:7" x14ac:dyDescent="0.35">
      <c r="A6268" t="s">
        <v>38</v>
      </c>
      <c r="B6268" t="s">
        <v>318</v>
      </c>
      <c r="C6268">
        <v>77</v>
      </c>
      <c r="D6268" t="s">
        <v>78</v>
      </c>
      <c r="E6268" t="s">
        <v>854</v>
      </c>
      <c r="F6268" t="s">
        <v>960</v>
      </c>
      <c r="G6268" t="s">
        <v>78</v>
      </c>
    </row>
    <row r="6269" spans="1:7" x14ac:dyDescent="0.35">
      <c r="A6269" t="s">
        <v>39</v>
      </c>
      <c r="B6269" t="s">
        <v>2015</v>
      </c>
      <c r="C6269">
        <v>324</v>
      </c>
      <c r="D6269" t="s">
        <v>668</v>
      </c>
      <c r="E6269" t="s">
        <v>528</v>
      </c>
      <c r="F6269" t="s">
        <v>749</v>
      </c>
      <c r="G6269" t="s">
        <v>78</v>
      </c>
    </row>
    <row r="6270" spans="1:7" x14ac:dyDescent="0.35">
      <c r="A6270" t="s">
        <v>39</v>
      </c>
      <c r="B6270" t="s">
        <v>2016</v>
      </c>
      <c r="C6270">
        <v>793</v>
      </c>
      <c r="D6270" t="s">
        <v>170</v>
      </c>
      <c r="E6270" t="s">
        <v>635</v>
      </c>
      <c r="F6270" t="s">
        <v>350</v>
      </c>
      <c r="G6270" t="s">
        <v>78</v>
      </c>
    </row>
    <row r="6271" spans="1:7" x14ac:dyDescent="0.35">
      <c r="A6271" t="s">
        <v>39</v>
      </c>
      <c r="B6271" t="s">
        <v>318</v>
      </c>
      <c r="C6271">
        <v>91</v>
      </c>
      <c r="D6271" t="s">
        <v>246</v>
      </c>
      <c r="E6271" t="s">
        <v>1428</v>
      </c>
      <c r="F6271" t="s">
        <v>904</v>
      </c>
      <c r="G6271" t="s">
        <v>78</v>
      </c>
    </row>
    <row r="6272" spans="1:7" x14ac:dyDescent="0.35">
      <c r="A6272" t="s">
        <v>40</v>
      </c>
      <c r="B6272" t="s">
        <v>2015</v>
      </c>
      <c r="C6272">
        <v>1533</v>
      </c>
      <c r="D6272" t="s">
        <v>389</v>
      </c>
      <c r="E6272" t="s">
        <v>902</v>
      </c>
      <c r="F6272" t="s">
        <v>1033</v>
      </c>
      <c r="G6272" t="s">
        <v>78</v>
      </c>
    </row>
    <row r="6273" spans="1:7" x14ac:dyDescent="0.35">
      <c r="A6273" t="s">
        <v>40</v>
      </c>
      <c r="B6273" t="s">
        <v>2016</v>
      </c>
      <c r="C6273">
        <v>3857</v>
      </c>
      <c r="D6273" t="s">
        <v>673</v>
      </c>
      <c r="E6273" t="s">
        <v>694</v>
      </c>
      <c r="F6273" t="s">
        <v>767</v>
      </c>
      <c r="G6273" t="s">
        <v>78</v>
      </c>
    </row>
    <row r="6274" spans="1:7" x14ac:dyDescent="0.35">
      <c r="A6274" t="s">
        <v>40</v>
      </c>
      <c r="B6274" t="s">
        <v>318</v>
      </c>
      <c r="C6274">
        <v>481</v>
      </c>
      <c r="D6274" t="s">
        <v>673</v>
      </c>
      <c r="E6274" t="s">
        <v>854</v>
      </c>
      <c r="F6274" t="s">
        <v>151</v>
      </c>
      <c r="G6274" t="s">
        <v>78</v>
      </c>
    </row>
    <row r="6276" spans="1:7" x14ac:dyDescent="0.35">
      <c r="A6276" t="s">
        <v>2037</v>
      </c>
    </row>
    <row r="6277" spans="1:7" x14ac:dyDescent="0.35">
      <c r="A6277" t="s">
        <v>29</v>
      </c>
      <c r="B6277" t="s">
        <v>887</v>
      </c>
      <c r="C6277" t="s">
        <v>30</v>
      </c>
      <c r="D6277" t="s">
        <v>842</v>
      </c>
      <c r="E6277" t="s">
        <v>57</v>
      </c>
      <c r="F6277" t="s">
        <v>58</v>
      </c>
      <c r="G6277" t="s">
        <v>74</v>
      </c>
    </row>
    <row r="6278" spans="1:7" x14ac:dyDescent="0.35">
      <c r="A6278" t="s">
        <v>35</v>
      </c>
      <c r="B6278" t="s">
        <v>888</v>
      </c>
      <c r="C6278">
        <v>316</v>
      </c>
      <c r="D6278" t="s">
        <v>78</v>
      </c>
      <c r="E6278" t="s">
        <v>528</v>
      </c>
      <c r="F6278" t="s">
        <v>850</v>
      </c>
      <c r="G6278" t="s">
        <v>78</v>
      </c>
    </row>
    <row r="6279" spans="1:7" x14ac:dyDescent="0.35">
      <c r="A6279" t="s">
        <v>35</v>
      </c>
      <c r="B6279" t="s">
        <v>889</v>
      </c>
      <c r="C6279">
        <v>335</v>
      </c>
      <c r="D6279" t="s">
        <v>78</v>
      </c>
      <c r="E6279" t="s">
        <v>810</v>
      </c>
      <c r="F6279" t="s">
        <v>974</v>
      </c>
      <c r="G6279" t="s">
        <v>78</v>
      </c>
    </row>
    <row r="6280" spans="1:7" x14ac:dyDescent="0.35">
      <c r="A6280" t="s">
        <v>36</v>
      </c>
      <c r="B6280" t="s">
        <v>888</v>
      </c>
      <c r="C6280">
        <v>1001</v>
      </c>
      <c r="D6280" t="s">
        <v>668</v>
      </c>
      <c r="E6280" t="s">
        <v>1003</v>
      </c>
      <c r="F6280" t="s">
        <v>756</v>
      </c>
      <c r="G6280" t="s">
        <v>78</v>
      </c>
    </row>
    <row r="6281" spans="1:7" x14ac:dyDescent="0.35">
      <c r="A6281" t="s">
        <v>36</v>
      </c>
      <c r="B6281" t="s">
        <v>889</v>
      </c>
      <c r="C6281">
        <v>1221</v>
      </c>
      <c r="D6281" t="s">
        <v>433</v>
      </c>
      <c r="E6281" t="s">
        <v>660</v>
      </c>
      <c r="F6281" t="s">
        <v>924</v>
      </c>
      <c r="G6281" t="s">
        <v>78</v>
      </c>
    </row>
    <row r="6282" spans="1:7" x14ac:dyDescent="0.35">
      <c r="A6282" t="s">
        <v>37</v>
      </c>
      <c r="B6282" t="s">
        <v>888</v>
      </c>
      <c r="C6282">
        <v>438</v>
      </c>
      <c r="D6282" t="s">
        <v>433</v>
      </c>
      <c r="E6282" t="s">
        <v>722</v>
      </c>
      <c r="F6282" t="s">
        <v>959</v>
      </c>
      <c r="G6282" t="s">
        <v>78</v>
      </c>
    </row>
    <row r="6283" spans="1:7" x14ac:dyDescent="0.35">
      <c r="A6283" t="s">
        <v>37</v>
      </c>
      <c r="B6283" t="s">
        <v>889</v>
      </c>
      <c r="C6283">
        <v>499</v>
      </c>
      <c r="D6283" t="s">
        <v>414</v>
      </c>
      <c r="E6283" t="s">
        <v>838</v>
      </c>
      <c r="F6283" t="s">
        <v>1470</v>
      </c>
      <c r="G6283" t="s">
        <v>78</v>
      </c>
    </row>
    <row r="6284" spans="1:7" x14ac:dyDescent="0.35">
      <c r="A6284" t="s">
        <v>38</v>
      </c>
      <c r="B6284" t="s">
        <v>888</v>
      </c>
      <c r="C6284">
        <v>177</v>
      </c>
      <c r="D6284" t="s">
        <v>78</v>
      </c>
      <c r="E6284" t="s">
        <v>748</v>
      </c>
      <c r="F6284" t="s">
        <v>749</v>
      </c>
      <c r="G6284" t="s">
        <v>78</v>
      </c>
    </row>
    <row r="6285" spans="1:7" x14ac:dyDescent="0.35">
      <c r="A6285" t="s">
        <v>38</v>
      </c>
      <c r="B6285" t="s">
        <v>889</v>
      </c>
      <c r="C6285">
        <v>676</v>
      </c>
      <c r="D6285" t="s">
        <v>675</v>
      </c>
      <c r="E6285" t="s">
        <v>1216</v>
      </c>
      <c r="F6285" t="s">
        <v>1358</v>
      </c>
      <c r="G6285" t="s">
        <v>78</v>
      </c>
    </row>
    <row r="6286" spans="1:7" x14ac:dyDescent="0.35">
      <c r="A6286" t="s">
        <v>39</v>
      </c>
      <c r="B6286" t="s">
        <v>888</v>
      </c>
      <c r="C6286">
        <v>358</v>
      </c>
      <c r="D6286" t="s">
        <v>170</v>
      </c>
      <c r="E6286" t="s">
        <v>729</v>
      </c>
      <c r="F6286" t="s">
        <v>935</v>
      </c>
      <c r="G6286" t="s">
        <v>78</v>
      </c>
    </row>
    <row r="6287" spans="1:7" x14ac:dyDescent="0.35">
      <c r="A6287" t="s">
        <v>39</v>
      </c>
      <c r="B6287" t="s">
        <v>889</v>
      </c>
      <c r="C6287">
        <v>850</v>
      </c>
      <c r="D6287" t="s">
        <v>170</v>
      </c>
      <c r="E6287" t="s">
        <v>76</v>
      </c>
      <c r="F6287" t="s">
        <v>452</v>
      </c>
      <c r="G6287" t="s">
        <v>78</v>
      </c>
    </row>
    <row r="6288" spans="1:7" x14ac:dyDescent="0.35">
      <c r="A6288" t="s">
        <v>40</v>
      </c>
      <c r="B6288" t="s">
        <v>888</v>
      </c>
      <c r="C6288">
        <v>2290</v>
      </c>
      <c r="D6288" t="s">
        <v>668</v>
      </c>
      <c r="E6288" t="s">
        <v>1130</v>
      </c>
      <c r="F6288" t="s">
        <v>983</v>
      </c>
      <c r="G6288" t="s">
        <v>78</v>
      </c>
    </row>
    <row r="6289" spans="1:7" x14ac:dyDescent="0.35">
      <c r="A6289" t="s">
        <v>40</v>
      </c>
      <c r="B6289" t="s">
        <v>889</v>
      </c>
      <c r="C6289">
        <v>3581</v>
      </c>
      <c r="D6289" t="s">
        <v>433</v>
      </c>
      <c r="E6289" t="s">
        <v>319</v>
      </c>
      <c r="F6289" t="s">
        <v>472</v>
      </c>
      <c r="G6289" t="s">
        <v>78</v>
      </c>
    </row>
    <row r="6291" spans="1:7" x14ac:dyDescent="0.35">
      <c r="A6291" t="s">
        <v>2038</v>
      </c>
    </row>
    <row r="6292" spans="1:7" x14ac:dyDescent="0.35">
      <c r="A6292" t="s">
        <v>29</v>
      </c>
      <c r="B6292" t="s">
        <v>1075</v>
      </c>
      <c r="C6292" t="s">
        <v>30</v>
      </c>
      <c r="D6292" t="s">
        <v>842</v>
      </c>
      <c r="E6292" t="s">
        <v>57</v>
      </c>
      <c r="F6292" t="s">
        <v>58</v>
      </c>
      <c r="G6292" t="s">
        <v>74</v>
      </c>
    </row>
    <row r="6293" spans="1:7" x14ac:dyDescent="0.35">
      <c r="A6293" t="s">
        <v>35</v>
      </c>
      <c r="B6293" t="s">
        <v>1079</v>
      </c>
      <c r="C6293">
        <v>52</v>
      </c>
      <c r="D6293" t="s">
        <v>78</v>
      </c>
      <c r="E6293" t="s">
        <v>1116</v>
      </c>
      <c r="F6293" t="s">
        <v>1204</v>
      </c>
      <c r="G6293" t="s">
        <v>78</v>
      </c>
    </row>
    <row r="6294" spans="1:7" x14ac:dyDescent="0.35">
      <c r="A6294" t="s">
        <v>35</v>
      </c>
      <c r="B6294" t="s">
        <v>1076</v>
      </c>
      <c r="C6294">
        <v>248</v>
      </c>
      <c r="D6294" t="s">
        <v>78</v>
      </c>
      <c r="E6294" t="s">
        <v>59</v>
      </c>
      <c r="F6294" t="s">
        <v>60</v>
      </c>
      <c r="G6294" t="s">
        <v>78</v>
      </c>
    </row>
    <row r="6295" spans="1:7" x14ac:dyDescent="0.35">
      <c r="A6295" t="s">
        <v>35</v>
      </c>
      <c r="B6295" t="s">
        <v>1078</v>
      </c>
      <c r="C6295">
        <v>351</v>
      </c>
      <c r="D6295" t="s">
        <v>78</v>
      </c>
      <c r="E6295" t="s">
        <v>1264</v>
      </c>
      <c r="F6295" t="s">
        <v>1649</v>
      </c>
      <c r="G6295" t="s">
        <v>78</v>
      </c>
    </row>
    <row r="6296" spans="1:7" x14ac:dyDescent="0.35">
      <c r="A6296" t="s">
        <v>36</v>
      </c>
      <c r="B6296" t="s">
        <v>1079</v>
      </c>
      <c r="C6296">
        <v>175</v>
      </c>
      <c r="D6296" t="s">
        <v>673</v>
      </c>
      <c r="E6296" t="s">
        <v>692</v>
      </c>
      <c r="F6296" t="s">
        <v>1297</v>
      </c>
      <c r="G6296" t="s">
        <v>78</v>
      </c>
    </row>
    <row r="6297" spans="1:7" x14ac:dyDescent="0.35">
      <c r="A6297" t="s">
        <v>36</v>
      </c>
      <c r="B6297" t="s">
        <v>1076</v>
      </c>
      <c r="C6297">
        <v>550</v>
      </c>
      <c r="D6297" t="s">
        <v>170</v>
      </c>
      <c r="E6297" t="s">
        <v>637</v>
      </c>
      <c r="F6297" t="s">
        <v>70</v>
      </c>
      <c r="G6297" t="s">
        <v>78</v>
      </c>
    </row>
    <row r="6298" spans="1:7" x14ac:dyDescent="0.35">
      <c r="A6298" t="s">
        <v>36</v>
      </c>
      <c r="B6298" t="s">
        <v>1078</v>
      </c>
      <c r="C6298">
        <v>1497</v>
      </c>
      <c r="D6298" t="s">
        <v>246</v>
      </c>
      <c r="E6298" t="s">
        <v>615</v>
      </c>
      <c r="F6298" t="s">
        <v>181</v>
      </c>
      <c r="G6298" t="s">
        <v>78</v>
      </c>
    </row>
    <row r="6299" spans="1:7" x14ac:dyDescent="0.35">
      <c r="A6299" t="s">
        <v>37</v>
      </c>
      <c r="B6299" t="s">
        <v>1079</v>
      </c>
      <c r="C6299">
        <v>82</v>
      </c>
      <c r="D6299" t="s">
        <v>623</v>
      </c>
      <c r="E6299" t="s">
        <v>1056</v>
      </c>
      <c r="F6299" t="s">
        <v>610</v>
      </c>
      <c r="G6299" t="s">
        <v>78</v>
      </c>
    </row>
    <row r="6300" spans="1:7" x14ac:dyDescent="0.35">
      <c r="A6300" t="s">
        <v>37</v>
      </c>
      <c r="B6300" t="s">
        <v>1076</v>
      </c>
      <c r="C6300">
        <v>313</v>
      </c>
      <c r="D6300" t="s">
        <v>675</v>
      </c>
      <c r="E6300" t="s">
        <v>307</v>
      </c>
      <c r="F6300" t="s">
        <v>952</v>
      </c>
      <c r="G6300" t="s">
        <v>78</v>
      </c>
    </row>
    <row r="6301" spans="1:7" x14ac:dyDescent="0.35">
      <c r="A6301" t="s">
        <v>37</v>
      </c>
      <c r="B6301" t="s">
        <v>1078</v>
      </c>
      <c r="C6301">
        <v>542</v>
      </c>
      <c r="D6301" t="s">
        <v>246</v>
      </c>
      <c r="E6301" t="s">
        <v>964</v>
      </c>
      <c r="F6301" t="s">
        <v>749</v>
      </c>
      <c r="G6301" t="s">
        <v>78</v>
      </c>
    </row>
    <row r="6302" spans="1:7" x14ac:dyDescent="0.35">
      <c r="A6302" t="s">
        <v>38</v>
      </c>
      <c r="B6302" t="s">
        <v>1079</v>
      </c>
      <c r="C6302">
        <v>94</v>
      </c>
      <c r="D6302" t="s">
        <v>78</v>
      </c>
      <c r="E6302" t="s">
        <v>473</v>
      </c>
      <c r="F6302" t="s">
        <v>472</v>
      </c>
      <c r="G6302" t="s">
        <v>78</v>
      </c>
    </row>
    <row r="6303" spans="1:7" x14ac:dyDescent="0.35">
      <c r="A6303" t="s">
        <v>38</v>
      </c>
      <c r="B6303" t="s">
        <v>1076</v>
      </c>
      <c r="C6303">
        <v>285</v>
      </c>
      <c r="D6303" t="s">
        <v>414</v>
      </c>
      <c r="E6303" t="s">
        <v>1222</v>
      </c>
      <c r="F6303" t="s">
        <v>920</v>
      </c>
      <c r="G6303" t="s">
        <v>78</v>
      </c>
    </row>
    <row r="6304" spans="1:7" x14ac:dyDescent="0.35">
      <c r="A6304" t="s">
        <v>38</v>
      </c>
      <c r="B6304" t="s">
        <v>1078</v>
      </c>
      <c r="C6304">
        <v>474</v>
      </c>
      <c r="D6304" t="s">
        <v>675</v>
      </c>
      <c r="E6304" t="s">
        <v>907</v>
      </c>
      <c r="F6304" t="s">
        <v>921</v>
      </c>
      <c r="G6304" t="s">
        <v>78</v>
      </c>
    </row>
    <row r="6305" spans="1:7" x14ac:dyDescent="0.35">
      <c r="A6305" t="s">
        <v>39</v>
      </c>
      <c r="B6305" t="s">
        <v>1079</v>
      </c>
      <c r="C6305">
        <v>121</v>
      </c>
      <c r="D6305" t="s">
        <v>78</v>
      </c>
      <c r="E6305" t="s">
        <v>939</v>
      </c>
      <c r="F6305" t="s">
        <v>434</v>
      </c>
      <c r="G6305" t="s">
        <v>668</v>
      </c>
    </row>
    <row r="6306" spans="1:7" x14ac:dyDescent="0.35">
      <c r="A6306" t="s">
        <v>39</v>
      </c>
      <c r="B6306" t="s">
        <v>1076</v>
      </c>
      <c r="C6306">
        <v>341</v>
      </c>
      <c r="D6306" t="s">
        <v>668</v>
      </c>
      <c r="E6306" t="s">
        <v>1136</v>
      </c>
      <c r="F6306" t="s">
        <v>284</v>
      </c>
      <c r="G6306" t="s">
        <v>78</v>
      </c>
    </row>
    <row r="6307" spans="1:7" x14ac:dyDescent="0.35">
      <c r="A6307" t="s">
        <v>39</v>
      </c>
      <c r="B6307" t="s">
        <v>1078</v>
      </c>
      <c r="C6307">
        <v>746</v>
      </c>
      <c r="D6307" t="s">
        <v>170</v>
      </c>
      <c r="E6307" t="s">
        <v>468</v>
      </c>
      <c r="F6307" t="s">
        <v>425</v>
      </c>
      <c r="G6307" t="s">
        <v>78</v>
      </c>
    </row>
    <row r="6308" spans="1:7" x14ac:dyDescent="0.35">
      <c r="A6308" t="s">
        <v>40</v>
      </c>
      <c r="B6308" t="s">
        <v>1079</v>
      </c>
      <c r="C6308">
        <v>524</v>
      </c>
      <c r="D6308" t="s">
        <v>668</v>
      </c>
      <c r="E6308" t="s">
        <v>108</v>
      </c>
      <c r="F6308" t="s">
        <v>1399</v>
      </c>
      <c r="G6308" t="s">
        <v>679</v>
      </c>
    </row>
    <row r="6309" spans="1:7" x14ac:dyDescent="0.35">
      <c r="A6309" t="s">
        <v>40</v>
      </c>
      <c r="B6309" t="s">
        <v>1076</v>
      </c>
      <c r="C6309">
        <v>1737</v>
      </c>
      <c r="D6309" t="s">
        <v>246</v>
      </c>
      <c r="E6309" t="s">
        <v>1026</v>
      </c>
      <c r="F6309" t="s">
        <v>62</v>
      </c>
      <c r="G6309" t="s">
        <v>78</v>
      </c>
    </row>
    <row r="6310" spans="1:7" x14ac:dyDescent="0.35">
      <c r="A6310" t="s">
        <v>40</v>
      </c>
      <c r="B6310" t="s">
        <v>1078</v>
      </c>
      <c r="C6310">
        <v>3610</v>
      </c>
      <c r="D6310" t="s">
        <v>246</v>
      </c>
      <c r="E6310" t="s">
        <v>854</v>
      </c>
      <c r="F6310" t="s">
        <v>765</v>
      </c>
      <c r="G6310" t="s">
        <v>78</v>
      </c>
    </row>
    <row r="6312" spans="1:7" x14ac:dyDescent="0.35">
      <c r="A6312" t="s">
        <v>2039</v>
      </c>
    </row>
    <row r="6313" spans="1:7" x14ac:dyDescent="0.35">
      <c r="A6313" t="s">
        <v>29</v>
      </c>
      <c r="B6313" t="s">
        <v>2021</v>
      </c>
      <c r="C6313" t="s">
        <v>30</v>
      </c>
      <c r="D6313" t="s">
        <v>842</v>
      </c>
      <c r="E6313" t="s">
        <v>57</v>
      </c>
      <c r="F6313" t="s">
        <v>58</v>
      </c>
      <c r="G6313" t="s">
        <v>74</v>
      </c>
    </row>
    <row r="6314" spans="1:7" x14ac:dyDescent="0.35">
      <c r="A6314" t="s">
        <v>35</v>
      </c>
      <c r="B6314" t="s">
        <v>2022</v>
      </c>
      <c r="C6314">
        <v>293</v>
      </c>
      <c r="D6314" t="s">
        <v>78</v>
      </c>
      <c r="E6314" t="s">
        <v>896</v>
      </c>
      <c r="F6314" t="s">
        <v>917</v>
      </c>
      <c r="G6314" t="s">
        <v>78</v>
      </c>
    </row>
    <row r="6315" spans="1:7" x14ac:dyDescent="0.35">
      <c r="A6315" t="s">
        <v>35</v>
      </c>
      <c r="B6315" t="s">
        <v>2023</v>
      </c>
      <c r="C6315">
        <v>356</v>
      </c>
      <c r="D6315" t="s">
        <v>78</v>
      </c>
      <c r="E6315" t="s">
        <v>761</v>
      </c>
      <c r="F6315" t="s">
        <v>762</v>
      </c>
      <c r="G6315" t="s">
        <v>78</v>
      </c>
    </row>
    <row r="6316" spans="1:7" x14ac:dyDescent="0.35">
      <c r="A6316" t="s">
        <v>35</v>
      </c>
      <c r="B6316" t="s">
        <v>318</v>
      </c>
      <c r="C6316">
        <v>2</v>
      </c>
      <c r="D6316" t="s">
        <v>78</v>
      </c>
      <c r="E6316" t="s">
        <v>1411</v>
      </c>
      <c r="F6316" t="s">
        <v>1428</v>
      </c>
      <c r="G6316" t="s">
        <v>78</v>
      </c>
    </row>
    <row r="6317" spans="1:7" x14ac:dyDescent="0.35">
      <c r="A6317" t="s">
        <v>36</v>
      </c>
      <c r="B6317" t="s">
        <v>2022</v>
      </c>
      <c r="C6317">
        <v>882</v>
      </c>
      <c r="D6317" t="s">
        <v>433</v>
      </c>
      <c r="E6317" t="s">
        <v>637</v>
      </c>
      <c r="F6317" t="s">
        <v>851</v>
      </c>
      <c r="G6317" t="s">
        <v>78</v>
      </c>
    </row>
    <row r="6318" spans="1:7" x14ac:dyDescent="0.35">
      <c r="A6318" t="s">
        <v>36</v>
      </c>
      <c r="B6318" t="s">
        <v>2023</v>
      </c>
      <c r="C6318">
        <v>1315</v>
      </c>
      <c r="D6318" t="s">
        <v>673</v>
      </c>
      <c r="E6318" t="s">
        <v>772</v>
      </c>
      <c r="F6318" t="s">
        <v>806</v>
      </c>
      <c r="G6318" t="s">
        <v>78</v>
      </c>
    </row>
    <row r="6319" spans="1:7" x14ac:dyDescent="0.35">
      <c r="A6319" t="s">
        <v>36</v>
      </c>
      <c r="B6319" t="s">
        <v>318</v>
      </c>
      <c r="C6319">
        <v>25</v>
      </c>
      <c r="D6319" t="s">
        <v>78</v>
      </c>
      <c r="E6319" t="s">
        <v>613</v>
      </c>
      <c r="F6319" t="s">
        <v>612</v>
      </c>
      <c r="G6319" t="s">
        <v>78</v>
      </c>
    </row>
    <row r="6320" spans="1:7" x14ac:dyDescent="0.35">
      <c r="A6320" t="s">
        <v>37</v>
      </c>
      <c r="B6320" t="s">
        <v>2022</v>
      </c>
      <c r="C6320">
        <v>353</v>
      </c>
      <c r="D6320" t="s">
        <v>374</v>
      </c>
      <c r="E6320" t="s">
        <v>1118</v>
      </c>
      <c r="F6320" t="s">
        <v>64</v>
      </c>
      <c r="G6320" t="s">
        <v>78</v>
      </c>
    </row>
    <row r="6321" spans="1:7" x14ac:dyDescent="0.35">
      <c r="A6321" t="s">
        <v>37</v>
      </c>
      <c r="B6321" t="s">
        <v>2023</v>
      </c>
      <c r="C6321">
        <v>571</v>
      </c>
      <c r="D6321" t="s">
        <v>389</v>
      </c>
      <c r="E6321" t="s">
        <v>839</v>
      </c>
      <c r="F6321" t="s">
        <v>853</v>
      </c>
      <c r="G6321" t="s">
        <v>78</v>
      </c>
    </row>
    <row r="6322" spans="1:7" x14ac:dyDescent="0.35">
      <c r="A6322" t="s">
        <v>37</v>
      </c>
      <c r="B6322" t="s">
        <v>318</v>
      </c>
      <c r="C6322">
        <v>13</v>
      </c>
      <c r="D6322" t="s">
        <v>78</v>
      </c>
      <c r="E6322" t="s">
        <v>936</v>
      </c>
      <c r="F6322" t="s">
        <v>935</v>
      </c>
      <c r="G6322" t="s">
        <v>78</v>
      </c>
    </row>
    <row r="6323" spans="1:7" x14ac:dyDescent="0.35">
      <c r="A6323" t="s">
        <v>38</v>
      </c>
      <c r="B6323" t="s">
        <v>2022</v>
      </c>
      <c r="C6323">
        <v>359</v>
      </c>
      <c r="D6323" t="s">
        <v>738</v>
      </c>
      <c r="E6323" t="s">
        <v>1222</v>
      </c>
      <c r="F6323" t="s">
        <v>917</v>
      </c>
      <c r="G6323" t="s">
        <v>78</v>
      </c>
    </row>
    <row r="6324" spans="1:7" x14ac:dyDescent="0.35">
      <c r="A6324" t="s">
        <v>38</v>
      </c>
      <c r="B6324" t="s">
        <v>2023</v>
      </c>
      <c r="C6324">
        <v>481</v>
      </c>
      <c r="D6324" t="s">
        <v>246</v>
      </c>
      <c r="E6324" t="s">
        <v>801</v>
      </c>
      <c r="F6324" t="s">
        <v>1221</v>
      </c>
      <c r="G6324" t="s">
        <v>78</v>
      </c>
    </row>
    <row r="6325" spans="1:7" x14ac:dyDescent="0.35">
      <c r="A6325" t="s">
        <v>38</v>
      </c>
      <c r="B6325" t="s">
        <v>318</v>
      </c>
      <c r="C6325">
        <v>13</v>
      </c>
      <c r="D6325" t="s">
        <v>78</v>
      </c>
      <c r="E6325" t="s">
        <v>531</v>
      </c>
      <c r="F6325" t="s">
        <v>530</v>
      </c>
      <c r="G6325" t="s">
        <v>78</v>
      </c>
    </row>
    <row r="6326" spans="1:7" x14ac:dyDescent="0.35">
      <c r="A6326" t="s">
        <v>39</v>
      </c>
      <c r="B6326" t="s">
        <v>2022</v>
      </c>
      <c r="C6326">
        <v>459</v>
      </c>
      <c r="D6326" t="s">
        <v>170</v>
      </c>
      <c r="E6326" t="s">
        <v>1098</v>
      </c>
      <c r="F6326" t="s">
        <v>438</v>
      </c>
      <c r="G6326" t="s">
        <v>78</v>
      </c>
    </row>
    <row r="6327" spans="1:7" x14ac:dyDescent="0.35">
      <c r="A6327" t="s">
        <v>39</v>
      </c>
      <c r="B6327" t="s">
        <v>2023</v>
      </c>
      <c r="C6327">
        <v>738</v>
      </c>
      <c r="D6327" t="s">
        <v>170</v>
      </c>
      <c r="E6327" t="s">
        <v>143</v>
      </c>
      <c r="F6327" t="s">
        <v>628</v>
      </c>
      <c r="G6327" t="s">
        <v>679</v>
      </c>
    </row>
    <row r="6328" spans="1:7" x14ac:dyDescent="0.35">
      <c r="A6328" t="s">
        <v>39</v>
      </c>
      <c r="B6328" t="s">
        <v>318</v>
      </c>
      <c r="C6328">
        <v>11</v>
      </c>
      <c r="D6328" t="s">
        <v>78</v>
      </c>
      <c r="E6328" t="s">
        <v>423</v>
      </c>
      <c r="F6328" t="s">
        <v>424</v>
      </c>
      <c r="G6328" t="s">
        <v>78</v>
      </c>
    </row>
    <row r="6329" spans="1:7" x14ac:dyDescent="0.35">
      <c r="A6329" t="s">
        <v>40</v>
      </c>
      <c r="B6329" t="s">
        <v>2022</v>
      </c>
      <c r="C6329">
        <v>2346</v>
      </c>
      <c r="D6329" t="s">
        <v>374</v>
      </c>
      <c r="E6329" t="s">
        <v>958</v>
      </c>
      <c r="F6329" t="s">
        <v>983</v>
      </c>
      <c r="G6329" t="s">
        <v>78</v>
      </c>
    </row>
    <row r="6330" spans="1:7" x14ac:dyDescent="0.35">
      <c r="A6330" t="s">
        <v>40</v>
      </c>
      <c r="B6330" t="s">
        <v>2023</v>
      </c>
      <c r="C6330">
        <v>3461</v>
      </c>
      <c r="D6330" t="s">
        <v>673</v>
      </c>
      <c r="E6330" t="s">
        <v>801</v>
      </c>
      <c r="F6330" t="s">
        <v>880</v>
      </c>
      <c r="G6330" t="s">
        <v>78</v>
      </c>
    </row>
    <row r="6331" spans="1:7" x14ac:dyDescent="0.35">
      <c r="A6331" t="s">
        <v>40</v>
      </c>
      <c r="B6331" t="s">
        <v>318</v>
      </c>
      <c r="C6331">
        <v>64</v>
      </c>
      <c r="D6331" t="s">
        <v>78</v>
      </c>
      <c r="E6331" t="s">
        <v>504</v>
      </c>
      <c r="F6331" t="s">
        <v>583</v>
      </c>
      <c r="G6331" t="s">
        <v>78</v>
      </c>
    </row>
    <row r="6333" spans="1:7" x14ac:dyDescent="0.35">
      <c r="A6333" t="s">
        <v>2040</v>
      </c>
    </row>
    <row r="6334" spans="1:7" x14ac:dyDescent="0.35">
      <c r="A6334" t="s">
        <v>29</v>
      </c>
      <c r="B6334" t="s">
        <v>847</v>
      </c>
      <c r="C6334" t="s">
        <v>30</v>
      </c>
      <c r="D6334" t="s">
        <v>842</v>
      </c>
      <c r="E6334" t="s">
        <v>57</v>
      </c>
      <c r="F6334" t="s">
        <v>58</v>
      </c>
      <c r="G6334" t="s">
        <v>74</v>
      </c>
    </row>
    <row r="6335" spans="1:7" x14ac:dyDescent="0.35">
      <c r="A6335" t="s">
        <v>35</v>
      </c>
      <c r="B6335" t="s">
        <v>827</v>
      </c>
      <c r="C6335">
        <v>350</v>
      </c>
      <c r="D6335" t="s">
        <v>78</v>
      </c>
      <c r="E6335" t="s">
        <v>996</v>
      </c>
      <c r="F6335" t="s">
        <v>790</v>
      </c>
      <c r="G6335" t="s">
        <v>78</v>
      </c>
    </row>
    <row r="6336" spans="1:7" x14ac:dyDescent="0.35">
      <c r="A6336" t="s">
        <v>35</v>
      </c>
      <c r="B6336" t="s">
        <v>828</v>
      </c>
      <c r="C6336">
        <v>291</v>
      </c>
      <c r="D6336" t="s">
        <v>78</v>
      </c>
      <c r="E6336" t="s">
        <v>852</v>
      </c>
      <c r="F6336" t="s">
        <v>853</v>
      </c>
      <c r="G6336" t="s">
        <v>78</v>
      </c>
    </row>
    <row r="6337" spans="1:7" x14ac:dyDescent="0.35">
      <c r="A6337" t="s">
        <v>35</v>
      </c>
      <c r="B6337" t="s">
        <v>318</v>
      </c>
      <c r="C6337">
        <v>10</v>
      </c>
      <c r="D6337" t="s">
        <v>78</v>
      </c>
      <c r="E6337" t="s">
        <v>650</v>
      </c>
      <c r="F6337" t="s">
        <v>630</v>
      </c>
      <c r="G6337" t="s">
        <v>78</v>
      </c>
    </row>
    <row r="6338" spans="1:7" x14ac:dyDescent="0.35">
      <c r="A6338" t="s">
        <v>36</v>
      </c>
      <c r="B6338" t="s">
        <v>827</v>
      </c>
      <c r="C6338">
        <v>1067</v>
      </c>
      <c r="D6338" t="s">
        <v>246</v>
      </c>
      <c r="E6338" t="s">
        <v>1026</v>
      </c>
      <c r="F6338" t="s">
        <v>959</v>
      </c>
      <c r="G6338" t="s">
        <v>78</v>
      </c>
    </row>
    <row r="6339" spans="1:7" x14ac:dyDescent="0.35">
      <c r="A6339" t="s">
        <v>36</v>
      </c>
      <c r="B6339" t="s">
        <v>828</v>
      </c>
      <c r="C6339">
        <v>1078</v>
      </c>
      <c r="D6339" t="s">
        <v>673</v>
      </c>
      <c r="E6339" t="s">
        <v>533</v>
      </c>
      <c r="F6339" t="s">
        <v>986</v>
      </c>
      <c r="G6339" t="s">
        <v>78</v>
      </c>
    </row>
    <row r="6340" spans="1:7" x14ac:dyDescent="0.35">
      <c r="A6340" t="s">
        <v>36</v>
      </c>
      <c r="B6340" t="s">
        <v>318</v>
      </c>
      <c r="C6340">
        <v>77</v>
      </c>
      <c r="D6340" t="s">
        <v>78</v>
      </c>
      <c r="E6340" t="s">
        <v>114</v>
      </c>
      <c r="F6340" t="s">
        <v>115</v>
      </c>
      <c r="G6340" t="s">
        <v>78</v>
      </c>
    </row>
    <row r="6341" spans="1:7" x14ac:dyDescent="0.35">
      <c r="A6341" t="s">
        <v>37</v>
      </c>
      <c r="B6341" t="s">
        <v>827</v>
      </c>
      <c r="C6341">
        <v>402</v>
      </c>
      <c r="D6341" t="s">
        <v>800</v>
      </c>
      <c r="E6341" t="s">
        <v>63</v>
      </c>
      <c r="F6341" t="s">
        <v>790</v>
      </c>
      <c r="G6341" t="s">
        <v>78</v>
      </c>
    </row>
    <row r="6342" spans="1:7" x14ac:dyDescent="0.35">
      <c r="A6342" t="s">
        <v>37</v>
      </c>
      <c r="B6342" t="s">
        <v>828</v>
      </c>
      <c r="C6342">
        <v>498</v>
      </c>
      <c r="D6342" t="s">
        <v>673</v>
      </c>
      <c r="E6342" t="s">
        <v>891</v>
      </c>
      <c r="F6342" t="s">
        <v>976</v>
      </c>
      <c r="G6342" t="s">
        <v>78</v>
      </c>
    </row>
    <row r="6343" spans="1:7" x14ac:dyDescent="0.35">
      <c r="A6343" t="s">
        <v>37</v>
      </c>
      <c r="B6343" t="s">
        <v>318</v>
      </c>
      <c r="C6343">
        <v>37</v>
      </c>
      <c r="D6343" t="s">
        <v>732</v>
      </c>
      <c r="E6343" t="s">
        <v>1209</v>
      </c>
      <c r="F6343" t="s">
        <v>525</v>
      </c>
      <c r="G6343" t="s">
        <v>78</v>
      </c>
    </row>
    <row r="6344" spans="1:7" x14ac:dyDescent="0.35">
      <c r="A6344" t="s">
        <v>38</v>
      </c>
      <c r="B6344" t="s">
        <v>827</v>
      </c>
      <c r="C6344">
        <v>408</v>
      </c>
      <c r="D6344" t="s">
        <v>458</v>
      </c>
      <c r="E6344" t="s">
        <v>67</v>
      </c>
      <c r="F6344" t="s">
        <v>754</v>
      </c>
      <c r="G6344" t="s">
        <v>78</v>
      </c>
    </row>
    <row r="6345" spans="1:7" x14ac:dyDescent="0.35">
      <c r="A6345" t="s">
        <v>38</v>
      </c>
      <c r="B6345" t="s">
        <v>828</v>
      </c>
      <c r="C6345">
        <v>398</v>
      </c>
      <c r="D6345" t="s">
        <v>679</v>
      </c>
      <c r="E6345" t="s">
        <v>582</v>
      </c>
      <c r="F6345" t="s">
        <v>1270</v>
      </c>
      <c r="G6345" t="s">
        <v>78</v>
      </c>
    </row>
    <row r="6346" spans="1:7" x14ac:dyDescent="0.35">
      <c r="A6346" t="s">
        <v>38</v>
      </c>
      <c r="B6346" t="s">
        <v>318</v>
      </c>
      <c r="C6346">
        <v>47</v>
      </c>
      <c r="D6346" t="s">
        <v>78</v>
      </c>
      <c r="E6346" t="s">
        <v>914</v>
      </c>
      <c r="F6346" t="s">
        <v>913</v>
      </c>
      <c r="G6346" t="s">
        <v>78</v>
      </c>
    </row>
    <row r="6347" spans="1:7" x14ac:dyDescent="0.35">
      <c r="A6347" t="s">
        <v>39</v>
      </c>
      <c r="B6347" t="s">
        <v>827</v>
      </c>
      <c r="C6347">
        <v>582</v>
      </c>
      <c r="D6347" t="s">
        <v>679</v>
      </c>
      <c r="E6347" t="s">
        <v>182</v>
      </c>
      <c r="F6347" t="s">
        <v>974</v>
      </c>
      <c r="G6347" t="s">
        <v>679</v>
      </c>
    </row>
    <row r="6348" spans="1:7" x14ac:dyDescent="0.35">
      <c r="A6348" t="s">
        <v>39</v>
      </c>
      <c r="B6348" t="s">
        <v>828</v>
      </c>
      <c r="C6348">
        <v>590</v>
      </c>
      <c r="D6348" t="s">
        <v>170</v>
      </c>
      <c r="E6348" t="s">
        <v>249</v>
      </c>
      <c r="F6348" t="s">
        <v>904</v>
      </c>
      <c r="G6348" t="s">
        <v>78</v>
      </c>
    </row>
    <row r="6349" spans="1:7" x14ac:dyDescent="0.35">
      <c r="A6349" t="s">
        <v>39</v>
      </c>
      <c r="B6349" t="s">
        <v>318</v>
      </c>
      <c r="C6349">
        <v>36</v>
      </c>
      <c r="D6349" t="s">
        <v>743</v>
      </c>
      <c r="E6349" t="s">
        <v>837</v>
      </c>
      <c r="F6349" t="s">
        <v>350</v>
      </c>
      <c r="G6349" t="s">
        <v>78</v>
      </c>
    </row>
    <row r="6350" spans="1:7" x14ac:dyDescent="0.35">
      <c r="A6350" t="s">
        <v>40</v>
      </c>
      <c r="B6350" t="s">
        <v>827</v>
      </c>
      <c r="C6350">
        <v>2809</v>
      </c>
      <c r="D6350" t="s">
        <v>374</v>
      </c>
      <c r="E6350" t="s">
        <v>836</v>
      </c>
      <c r="F6350" t="s">
        <v>860</v>
      </c>
      <c r="G6350" t="s">
        <v>78</v>
      </c>
    </row>
    <row r="6351" spans="1:7" x14ac:dyDescent="0.35">
      <c r="A6351" t="s">
        <v>40</v>
      </c>
      <c r="B6351" t="s">
        <v>828</v>
      </c>
      <c r="C6351">
        <v>2855</v>
      </c>
      <c r="D6351" t="s">
        <v>668</v>
      </c>
      <c r="E6351" t="s">
        <v>1067</v>
      </c>
      <c r="F6351" t="s">
        <v>1654</v>
      </c>
      <c r="G6351" t="s">
        <v>78</v>
      </c>
    </row>
    <row r="6352" spans="1:7" x14ac:dyDescent="0.35">
      <c r="A6352" t="s">
        <v>40</v>
      </c>
      <c r="B6352" t="s">
        <v>318</v>
      </c>
      <c r="C6352">
        <v>207</v>
      </c>
      <c r="D6352" t="s">
        <v>800</v>
      </c>
      <c r="E6352" t="s">
        <v>533</v>
      </c>
      <c r="F6352" t="s">
        <v>241</v>
      </c>
      <c r="G6352" t="s">
        <v>78</v>
      </c>
    </row>
    <row r="6354" spans="1:7" x14ac:dyDescent="0.35">
      <c r="A6354" t="s">
        <v>2041</v>
      </c>
    </row>
    <row r="6355" spans="1:7" x14ac:dyDescent="0.35">
      <c r="A6355" t="s">
        <v>29</v>
      </c>
      <c r="B6355" t="s">
        <v>899</v>
      </c>
      <c r="C6355" t="s">
        <v>30</v>
      </c>
      <c r="D6355" t="s">
        <v>842</v>
      </c>
      <c r="E6355" t="s">
        <v>57</v>
      </c>
      <c r="F6355" t="s">
        <v>58</v>
      </c>
      <c r="G6355" t="s">
        <v>74</v>
      </c>
    </row>
    <row r="6356" spans="1:7" x14ac:dyDescent="0.35">
      <c r="A6356" t="s">
        <v>35</v>
      </c>
      <c r="B6356" t="s">
        <v>900</v>
      </c>
      <c r="C6356">
        <v>573</v>
      </c>
      <c r="D6356" t="s">
        <v>78</v>
      </c>
      <c r="E6356" t="s">
        <v>1087</v>
      </c>
      <c r="F6356" t="s">
        <v>1129</v>
      </c>
      <c r="G6356" t="s">
        <v>78</v>
      </c>
    </row>
    <row r="6357" spans="1:7" x14ac:dyDescent="0.35">
      <c r="A6357" t="s">
        <v>35</v>
      </c>
      <c r="B6357" t="s">
        <v>901</v>
      </c>
      <c r="C6357">
        <v>78</v>
      </c>
      <c r="D6357" t="s">
        <v>78</v>
      </c>
      <c r="E6357" t="s">
        <v>1030</v>
      </c>
      <c r="F6357" t="s">
        <v>823</v>
      </c>
      <c r="G6357" t="s">
        <v>78</v>
      </c>
    </row>
    <row r="6358" spans="1:7" x14ac:dyDescent="0.35">
      <c r="A6358" t="s">
        <v>36</v>
      </c>
      <c r="B6358" t="s">
        <v>900</v>
      </c>
      <c r="C6358">
        <v>2222</v>
      </c>
      <c r="D6358" t="s">
        <v>334</v>
      </c>
      <c r="E6358" t="s">
        <v>698</v>
      </c>
      <c r="F6358" t="s">
        <v>1165</v>
      </c>
      <c r="G6358" t="s">
        <v>78</v>
      </c>
    </row>
    <row r="6359" spans="1:7" x14ac:dyDescent="0.35">
      <c r="A6359" t="s">
        <v>37</v>
      </c>
      <c r="B6359" t="s">
        <v>900</v>
      </c>
      <c r="C6359">
        <v>937</v>
      </c>
      <c r="D6359" t="s">
        <v>377</v>
      </c>
      <c r="E6359" t="s">
        <v>528</v>
      </c>
      <c r="F6359" t="s">
        <v>751</v>
      </c>
      <c r="G6359" t="s">
        <v>78</v>
      </c>
    </row>
    <row r="6360" spans="1:7" x14ac:dyDescent="0.35">
      <c r="A6360" t="s">
        <v>38</v>
      </c>
      <c r="B6360" t="s">
        <v>900</v>
      </c>
      <c r="C6360">
        <v>189</v>
      </c>
      <c r="D6360" t="s">
        <v>675</v>
      </c>
      <c r="E6360" t="s">
        <v>1209</v>
      </c>
      <c r="F6360" t="s">
        <v>1235</v>
      </c>
      <c r="G6360" t="s">
        <v>78</v>
      </c>
    </row>
    <row r="6361" spans="1:7" x14ac:dyDescent="0.35">
      <c r="A6361" t="s">
        <v>38</v>
      </c>
      <c r="B6361" t="s">
        <v>901</v>
      </c>
      <c r="C6361">
        <v>664</v>
      </c>
      <c r="D6361" t="s">
        <v>389</v>
      </c>
      <c r="E6361" t="s">
        <v>291</v>
      </c>
      <c r="F6361" t="s">
        <v>614</v>
      </c>
      <c r="G6361" t="s">
        <v>78</v>
      </c>
    </row>
    <row r="6362" spans="1:7" x14ac:dyDescent="0.35">
      <c r="A6362" t="s">
        <v>39</v>
      </c>
      <c r="B6362" t="s">
        <v>900</v>
      </c>
      <c r="C6362">
        <v>998</v>
      </c>
      <c r="D6362" t="s">
        <v>170</v>
      </c>
      <c r="E6362" t="s">
        <v>1260</v>
      </c>
      <c r="F6362" t="s">
        <v>908</v>
      </c>
      <c r="G6362" t="s">
        <v>78</v>
      </c>
    </row>
    <row r="6363" spans="1:7" x14ac:dyDescent="0.35">
      <c r="A6363" t="s">
        <v>39</v>
      </c>
      <c r="B6363" t="s">
        <v>901</v>
      </c>
      <c r="C6363">
        <v>210</v>
      </c>
      <c r="D6363" t="s">
        <v>246</v>
      </c>
      <c r="E6363" t="s">
        <v>958</v>
      </c>
      <c r="F6363" t="s">
        <v>1002</v>
      </c>
      <c r="G6363" t="s">
        <v>78</v>
      </c>
    </row>
    <row r="6364" spans="1:7" x14ac:dyDescent="0.35">
      <c r="A6364" t="s">
        <v>40</v>
      </c>
      <c r="B6364" t="s">
        <v>900</v>
      </c>
      <c r="C6364">
        <v>4919</v>
      </c>
      <c r="D6364" t="s">
        <v>334</v>
      </c>
      <c r="E6364" t="s">
        <v>852</v>
      </c>
      <c r="F6364" t="s">
        <v>961</v>
      </c>
      <c r="G6364" t="s">
        <v>78</v>
      </c>
    </row>
    <row r="6365" spans="1:7" x14ac:dyDescent="0.35">
      <c r="A6365" t="s">
        <v>40</v>
      </c>
      <c r="B6365" t="s">
        <v>901</v>
      </c>
      <c r="C6365">
        <v>952</v>
      </c>
      <c r="D6365" t="s">
        <v>377</v>
      </c>
      <c r="E6365" t="s">
        <v>307</v>
      </c>
      <c r="F6365" t="s">
        <v>771</v>
      </c>
      <c r="G6365" t="s">
        <v>78</v>
      </c>
    </row>
    <row r="6367" spans="1:7" x14ac:dyDescent="0.35">
      <c r="A6367" t="s">
        <v>2042</v>
      </c>
    </row>
    <row r="6368" spans="1:7" x14ac:dyDescent="0.35">
      <c r="A6368" t="s">
        <v>29</v>
      </c>
      <c r="B6368" t="s">
        <v>30</v>
      </c>
      <c r="C6368" t="s">
        <v>842</v>
      </c>
      <c r="D6368" t="s">
        <v>57</v>
      </c>
      <c r="E6368" t="s">
        <v>74</v>
      </c>
      <c r="F6368" t="s">
        <v>58</v>
      </c>
    </row>
    <row r="6369" spans="1:7" x14ac:dyDescent="0.35">
      <c r="A6369" t="s">
        <v>35</v>
      </c>
      <c r="B6369">
        <v>651</v>
      </c>
      <c r="C6369" t="s">
        <v>78</v>
      </c>
      <c r="D6369" t="s">
        <v>337</v>
      </c>
      <c r="E6369" t="s">
        <v>334</v>
      </c>
      <c r="F6369" t="s">
        <v>1007</v>
      </c>
    </row>
    <row r="6370" spans="1:7" x14ac:dyDescent="0.35">
      <c r="A6370" t="s">
        <v>36</v>
      </c>
      <c r="B6370">
        <v>2222</v>
      </c>
      <c r="C6370" t="s">
        <v>170</v>
      </c>
      <c r="D6370" t="s">
        <v>825</v>
      </c>
      <c r="E6370" t="s">
        <v>78</v>
      </c>
      <c r="F6370" t="s">
        <v>997</v>
      </c>
    </row>
    <row r="6371" spans="1:7" x14ac:dyDescent="0.35">
      <c r="A6371" t="s">
        <v>37</v>
      </c>
      <c r="B6371">
        <v>937</v>
      </c>
      <c r="C6371" t="s">
        <v>170</v>
      </c>
      <c r="D6371" t="s">
        <v>724</v>
      </c>
      <c r="E6371" t="s">
        <v>679</v>
      </c>
      <c r="F6371" t="s">
        <v>287</v>
      </c>
    </row>
    <row r="6372" spans="1:7" x14ac:dyDescent="0.35">
      <c r="A6372" t="s">
        <v>38</v>
      </c>
      <c r="B6372">
        <v>853</v>
      </c>
      <c r="C6372" t="s">
        <v>170</v>
      </c>
      <c r="D6372" t="s">
        <v>730</v>
      </c>
      <c r="E6372" t="s">
        <v>170</v>
      </c>
      <c r="F6372" t="s">
        <v>821</v>
      </c>
    </row>
    <row r="6373" spans="1:7" x14ac:dyDescent="0.35">
      <c r="A6373" t="s">
        <v>39</v>
      </c>
      <c r="B6373">
        <v>1208</v>
      </c>
      <c r="C6373" t="s">
        <v>668</v>
      </c>
      <c r="D6373" t="s">
        <v>1030</v>
      </c>
      <c r="E6373" t="s">
        <v>78</v>
      </c>
      <c r="F6373" t="s">
        <v>1022</v>
      </c>
    </row>
    <row r="6374" spans="1:7" x14ac:dyDescent="0.35">
      <c r="A6374" t="s">
        <v>40</v>
      </c>
      <c r="B6374">
        <v>5871</v>
      </c>
      <c r="C6374" t="s">
        <v>170</v>
      </c>
      <c r="D6374" t="s">
        <v>728</v>
      </c>
      <c r="E6374" t="s">
        <v>679</v>
      </c>
      <c r="F6374" t="s">
        <v>822</v>
      </c>
    </row>
    <row r="6376" spans="1:7" x14ac:dyDescent="0.35">
      <c r="A6376" t="s">
        <v>2043</v>
      </c>
    </row>
    <row r="6377" spans="1:7" x14ac:dyDescent="0.35">
      <c r="A6377" t="s">
        <v>29</v>
      </c>
      <c r="B6377" t="s">
        <v>1999</v>
      </c>
      <c r="C6377" t="s">
        <v>30</v>
      </c>
      <c r="D6377" t="s">
        <v>57</v>
      </c>
      <c r="E6377" t="s">
        <v>58</v>
      </c>
      <c r="F6377" t="s">
        <v>842</v>
      </c>
      <c r="G6377" t="s">
        <v>74</v>
      </c>
    </row>
    <row r="6378" spans="1:7" x14ac:dyDescent="0.35">
      <c r="A6378" t="s">
        <v>35</v>
      </c>
      <c r="B6378" t="s">
        <v>1042</v>
      </c>
      <c r="C6378">
        <v>24</v>
      </c>
      <c r="D6378" t="s">
        <v>724</v>
      </c>
      <c r="E6378" t="s">
        <v>822</v>
      </c>
      <c r="F6378" t="s">
        <v>78</v>
      </c>
      <c r="G6378" t="s">
        <v>78</v>
      </c>
    </row>
    <row r="6379" spans="1:7" x14ac:dyDescent="0.35">
      <c r="A6379" t="s">
        <v>35</v>
      </c>
      <c r="B6379" t="s">
        <v>2000</v>
      </c>
      <c r="C6379">
        <v>27</v>
      </c>
      <c r="D6379" t="s">
        <v>78</v>
      </c>
      <c r="E6379" t="s">
        <v>294</v>
      </c>
      <c r="F6379" t="s">
        <v>78</v>
      </c>
      <c r="G6379" t="s">
        <v>78</v>
      </c>
    </row>
    <row r="6380" spans="1:7" x14ac:dyDescent="0.35">
      <c r="A6380" t="s">
        <v>35</v>
      </c>
      <c r="B6380" t="s">
        <v>2001</v>
      </c>
      <c r="C6380">
        <v>24</v>
      </c>
      <c r="D6380" t="s">
        <v>580</v>
      </c>
      <c r="E6380" t="s">
        <v>967</v>
      </c>
      <c r="F6380" t="s">
        <v>78</v>
      </c>
      <c r="G6380" t="s">
        <v>78</v>
      </c>
    </row>
    <row r="6381" spans="1:7" x14ac:dyDescent="0.35">
      <c r="A6381" t="s">
        <v>35</v>
      </c>
      <c r="B6381" t="s">
        <v>2002</v>
      </c>
      <c r="C6381">
        <v>14</v>
      </c>
      <c r="D6381" t="s">
        <v>78</v>
      </c>
      <c r="E6381" t="s">
        <v>294</v>
      </c>
      <c r="F6381" t="s">
        <v>78</v>
      </c>
      <c r="G6381" t="s">
        <v>78</v>
      </c>
    </row>
    <row r="6382" spans="1:7" x14ac:dyDescent="0.35">
      <c r="A6382" t="s">
        <v>35</v>
      </c>
      <c r="B6382" t="s">
        <v>2003</v>
      </c>
      <c r="C6382">
        <v>115</v>
      </c>
      <c r="D6382" t="s">
        <v>529</v>
      </c>
      <c r="E6382" t="s">
        <v>1048</v>
      </c>
      <c r="F6382" t="s">
        <v>78</v>
      </c>
      <c r="G6382" t="s">
        <v>78</v>
      </c>
    </row>
    <row r="6383" spans="1:7" x14ac:dyDescent="0.35">
      <c r="A6383" t="s">
        <v>35</v>
      </c>
      <c r="B6383" t="s">
        <v>2004</v>
      </c>
      <c r="C6383">
        <v>98</v>
      </c>
      <c r="D6383" t="s">
        <v>355</v>
      </c>
      <c r="E6383" t="s">
        <v>1034</v>
      </c>
      <c r="F6383" t="s">
        <v>78</v>
      </c>
      <c r="G6383" t="s">
        <v>644</v>
      </c>
    </row>
    <row r="6384" spans="1:7" x14ac:dyDescent="0.35">
      <c r="A6384" t="s">
        <v>35</v>
      </c>
      <c r="B6384" t="s">
        <v>2005</v>
      </c>
      <c r="C6384">
        <v>87</v>
      </c>
      <c r="D6384" t="s">
        <v>250</v>
      </c>
      <c r="E6384" t="s">
        <v>1073</v>
      </c>
      <c r="F6384" t="s">
        <v>78</v>
      </c>
      <c r="G6384" t="s">
        <v>78</v>
      </c>
    </row>
    <row r="6385" spans="1:7" x14ac:dyDescent="0.35">
      <c r="A6385" t="s">
        <v>35</v>
      </c>
      <c r="B6385" t="s">
        <v>1044</v>
      </c>
      <c r="C6385">
        <v>26</v>
      </c>
      <c r="D6385" t="s">
        <v>633</v>
      </c>
      <c r="E6385" t="s">
        <v>867</v>
      </c>
      <c r="F6385" t="s">
        <v>78</v>
      </c>
      <c r="G6385" t="s">
        <v>78</v>
      </c>
    </row>
    <row r="6386" spans="1:7" x14ac:dyDescent="0.35">
      <c r="A6386" t="s">
        <v>35</v>
      </c>
      <c r="B6386" t="s">
        <v>2006</v>
      </c>
      <c r="C6386">
        <v>32</v>
      </c>
      <c r="D6386" t="s">
        <v>78</v>
      </c>
      <c r="E6386" t="s">
        <v>1037</v>
      </c>
      <c r="F6386" t="s">
        <v>78</v>
      </c>
      <c r="G6386" t="s">
        <v>406</v>
      </c>
    </row>
    <row r="6387" spans="1:7" x14ac:dyDescent="0.35">
      <c r="A6387" t="s">
        <v>35</v>
      </c>
      <c r="B6387" t="s">
        <v>2007</v>
      </c>
      <c r="C6387">
        <v>15</v>
      </c>
      <c r="D6387" t="s">
        <v>78</v>
      </c>
      <c r="E6387" t="s">
        <v>294</v>
      </c>
      <c r="F6387" t="s">
        <v>78</v>
      </c>
      <c r="G6387" t="s">
        <v>78</v>
      </c>
    </row>
    <row r="6388" spans="1:7" x14ac:dyDescent="0.35">
      <c r="A6388" t="s">
        <v>35</v>
      </c>
      <c r="B6388" t="s">
        <v>2008</v>
      </c>
      <c r="C6388">
        <v>11</v>
      </c>
      <c r="D6388" t="s">
        <v>170</v>
      </c>
      <c r="E6388" t="s">
        <v>928</v>
      </c>
      <c r="F6388" t="s">
        <v>78</v>
      </c>
      <c r="G6388" t="s">
        <v>78</v>
      </c>
    </row>
    <row r="6389" spans="1:7" x14ac:dyDescent="0.35">
      <c r="A6389" t="s">
        <v>35</v>
      </c>
      <c r="B6389" t="s">
        <v>2009</v>
      </c>
      <c r="C6389">
        <v>82</v>
      </c>
      <c r="D6389" t="s">
        <v>61</v>
      </c>
      <c r="E6389" t="s">
        <v>62</v>
      </c>
      <c r="F6389" t="s">
        <v>78</v>
      </c>
      <c r="G6389" t="s">
        <v>78</v>
      </c>
    </row>
    <row r="6390" spans="1:7" x14ac:dyDescent="0.35">
      <c r="A6390" t="s">
        <v>35</v>
      </c>
      <c r="B6390" t="s">
        <v>2010</v>
      </c>
      <c r="C6390">
        <v>58</v>
      </c>
      <c r="D6390" t="s">
        <v>1124</v>
      </c>
      <c r="E6390" t="s">
        <v>1262</v>
      </c>
      <c r="F6390" t="s">
        <v>78</v>
      </c>
      <c r="G6390" t="s">
        <v>78</v>
      </c>
    </row>
    <row r="6391" spans="1:7" x14ac:dyDescent="0.35">
      <c r="A6391" t="s">
        <v>35</v>
      </c>
      <c r="B6391" t="s">
        <v>2011</v>
      </c>
      <c r="C6391">
        <v>34</v>
      </c>
      <c r="D6391" t="s">
        <v>623</v>
      </c>
      <c r="E6391" t="s">
        <v>1054</v>
      </c>
      <c r="F6391" t="s">
        <v>78</v>
      </c>
      <c r="G6391" t="s">
        <v>78</v>
      </c>
    </row>
    <row r="6392" spans="1:7" x14ac:dyDescent="0.35">
      <c r="A6392" t="s">
        <v>35</v>
      </c>
      <c r="B6392" t="s">
        <v>318</v>
      </c>
      <c r="C6392">
        <v>4</v>
      </c>
      <c r="D6392" t="s">
        <v>78</v>
      </c>
      <c r="E6392" t="s">
        <v>294</v>
      </c>
      <c r="F6392" t="s">
        <v>78</v>
      </c>
      <c r="G6392" t="s">
        <v>78</v>
      </c>
    </row>
    <row r="6393" spans="1:7" x14ac:dyDescent="0.35">
      <c r="A6393" t="s">
        <v>36</v>
      </c>
      <c r="B6393" t="s">
        <v>1042</v>
      </c>
      <c r="C6393">
        <v>145</v>
      </c>
      <c r="D6393" t="s">
        <v>719</v>
      </c>
      <c r="E6393" t="s">
        <v>819</v>
      </c>
      <c r="F6393" t="s">
        <v>78</v>
      </c>
      <c r="G6393" t="s">
        <v>78</v>
      </c>
    </row>
    <row r="6394" spans="1:7" x14ac:dyDescent="0.35">
      <c r="A6394" t="s">
        <v>36</v>
      </c>
      <c r="B6394" t="s">
        <v>2000</v>
      </c>
      <c r="C6394">
        <v>159</v>
      </c>
      <c r="D6394" t="s">
        <v>246</v>
      </c>
      <c r="E6394" t="s">
        <v>1178</v>
      </c>
      <c r="F6394" t="s">
        <v>78</v>
      </c>
      <c r="G6394" t="s">
        <v>78</v>
      </c>
    </row>
    <row r="6395" spans="1:7" x14ac:dyDescent="0.35">
      <c r="A6395" t="s">
        <v>36</v>
      </c>
      <c r="B6395" t="s">
        <v>2001</v>
      </c>
      <c r="C6395">
        <v>92</v>
      </c>
      <c r="D6395" t="s">
        <v>800</v>
      </c>
      <c r="E6395" t="s">
        <v>1001</v>
      </c>
      <c r="F6395" t="s">
        <v>78</v>
      </c>
      <c r="G6395" t="s">
        <v>78</v>
      </c>
    </row>
    <row r="6396" spans="1:7" x14ac:dyDescent="0.35">
      <c r="A6396" t="s">
        <v>36</v>
      </c>
      <c r="B6396" t="s">
        <v>2002</v>
      </c>
      <c r="C6396">
        <v>57</v>
      </c>
      <c r="D6396" t="s">
        <v>623</v>
      </c>
      <c r="E6396" t="s">
        <v>1054</v>
      </c>
      <c r="F6396" t="s">
        <v>78</v>
      </c>
      <c r="G6396" t="s">
        <v>78</v>
      </c>
    </row>
    <row r="6397" spans="1:7" x14ac:dyDescent="0.35">
      <c r="A6397" t="s">
        <v>36</v>
      </c>
      <c r="B6397" t="s">
        <v>2003</v>
      </c>
      <c r="C6397">
        <v>412</v>
      </c>
      <c r="D6397" t="s">
        <v>825</v>
      </c>
      <c r="E6397" t="s">
        <v>997</v>
      </c>
      <c r="F6397" t="s">
        <v>170</v>
      </c>
      <c r="G6397" t="s">
        <v>78</v>
      </c>
    </row>
    <row r="6398" spans="1:7" x14ac:dyDescent="0.35">
      <c r="A6398" t="s">
        <v>36</v>
      </c>
      <c r="B6398" t="s">
        <v>2004</v>
      </c>
      <c r="C6398">
        <v>253</v>
      </c>
      <c r="D6398" t="s">
        <v>739</v>
      </c>
      <c r="E6398" t="s">
        <v>818</v>
      </c>
      <c r="F6398" t="s">
        <v>78</v>
      </c>
      <c r="G6398" t="s">
        <v>78</v>
      </c>
    </row>
    <row r="6399" spans="1:7" x14ac:dyDescent="0.35">
      <c r="A6399" t="s">
        <v>36</v>
      </c>
      <c r="B6399" t="s">
        <v>2005</v>
      </c>
      <c r="C6399">
        <v>196</v>
      </c>
      <c r="D6399" t="s">
        <v>807</v>
      </c>
      <c r="E6399" t="s">
        <v>1000</v>
      </c>
      <c r="F6399" t="s">
        <v>78</v>
      </c>
      <c r="G6399" t="s">
        <v>673</v>
      </c>
    </row>
    <row r="6400" spans="1:7" x14ac:dyDescent="0.35">
      <c r="A6400" t="s">
        <v>36</v>
      </c>
      <c r="B6400" t="s">
        <v>1044</v>
      </c>
      <c r="C6400">
        <v>108</v>
      </c>
      <c r="D6400" t="s">
        <v>387</v>
      </c>
      <c r="E6400" t="s">
        <v>1143</v>
      </c>
      <c r="F6400" t="s">
        <v>78</v>
      </c>
      <c r="G6400" t="s">
        <v>78</v>
      </c>
    </row>
    <row r="6401" spans="1:7" x14ac:dyDescent="0.35">
      <c r="A6401" t="s">
        <v>36</v>
      </c>
      <c r="B6401" t="s">
        <v>2006</v>
      </c>
      <c r="C6401">
        <v>114</v>
      </c>
      <c r="D6401" t="s">
        <v>406</v>
      </c>
      <c r="E6401" t="s">
        <v>1037</v>
      </c>
      <c r="F6401" t="s">
        <v>78</v>
      </c>
      <c r="G6401" t="s">
        <v>78</v>
      </c>
    </row>
    <row r="6402" spans="1:7" x14ac:dyDescent="0.35">
      <c r="A6402" t="s">
        <v>36</v>
      </c>
      <c r="B6402" t="s">
        <v>2007</v>
      </c>
      <c r="C6402">
        <v>73</v>
      </c>
      <c r="D6402" t="s">
        <v>737</v>
      </c>
      <c r="E6402" t="s">
        <v>1021</v>
      </c>
      <c r="F6402" t="s">
        <v>78</v>
      </c>
      <c r="G6402" t="s">
        <v>78</v>
      </c>
    </row>
    <row r="6403" spans="1:7" x14ac:dyDescent="0.35">
      <c r="A6403" t="s">
        <v>36</v>
      </c>
      <c r="B6403" t="s">
        <v>2008</v>
      </c>
      <c r="C6403">
        <v>38</v>
      </c>
      <c r="D6403" t="s">
        <v>730</v>
      </c>
      <c r="E6403" t="s">
        <v>1028</v>
      </c>
      <c r="F6403" t="s">
        <v>623</v>
      </c>
      <c r="G6403" t="s">
        <v>78</v>
      </c>
    </row>
    <row r="6404" spans="1:7" x14ac:dyDescent="0.35">
      <c r="A6404" t="s">
        <v>36</v>
      </c>
      <c r="B6404" t="s">
        <v>2009</v>
      </c>
      <c r="C6404">
        <v>293</v>
      </c>
      <c r="D6404" t="s">
        <v>745</v>
      </c>
      <c r="E6404" t="s">
        <v>975</v>
      </c>
      <c r="F6404" t="s">
        <v>679</v>
      </c>
      <c r="G6404" t="s">
        <v>78</v>
      </c>
    </row>
    <row r="6405" spans="1:7" x14ac:dyDescent="0.35">
      <c r="A6405" t="s">
        <v>36</v>
      </c>
      <c r="B6405" t="s">
        <v>2010</v>
      </c>
      <c r="C6405">
        <v>149</v>
      </c>
      <c r="D6405" t="s">
        <v>743</v>
      </c>
      <c r="E6405" t="s">
        <v>1006</v>
      </c>
      <c r="F6405" t="s">
        <v>78</v>
      </c>
      <c r="G6405" t="s">
        <v>78</v>
      </c>
    </row>
    <row r="6406" spans="1:7" x14ac:dyDescent="0.35">
      <c r="A6406" t="s">
        <v>36</v>
      </c>
      <c r="B6406" t="s">
        <v>2011</v>
      </c>
      <c r="C6406">
        <v>114</v>
      </c>
      <c r="D6406" t="s">
        <v>458</v>
      </c>
      <c r="E6406" t="s">
        <v>1065</v>
      </c>
      <c r="F6406" t="s">
        <v>355</v>
      </c>
      <c r="G6406" t="s">
        <v>78</v>
      </c>
    </row>
    <row r="6407" spans="1:7" x14ac:dyDescent="0.35">
      <c r="A6407" t="s">
        <v>36</v>
      </c>
      <c r="B6407" t="s">
        <v>318</v>
      </c>
      <c r="C6407">
        <v>19</v>
      </c>
      <c r="D6407" t="s">
        <v>1116</v>
      </c>
      <c r="E6407" t="s">
        <v>1204</v>
      </c>
      <c r="F6407" t="s">
        <v>78</v>
      </c>
      <c r="G6407" t="s">
        <v>78</v>
      </c>
    </row>
    <row r="6408" spans="1:7" x14ac:dyDescent="0.35">
      <c r="A6408" t="s">
        <v>37</v>
      </c>
      <c r="B6408" t="s">
        <v>1042</v>
      </c>
      <c r="C6408">
        <v>43</v>
      </c>
      <c r="D6408" t="s">
        <v>341</v>
      </c>
      <c r="E6408" t="s">
        <v>1032</v>
      </c>
      <c r="F6408" t="s">
        <v>78</v>
      </c>
      <c r="G6408" t="s">
        <v>78</v>
      </c>
    </row>
    <row r="6409" spans="1:7" x14ac:dyDescent="0.35">
      <c r="A6409" t="s">
        <v>37</v>
      </c>
      <c r="B6409" t="s">
        <v>2000</v>
      </c>
      <c r="C6409">
        <v>55</v>
      </c>
      <c r="D6409" t="s">
        <v>377</v>
      </c>
      <c r="E6409" t="s">
        <v>1052</v>
      </c>
      <c r="F6409" t="s">
        <v>78</v>
      </c>
      <c r="G6409" t="s">
        <v>78</v>
      </c>
    </row>
    <row r="6410" spans="1:7" x14ac:dyDescent="0.35">
      <c r="A6410" t="s">
        <v>37</v>
      </c>
      <c r="B6410" t="s">
        <v>2001</v>
      </c>
      <c r="C6410">
        <v>37</v>
      </c>
      <c r="D6410" t="s">
        <v>85</v>
      </c>
      <c r="E6410" t="s">
        <v>1055</v>
      </c>
      <c r="F6410" t="s">
        <v>78</v>
      </c>
      <c r="G6410" t="s">
        <v>78</v>
      </c>
    </row>
    <row r="6411" spans="1:7" x14ac:dyDescent="0.35">
      <c r="A6411" t="s">
        <v>37</v>
      </c>
      <c r="B6411" t="s">
        <v>2002</v>
      </c>
      <c r="C6411">
        <v>23</v>
      </c>
      <c r="D6411" t="s">
        <v>78</v>
      </c>
      <c r="E6411" t="s">
        <v>294</v>
      </c>
      <c r="F6411" t="s">
        <v>78</v>
      </c>
      <c r="G6411" t="s">
        <v>78</v>
      </c>
    </row>
    <row r="6412" spans="1:7" x14ac:dyDescent="0.35">
      <c r="A6412" t="s">
        <v>37</v>
      </c>
      <c r="B6412" t="s">
        <v>2003</v>
      </c>
      <c r="C6412">
        <v>159</v>
      </c>
      <c r="D6412" t="s">
        <v>737</v>
      </c>
      <c r="E6412" t="s">
        <v>1021</v>
      </c>
      <c r="F6412" t="s">
        <v>78</v>
      </c>
      <c r="G6412" t="s">
        <v>78</v>
      </c>
    </row>
    <row r="6413" spans="1:7" x14ac:dyDescent="0.35">
      <c r="A6413" t="s">
        <v>37</v>
      </c>
      <c r="B6413" t="s">
        <v>2004</v>
      </c>
      <c r="C6413">
        <v>112</v>
      </c>
      <c r="D6413" t="s">
        <v>865</v>
      </c>
      <c r="E6413" t="s">
        <v>866</v>
      </c>
      <c r="F6413" t="s">
        <v>78</v>
      </c>
      <c r="G6413" t="s">
        <v>78</v>
      </c>
    </row>
    <row r="6414" spans="1:7" x14ac:dyDescent="0.35">
      <c r="A6414" t="s">
        <v>37</v>
      </c>
      <c r="B6414" t="s">
        <v>2005</v>
      </c>
      <c r="C6414">
        <v>110</v>
      </c>
      <c r="D6414" t="s">
        <v>721</v>
      </c>
      <c r="E6414" t="s">
        <v>1005</v>
      </c>
      <c r="F6414" t="s">
        <v>433</v>
      </c>
      <c r="G6414" t="s">
        <v>78</v>
      </c>
    </row>
    <row r="6415" spans="1:7" x14ac:dyDescent="0.35">
      <c r="A6415" t="s">
        <v>37</v>
      </c>
      <c r="B6415" t="s">
        <v>1044</v>
      </c>
      <c r="C6415">
        <v>46</v>
      </c>
      <c r="D6415" t="s">
        <v>355</v>
      </c>
      <c r="E6415" t="s">
        <v>1025</v>
      </c>
      <c r="F6415" t="s">
        <v>78</v>
      </c>
      <c r="G6415" t="s">
        <v>78</v>
      </c>
    </row>
    <row r="6416" spans="1:7" x14ac:dyDescent="0.35">
      <c r="A6416" t="s">
        <v>37</v>
      </c>
      <c r="B6416" t="s">
        <v>2006</v>
      </c>
      <c r="C6416">
        <v>52</v>
      </c>
      <c r="D6416" t="s">
        <v>734</v>
      </c>
      <c r="E6416" t="s">
        <v>1012</v>
      </c>
      <c r="F6416" t="s">
        <v>78</v>
      </c>
      <c r="G6416" t="s">
        <v>800</v>
      </c>
    </row>
    <row r="6417" spans="1:7" x14ac:dyDescent="0.35">
      <c r="A6417" t="s">
        <v>37</v>
      </c>
      <c r="B6417" t="s">
        <v>2007</v>
      </c>
      <c r="C6417">
        <v>20</v>
      </c>
      <c r="D6417" t="s">
        <v>78</v>
      </c>
      <c r="E6417" t="s">
        <v>294</v>
      </c>
      <c r="F6417" t="s">
        <v>78</v>
      </c>
      <c r="G6417" t="s">
        <v>78</v>
      </c>
    </row>
    <row r="6418" spans="1:7" x14ac:dyDescent="0.35">
      <c r="A6418" t="s">
        <v>37</v>
      </c>
      <c r="B6418" t="s">
        <v>2008</v>
      </c>
      <c r="C6418">
        <v>18</v>
      </c>
      <c r="D6418" t="s">
        <v>598</v>
      </c>
      <c r="E6418" t="s">
        <v>112</v>
      </c>
      <c r="F6418" t="s">
        <v>676</v>
      </c>
      <c r="G6418" t="s">
        <v>78</v>
      </c>
    </row>
    <row r="6419" spans="1:7" x14ac:dyDescent="0.35">
      <c r="A6419" t="s">
        <v>37</v>
      </c>
      <c r="B6419" t="s">
        <v>2009</v>
      </c>
      <c r="C6419">
        <v>113</v>
      </c>
      <c r="D6419" t="s">
        <v>730</v>
      </c>
      <c r="E6419" t="s">
        <v>1034</v>
      </c>
      <c r="F6419" t="s">
        <v>78</v>
      </c>
      <c r="G6419" t="s">
        <v>78</v>
      </c>
    </row>
    <row r="6420" spans="1:7" x14ac:dyDescent="0.35">
      <c r="A6420" t="s">
        <v>37</v>
      </c>
      <c r="B6420" t="s">
        <v>2010</v>
      </c>
      <c r="C6420">
        <v>85</v>
      </c>
      <c r="D6420" t="s">
        <v>865</v>
      </c>
      <c r="E6420" t="s">
        <v>866</v>
      </c>
      <c r="F6420" t="s">
        <v>78</v>
      </c>
      <c r="G6420" t="s">
        <v>78</v>
      </c>
    </row>
    <row r="6421" spans="1:7" x14ac:dyDescent="0.35">
      <c r="A6421" t="s">
        <v>37</v>
      </c>
      <c r="B6421" t="s">
        <v>2011</v>
      </c>
      <c r="C6421">
        <v>47</v>
      </c>
      <c r="D6421" t="s">
        <v>1109</v>
      </c>
      <c r="E6421" t="s">
        <v>1154</v>
      </c>
      <c r="F6421" t="s">
        <v>78</v>
      </c>
      <c r="G6421" t="s">
        <v>78</v>
      </c>
    </row>
    <row r="6422" spans="1:7" x14ac:dyDescent="0.35">
      <c r="A6422" t="s">
        <v>37</v>
      </c>
      <c r="B6422" t="s">
        <v>318</v>
      </c>
      <c r="C6422">
        <v>17</v>
      </c>
      <c r="D6422" t="s">
        <v>78</v>
      </c>
      <c r="E6422" t="s">
        <v>294</v>
      </c>
      <c r="F6422" t="s">
        <v>78</v>
      </c>
      <c r="G6422" t="s">
        <v>78</v>
      </c>
    </row>
    <row r="6423" spans="1:7" x14ac:dyDescent="0.35">
      <c r="A6423" t="s">
        <v>38</v>
      </c>
      <c r="B6423" t="s">
        <v>1042</v>
      </c>
      <c r="C6423">
        <v>31</v>
      </c>
      <c r="D6423" t="s">
        <v>85</v>
      </c>
      <c r="E6423" t="s">
        <v>1055</v>
      </c>
      <c r="F6423" t="s">
        <v>78</v>
      </c>
      <c r="G6423" t="s">
        <v>78</v>
      </c>
    </row>
    <row r="6424" spans="1:7" x14ac:dyDescent="0.35">
      <c r="A6424" t="s">
        <v>38</v>
      </c>
      <c r="B6424" t="s">
        <v>2000</v>
      </c>
      <c r="C6424">
        <v>26</v>
      </c>
      <c r="D6424" t="s">
        <v>78</v>
      </c>
      <c r="E6424" t="s">
        <v>294</v>
      </c>
      <c r="F6424" t="s">
        <v>78</v>
      </c>
      <c r="G6424" t="s">
        <v>78</v>
      </c>
    </row>
    <row r="6425" spans="1:7" x14ac:dyDescent="0.35">
      <c r="A6425" t="s">
        <v>38</v>
      </c>
      <c r="B6425" t="s">
        <v>2001</v>
      </c>
      <c r="C6425">
        <v>19</v>
      </c>
      <c r="D6425" t="s">
        <v>78</v>
      </c>
      <c r="E6425" t="s">
        <v>294</v>
      </c>
      <c r="F6425" t="s">
        <v>78</v>
      </c>
      <c r="G6425" t="s">
        <v>78</v>
      </c>
    </row>
    <row r="6426" spans="1:7" x14ac:dyDescent="0.35">
      <c r="A6426" t="s">
        <v>38</v>
      </c>
      <c r="B6426" t="s">
        <v>2002</v>
      </c>
      <c r="C6426">
        <v>22</v>
      </c>
      <c r="D6426" t="s">
        <v>622</v>
      </c>
      <c r="E6426" t="s">
        <v>1013</v>
      </c>
      <c r="F6426" t="s">
        <v>78</v>
      </c>
      <c r="G6426" t="s">
        <v>78</v>
      </c>
    </row>
    <row r="6427" spans="1:7" x14ac:dyDescent="0.35">
      <c r="A6427" t="s">
        <v>38</v>
      </c>
      <c r="B6427" t="s">
        <v>2003</v>
      </c>
      <c r="C6427">
        <v>164</v>
      </c>
      <c r="D6427" t="s">
        <v>633</v>
      </c>
      <c r="E6427" t="s">
        <v>997</v>
      </c>
      <c r="F6427" t="s">
        <v>668</v>
      </c>
      <c r="G6427" t="s">
        <v>78</v>
      </c>
    </row>
    <row r="6428" spans="1:7" x14ac:dyDescent="0.35">
      <c r="A6428" t="s">
        <v>38</v>
      </c>
      <c r="B6428" t="s">
        <v>2004</v>
      </c>
      <c r="C6428">
        <v>139</v>
      </c>
      <c r="D6428" t="s">
        <v>724</v>
      </c>
      <c r="E6428" t="s">
        <v>695</v>
      </c>
      <c r="F6428" t="s">
        <v>673</v>
      </c>
      <c r="G6428" t="s">
        <v>414</v>
      </c>
    </row>
    <row r="6429" spans="1:7" x14ac:dyDescent="0.35">
      <c r="A6429" t="s">
        <v>38</v>
      </c>
      <c r="B6429" t="s">
        <v>2005</v>
      </c>
      <c r="C6429">
        <v>112</v>
      </c>
      <c r="D6429" t="s">
        <v>633</v>
      </c>
      <c r="E6429" t="s">
        <v>867</v>
      </c>
      <c r="F6429" t="s">
        <v>78</v>
      </c>
      <c r="G6429" t="s">
        <v>78</v>
      </c>
    </row>
    <row r="6430" spans="1:7" x14ac:dyDescent="0.35">
      <c r="A6430" t="s">
        <v>38</v>
      </c>
      <c r="B6430" t="s">
        <v>1044</v>
      </c>
      <c r="C6430">
        <v>30</v>
      </c>
      <c r="D6430" t="s">
        <v>377</v>
      </c>
      <c r="E6430" t="s">
        <v>1052</v>
      </c>
      <c r="F6430" t="s">
        <v>78</v>
      </c>
      <c r="G6430" t="s">
        <v>78</v>
      </c>
    </row>
    <row r="6431" spans="1:7" x14ac:dyDescent="0.35">
      <c r="A6431" t="s">
        <v>38</v>
      </c>
      <c r="B6431" t="s">
        <v>2006</v>
      </c>
      <c r="C6431">
        <v>20</v>
      </c>
      <c r="D6431" t="s">
        <v>729</v>
      </c>
      <c r="E6431" t="s">
        <v>983</v>
      </c>
      <c r="F6431" t="s">
        <v>78</v>
      </c>
      <c r="G6431" t="s">
        <v>78</v>
      </c>
    </row>
    <row r="6432" spans="1:7" x14ac:dyDescent="0.35">
      <c r="A6432" t="s">
        <v>38</v>
      </c>
      <c r="B6432" t="s">
        <v>2007</v>
      </c>
      <c r="C6432">
        <v>20</v>
      </c>
      <c r="D6432" t="s">
        <v>78</v>
      </c>
      <c r="E6432" t="s">
        <v>294</v>
      </c>
      <c r="F6432" t="s">
        <v>78</v>
      </c>
      <c r="G6432" t="s">
        <v>78</v>
      </c>
    </row>
    <row r="6433" spans="1:7" x14ac:dyDescent="0.35">
      <c r="A6433" t="s">
        <v>38</v>
      </c>
      <c r="B6433" t="s">
        <v>2008</v>
      </c>
      <c r="C6433">
        <v>20</v>
      </c>
      <c r="D6433" t="s">
        <v>433</v>
      </c>
      <c r="E6433" t="s">
        <v>1046</v>
      </c>
      <c r="F6433" t="s">
        <v>78</v>
      </c>
      <c r="G6433" t="s">
        <v>78</v>
      </c>
    </row>
    <row r="6434" spans="1:7" x14ac:dyDescent="0.35">
      <c r="A6434" t="s">
        <v>38</v>
      </c>
      <c r="B6434" t="s">
        <v>2009</v>
      </c>
      <c r="C6434">
        <v>101</v>
      </c>
      <c r="D6434" t="s">
        <v>719</v>
      </c>
      <c r="E6434" t="s">
        <v>819</v>
      </c>
      <c r="F6434" t="s">
        <v>78</v>
      </c>
      <c r="G6434" t="s">
        <v>78</v>
      </c>
    </row>
    <row r="6435" spans="1:7" x14ac:dyDescent="0.35">
      <c r="A6435" t="s">
        <v>38</v>
      </c>
      <c r="B6435" t="s">
        <v>2010</v>
      </c>
      <c r="C6435">
        <v>96</v>
      </c>
      <c r="D6435" t="s">
        <v>1030</v>
      </c>
      <c r="E6435" t="s">
        <v>823</v>
      </c>
      <c r="F6435" t="s">
        <v>78</v>
      </c>
      <c r="G6435" t="s">
        <v>78</v>
      </c>
    </row>
    <row r="6436" spans="1:7" x14ac:dyDescent="0.35">
      <c r="A6436" t="s">
        <v>38</v>
      </c>
      <c r="B6436" t="s">
        <v>2011</v>
      </c>
      <c r="C6436">
        <v>44</v>
      </c>
      <c r="D6436" t="s">
        <v>503</v>
      </c>
      <c r="E6436" t="s">
        <v>787</v>
      </c>
      <c r="F6436" t="s">
        <v>387</v>
      </c>
      <c r="G6436" t="s">
        <v>78</v>
      </c>
    </row>
    <row r="6437" spans="1:7" x14ac:dyDescent="0.35">
      <c r="A6437" t="s">
        <v>38</v>
      </c>
      <c r="B6437" t="s">
        <v>318</v>
      </c>
      <c r="C6437">
        <v>9</v>
      </c>
      <c r="D6437" t="s">
        <v>357</v>
      </c>
      <c r="E6437" t="s">
        <v>356</v>
      </c>
      <c r="F6437" t="s">
        <v>78</v>
      </c>
      <c r="G6437" t="s">
        <v>78</v>
      </c>
    </row>
    <row r="6438" spans="1:7" x14ac:dyDescent="0.35">
      <c r="A6438" t="s">
        <v>39</v>
      </c>
      <c r="B6438" t="s">
        <v>1042</v>
      </c>
      <c r="C6438">
        <v>54</v>
      </c>
      <c r="D6438" t="s">
        <v>387</v>
      </c>
      <c r="E6438" t="s">
        <v>1143</v>
      </c>
      <c r="F6438" t="s">
        <v>78</v>
      </c>
      <c r="G6438" t="s">
        <v>78</v>
      </c>
    </row>
    <row r="6439" spans="1:7" x14ac:dyDescent="0.35">
      <c r="A6439" t="s">
        <v>39</v>
      </c>
      <c r="B6439" t="s">
        <v>2000</v>
      </c>
      <c r="C6439">
        <v>59</v>
      </c>
      <c r="D6439" t="s">
        <v>987</v>
      </c>
      <c r="E6439" t="s">
        <v>991</v>
      </c>
      <c r="F6439" t="s">
        <v>490</v>
      </c>
      <c r="G6439" t="s">
        <v>78</v>
      </c>
    </row>
    <row r="6440" spans="1:7" x14ac:dyDescent="0.35">
      <c r="A6440" t="s">
        <v>39</v>
      </c>
      <c r="B6440" t="s">
        <v>2001</v>
      </c>
      <c r="C6440">
        <v>34</v>
      </c>
      <c r="D6440" t="s">
        <v>902</v>
      </c>
      <c r="E6440" t="s">
        <v>903</v>
      </c>
      <c r="F6440" t="s">
        <v>78</v>
      </c>
      <c r="G6440" t="s">
        <v>78</v>
      </c>
    </row>
    <row r="6441" spans="1:7" x14ac:dyDescent="0.35">
      <c r="A6441" t="s">
        <v>39</v>
      </c>
      <c r="B6441" t="s">
        <v>2002</v>
      </c>
      <c r="C6441">
        <v>37</v>
      </c>
      <c r="D6441" t="s">
        <v>63</v>
      </c>
      <c r="E6441" t="s">
        <v>64</v>
      </c>
      <c r="F6441" t="s">
        <v>78</v>
      </c>
      <c r="G6441" t="s">
        <v>78</v>
      </c>
    </row>
    <row r="6442" spans="1:7" x14ac:dyDescent="0.35">
      <c r="A6442" t="s">
        <v>39</v>
      </c>
      <c r="B6442" t="s">
        <v>2003</v>
      </c>
      <c r="C6442">
        <v>233</v>
      </c>
      <c r="D6442" t="s">
        <v>868</v>
      </c>
      <c r="E6442" t="s">
        <v>821</v>
      </c>
      <c r="F6442" t="s">
        <v>78</v>
      </c>
      <c r="G6442" t="s">
        <v>78</v>
      </c>
    </row>
    <row r="6443" spans="1:7" x14ac:dyDescent="0.35">
      <c r="A6443" t="s">
        <v>39</v>
      </c>
      <c r="B6443" t="s">
        <v>2004</v>
      </c>
      <c r="C6443">
        <v>162</v>
      </c>
      <c r="D6443" t="s">
        <v>755</v>
      </c>
      <c r="E6443" t="s">
        <v>860</v>
      </c>
      <c r="F6443" t="s">
        <v>170</v>
      </c>
      <c r="G6443" t="s">
        <v>78</v>
      </c>
    </row>
    <row r="6444" spans="1:7" x14ac:dyDescent="0.35">
      <c r="A6444" t="s">
        <v>39</v>
      </c>
      <c r="B6444" t="s">
        <v>2005</v>
      </c>
      <c r="C6444">
        <v>131</v>
      </c>
      <c r="D6444" t="s">
        <v>783</v>
      </c>
      <c r="E6444" t="s">
        <v>1170</v>
      </c>
      <c r="F6444" t="s">
        <v>78</v>
      </c>
      <c r="G6444" t="s">
        <v>78</v>
      </c>
    </row>
    <row r="6445" spans="1:7" x14ac:dyDescent="0.35">
      <c r="A6445" t="s">
        <v>39</v>
      </c>
      <c r="B6445" t="s">
        <v>1044</v>
      </c>
      <c r="C6445">
        <v>53</v>
      </c>
      <c r="D6445" t="s">
        <v>458</v>
      </c>
      <c r="E6445" t="s">
        <v>1070</v>
      </c>
      <c r="F6445" t="s">
        <v>78</v>
      </c>
      <c r="G6445" t="s">
        <v>78</v>
      </c>
    </row>
    <row r="6446" spans="1:7" x14ac:dyDescent="0.35">
      <c r="A6446" t="s">
        <v>39</v>
      </c>
      <c r="B6446" t="s">
        <v>2006</v>
      </c>
      <c r="C6446">
        <v>54</v>
      </c>
      <c r="D6446" t="s">
        <v>78</v>
      </c>
      <c r="E6446" t="s">
        <v>294</v>
      </c>
      <c r="F6446" t="s">
        <v>78</v>
      </c>
      <c r="G6446" t="s">
        <v>78</v>
      </c>
    </row>
    <row r="6447" spans="1:7" x14ac:dyDescent="0.35">
      <c r="A6447" t="s">
        <v>39</v>
      </c>
      <c r="B6447" t="s">
        <v>2007</v>
      </c>
      <c r="C6447">
        <v>39</v>
      </c>
      <c r="D6447" t="s">
        <v>78</v>
      </c>
      <c r="E6447" t="s">
        <v>294</v>
      </c>
      <c r="F6447" t="s">
        <v>78</v>
      </c>
      <c r="G6447" t="s">
        <v>78</v>
      </c>
    </row>
    <row r="6448" spans="1:7" x14ac:dyDescent="0.35">
      <c r="A6448" t="s">
        <v>39</v>
      </c>
      <c r="B6448" t="s">
        <v>2008</v>
      </c>
      <c r="C6448">
        <v>28</v>
      </c>
      <c r="D6448" t="s">
        <v>748</v>
      </c>
      <c r="E6448" t="s">
        <v>749</v>
      </c>
      <c r="F6448" t="s">
        <v>78</v>
      </c>
      <c r="G6448" t="s">
        <v>78</v>
      </c>
    </row>
    <row r="6449" spans="1:7" x14ac:dyDescent="0.35">
      <c r="A6449" t="s">
        <v>39</v>
      </c>
      <c r="B6449" t="s">
        <v>2009</v>
      </c>
      <c r="C6449">
        <v>146</v>
      </c>
      <c r="D6449" t="s">
        <v>741</v>
      </c>
      <c r="E6449" t="s">
        <v>1141</v>
      </c>
      <c r="F6449" t="s">
        <v>387</v>
      </c>
      <c r="G6449" t="s">
        <v>78</v>
      </c>
    </row>
    <row r="6450" spans="1:7" x14ac:dyDescent="0.35">
      <c r="A6450" t="s">
        <v>39</v>
      </c>
      <c r="B6450" t="s">
        <v>2010</v>
      </c>
      <c r="C6450">
        <v>98</v>
      </c>
      <c r="D6450" t="s">
        <v>260</v>
      </c>
      <c r="E6450" t="s">
        <v>259</v>
      </c>
      <c r="F6450" t="s">
        <v>78</v>
      </c>
      <c r="G6450" t="s">
        <v>78</v>
      </c>
    </row>
    <row r="6451" spans="1:7" x14ac:dyDescent="0.35">
      <c r="A6451" t="s">
        <v>39</v>
      </c>
      <c r="B6451" t="s">
        <v>2011</v>
      </c>
      <c r="C6451">
        <v>63</v>
      </c>
      <c r="D6451" t="s">
        <v>993</v>
      </c>
      <c r="E6451" t="s">
        <v>824</v>
      </c>
      <c r="F6451" t="s">
        <v>78</v>
      </c>
      <c r="G6451" t="s">
        <v>78</v>
      </c>
    </row>
    <row r="6452" spans="1:7" x14ac:dyDescent="0.35">
      <c r="A6452" t="s">
        <v>39</v>
      </c>
      <c r="B6452" t="s">
        <v>318</v>
      </c>
      <c r="C6452">
        <v>17</v>
      </c>
      <c r="D6452" t="s">
        <v>78</v>
      </c>
      <c r="E6452" t="s">
        <v>294</v>
      </c>
      <c r="F6452" t="s">
        <v>78</v>
      </c>
      <c r="G6452" t="s">
        <v>78</v>
      </c>
    </row>
    <row r="6453" spans="1:7" x14ac:dyDescent="0.35">
      <c r="A6453" t="s">
        <v>40</v>
      </c>
      <c r="B6453" t="s">
        <v>1042</v>
      </c>
      <c r="C6453">
        <v>297</v>
      </c>
      <c r="D6453" t="s">
        <v>456</v>
      </c>
      <c r="E6453" t="s">
        <v>1051</v>
      </c>
      <c r="F6453" t="s">
        <v>78</v>
      </c>
      <c r="G6453" t="s">
        <v>78</v>
      </c>
    </row>
    <row r="6454" spans="1:7" x14ac:dyDescent="0.35">
      <c r="A6454" t="s">
        <v>40</v>
      </c>
      <c r="B6454" t="s">
        <v>2000</v>
      </c>
      <c r="C6454">
        <v>326</v>
      </c>
      <c r="D6454" t="s">
        <v>374</v>
      </c>
      <c r="E6454" t="s">
        <v>1143</v>
      </c>
      <c r="F6454" t="s">
        <v>673</v>
      </c>
      <c r="G6454" t="s">
        <v>78</v>
      </c>
    </row>
    <row r="6455" spans="1:7" x14ac:dyDescent="0.35">
      <c r="A6455" t="s">
        <v>40</v>
      </c>
      <c r="B6455" t="s">
        <v>2001</v>
      </c>
      <c r="C6455">
        <v>206</v>
      </c>
      <c r="D6455" t="s">
        <v>732</v>
      </c>
      <c r="E6455" t="s">
        <v>1024</v>
      </c>
      <c r="F6455" t="s">
        <v>78</v>
      </c>
      <c r="G6455" t="s">
        <v>78</v>
      </c>
    </row>
    <row r="6456" spans="1:7" x14ac:dyDescent="0.35">
      <c r="A6456" t="s">
        <v>40</v>
      </c>
      <c r="B6456" t="s">
        <v>2002</v>
      </c>
      <c r="C6456">
        <v>153</v>
      </c>
      <c r="D6456" t="s">
        <v>633</v>
      </c>
      <c r="E6456" t="s">
        <v>867</v>
      </c>
      <c r="F6456" t="s">
        <v>78</v>
      </c>
      <c r="G6456" t="s">
        <v>78</v>
      </c>
    </row>
    <row r="6457" spans="1:7" x14ac:dyDescent="0.35">
      <c r="A6457" t="s">
        <v>40</v>
      </c>
      <c r="B6457" t="s">
        <v>2003</v>
      </c>
      <c r="C6457">
        <v>1083</v>
      </c>
      <c r="D6457" t="s">
        <v>721</v>
      </c>
      <c r="E6457" t="s">
        <v>1051</v>
      </c>
      <c r="F6457" t="s">
        <v>679</v>
      </c>
      <c r="G6457" t="s">
        <v>78</v>
      </c>
    </row>
    <row r="6458" spans="1:7" x14ac:dyDescent="0.35">
      <c r="A6458" t="s">
        <v>40</v>
      </c>
      <c r="B6458" t="s">
        <v>2004</v>
      </c>
      <c r="C6458">
        <v>764</v>
      </c>
      <c r="D6458" t="s">
        <v>1064</v>
      </c>
      <c r="E6458" t="s">
        <v>1232</v>
      </c>
      <c r="F6458" t="s">
        <v>679</v>
      </c>
      <c r="G6458" t="s">
        <v>673</v>
      </c>
    </row>
    <row r="6459" spans="1:7" x14ac:dyDescent="0.35">
      <c r="A6459" t="s">
        <v>40</v>
      </c>
      <c r="B6459" t="s">
        <v>2005</v>
      </c>
      <c r="C6459">
        <v>636</v>
      </c>
      <c r="D6459" t="s">
        <v>728</v>
      </c>
      <c r="E6459" t="s">
        <v>662</v>
      </c>
      <c r="F6459" t="s">
        <v>679</v>
      </c>
      <c r="G6459" t="s">
        <v>679</v>
      </c>
    </row>
    <row r="6460" spans="1:7" x14ac:dyDescent="0.35">
      <c r="A6460" t="s">
        <v>40</v>
      </c>
      <c r="B6460" t="s">
        <v>1044</v>
      </c>
      <c r="C6460">
        <v>263</v>
      </c>
      <c r="D6460" t="s">
        <v>355</v>
      </c>
      <c r="E6460" t="s">
        <v>1025</v>
      </c>
      <c r="F6460" t="s">
        <v>78</v>
      </c>
      <c r="G6460" t="s">
        <v>78</v>
      </c>
    </row>
    <row r="6461" spans="1:7" x14ac:dyDescent="0.35">
      <c r="A6461" t="s">
        <v>40</v>
      </c>
      <c r="B6461" t="s">
        <v>2006</v>
      </c>
      <c r="C6461">
        <v>272</v>
      </c>
      <c r="D6461" t="s">
        <v>341</v>
      </c>
      <c r="E6461" t="s">
        <v>1006</v>
      </c>
      <c r="F6461" t="s">
        <v>78</v>
      </c>
      <c r="G6461" t="s">
        <v>673</v>
      </c>
    </row>
    <row r="6462" spans="1:7" x14ac:dyDescent="0.35">
      <c r="A6462" t="s">
        <v>40</v>
      </c>
      <c r="B6462" t="s">
        <v>2007</v>
      </c>
      <c r="C6462">
        <v>167</v>
      </c>
      <c r="D6462" t="s">
        <v>355</v>
      </c>
      <c r="E6462" t="s">
        <v>1025</v>
      </c>
      <c r="F6462" t="s">
        <v>78</v>
      </c>
      <c r="G6462" t="s">
        <v>78</v>
      </c>
    </row>
    <row r="6463" spans="1:7" x14ac:dyDescent="0.35">
      <c r="A6463" t="s">
        <v>40</v>
      </c>
      <c r="B6463" t="s">
        <v>2008</v>
      </c>
      <c r="C6463">
        <v>115</v>
      </c>
      <c r="D6463" t="s">
        <v>796</v>
      </c>
      <c r="E6463" t="s">
        <v>948</v>
      </c>
      <c r="F6463" t="s">
        <v>377</v>
      </c>
      <c r="G6463" t="s">
        <v>78</v>
      </c>
    </row>
    <row r="6464" spans="1:7" x14ac:dyDescent="0.35">
      <c r="A6464" t="s">
        <v>40</v>
      </c>
      <c r="B6464" t="s">
        <v>2009</v>
      </c>
      <c r="C6464">
        <v>735</v>
      </c>
      <c r="D6464" t="s">
        <v>719</v>
      </c>
      <c r="E6464" t="s">
        <v>1031</v>
      </c>
      <c r="F6464" t="s">
        <v>668</v>
      </c>
      <c r="G6464" t="s">
        <v>78</v>
      </c>
    </row>
    <row r="6465" spans="1:7" x14ac:dyDescent="0.35">
      <c r="A6465" t="s">
        <v>40</v>
      </c>
      <c r="B6465" t="s">
        <v>2010</v>
      </c>
      <c r="C6465">
        <v>486</v>
      </c>
      <c r="D6465" t="s">
        <v>1023</v>
      </c>
      <c r="E6465" t="s">
        <v>1022</v>
      </c>
      <c r="F6465" t="s">
        <v>78</v>
      </c>
      <c r="G6465" t="s">
        <v>78</v>
      </c>
    </row>
    <row r="6466" spans="1:7" x14ac:dyDescent="0.35">
      <c r="A6466" t="s">
        <v>40</v>
      </c>
      <c r="B6466" t="s">
        <v>2011</v>
      </c>
      <c r="C6466">
        <v>302</v>
      </c>
      <c r="D6466" t="s">
        <v>508</v>
      </c>
      <c r="E6466" t="s">
        <v>824</v>
      </c>
      <c r="F6466" t="s">
        <v>377</v>
      </c>
      <c r="G6466" t="s">
        <v>78</v>
      </c>
    </row>
    <row r="6467" spans="1:7" x14ac:dyDescent="0.35">
      <c r="A6467" t="s">
        <v>40</v>
      </c>
      <c r="B6467" t="s">
        <v>318</v>
      </c>
      <c r="C6467">
        <v>66</v>
      </c>
      <c r="D6467" t="s">
        <v>729</v>
      </c>
      <c r="E6467" t="s">
        <v>983</v>
      </c>
      <c r="F6467" t="s">
        <v>78</v>
      </c>
      <c r="G6467" t="s">
        <v>78</v>
      </c>
    </row>
    <row r="6469" spans="1:7" x14ac:dyDescent="0.35">
      <c r="A6469" t="s">
        <v>2044</v>
      </c>
    </row>
    <row r="6470" spans="1:7" x14ac:dyDescent="0.35">
      <c r="A6470" t="s">
        <v>29</v>
      </c>
      <c r="B6470" t="s">
        <v>2014</v>
      </c>
      <c r="C6470" t="s">
        <v>30</v>
      </c>
      <c r="D6470" t="s">
        <v>842</v>
      </c>
      <c r="E6470" t="s">
        <v>57</v>
      </c>
      <c r="F6470" t="s">
        <v>58</v>
      </c>
      <c r="G6470" t="s">
        <v>74</v>
      </c>
    </row>
    <row r="6471" spans="1:7" x14ac:dyDescent="0.35">
      <c r="A6471" t="s">
        <v>35</v>
      </c>
      <c r="B6471" t="s">
        <v>2015</v>
      </c>
      <c r="C6471">
        <v>214</v>
      </c>
      <c r="D6471" t="s">
        <v>78</v>
      </c>
      <c r="E6471" t="s">
        <v>260</v>
      </c>
      <c r="F6471" t="s">
        <v>259</v>
      </c>
      <c r="G6471" t="s">
        <v>78</v>
      </c>
    </row>
    <row r="6472" spans="1:7" x14ac:dyDescent="0.35">
      <c r="A6472" t="s">
        <v>35</v>
      </c>
      <c r="B6472" t="s">
        <v>2016</v>
      </c>
      <c r="C6472">
        <v>403</v>
      </c>
      <c r="D6472" t="s">
        <v>78</v>
      </c>
      <c r="E6472" t="s">
        <v>807</v>
      </c>
      <c r="F6472" t="s">
        <v>1024</v>
      </c>
      <c r="G6472" t="s">
        <v>374</v>
      </c>
    </row>
    <row r="6473" spans="1:7" x14ac:dyDescent="0.35">
      <c r="A6473" t="s">
        <v>35</v>
      </c>
      <c r="B6473" t="s">
        <v>318</v>
      </c>
      <c r="C6473">
        <v>34</v>
      </c>
      <c r="D6473" t="s">
        <v>78</v>
      </c>
      <c r="E6473" t="s">
        <v>631</v>
      </c>
      <c r="F6473" t="s">
        <v>662</v>
      </c>
      <c r="G6473" t="s">
        <v>78</v>
      </c>
    </row>
    <row r="6474" spans="1:7" x14ac:dyDescent="0.35">
      <c r="A6474" t="s">
        <v>36</v>
      </c>
      <c r="B6474" t="s">
        <v>2015</v>
      </c>
      <c r="C6474">
        <v>511</v>
      </c>
      <c r="D6474" t="s">
        <v>78</v>
      </c>
      <c r="E6474" t="s">
        <v>288</v>
      </c>
      <c r="F6474" t="s">
        <v>975</v>
      </c>
      <c r="G6474" t="s">
        <v>679</v>
      </c>
    </row>
    <row r="6475" spans="1:7" x14ac:dyDescent="0.35">
      <c r="A6475" t="s">
        <v>36</v>
      </c>
      <c r="B6475" t="s">
        <v>2016</v>
      </c>
      <c r="C6475">
        <v>1513</v>
      </c>
      <c r="D6475" t="s">
        <v>170</v>
      </c>
      <c r="E6475" t="s">
        <v>676</v>
      </c>
      <c r="F6475" t="s">
        <v>1048</v>
      </c>
      <c r="G6475" t="s">
        <v>78</v>
      </c>
    </row>
    <row r="6476" spans="1:7" x14ac:dyDescent="0.35">
      <c r="A6476" t="s">
        <v>36</v>
      </c>
      <c r="B6476" t="s">
        <v>318</v>
      </c>
      <c r="C6476">
        <v>198</v>
      </c>
      <c r="D6476" t="s">
        <v>78</v>
      </c>
      <c r="E6476" t="s">
        <v>456</v>
      </c>
      <c r="F6476" t="s">
        <v>1051</v>
      </c>
      <c r="G6476" t="s">
        <v>78</v>
      </c>
    </row>
    <row r="6477" spans="1:7" x14ac:dyDescent="0.35">
      <c r="A6477" t="s">
        <v>37</v>
      </c>
      <c r="B6477" t="s">
        <v>2015</v>
      </c>
      <c r="C6477">
        <v>232</v>
      </c>
      <c r="D6477" t="s">
        <v>668</v>
      </c>
      <c r="E6477" t="s">
        <v>902</v>
      </c>
      <c r="F6477" t="s">
        <v>948</v>
      </c>
      <c r="G6477" t="s">
        <v>78</v>
      </c>
    </row>
    <row r="6478" spans="1:7" x14ac:dyDescent="0.35">
      <c r="A6478" t="s">
        <v>37</v>
      </c>
      <c r="B6478" t="s">
        <v>2016</v>
      </c>
      <c r="C6478">
        <v>624</v>
      </c>
      <c r="D6478" t="s">
        <v>78</v>
      </c>
      <c r="E6478" t="s">
        <v>732</v>
      </c>
      <c r="F6478" t="s">
        <v>867</v>
      </c>
      <c r="G6478" t="s">
        <v>679</v>
      </c>
    </row>
    <row r="6479" spans="1:7" x14ac:dyDescent="0.35">
      <c r="A6479" t="s">
        <v>37</v>
      </c>
      <c r="B6479" t="s">
        <v>318</v>
      </c>
      <c r="C6479">
        <v>81</v>
      </c>
      <c r="D6479" t="s">
        <v>433</v>
      </c>
      <c r="E6479" t="s">
        <v>85</v>
      </c>
      <c r="F6479" t="s">
        <v>1070</v>
      </c>
      <c r="G6479" t="s">
        <v>78</v>
      </c>
    </row>
    <row r="6480" spans="1:7" x14ac:dyDescent="0.35">
      <c r="A6480" t="s">
        <v>38</v>
      </c>
      <c r="B6480" t="s">
        <v>2015</v>
      </c>
      <c r="C6480">
        <v>252</v>
      </c>
      <c r="D6480" t="s">
        <v>170</v>
      </c>
      <c r="E6480" t="s">
        <v>793</v>
      </c>
      <c r="F6480" t="s">
        <v>1010</v>
      </c>
      <c r="G6480" t="s">
        <v>78</v>
      </c>
    </row>
    <row r="6481" spans="1:7" x14ac:dyDescent="0.35">
      <c r="A6481" t="s">
        <v>38</v>
      </c>
      <c r="B6481" t="s">
        <v>2016</v>
      </c>
      <c r="C6481">
        <v>524</v>
      </c>
      <c r="D6481" t="s">
        <v>679</v>
      </c>
      <c r="E6481" t="s">
        <v>676</v>
      </c>
      <c r="F6481" t="s">
        <v>867</v>
      </c>
      <c r="G6481" t="s">
        <v>668</v>
      </c>
    </row>
    <row r="6482" spans="1:7" x14ac:dyDescent="0.35">
      <c r="A6482" t="s">
        <v>38</v>
      </c>
      <c r="B6482" t="s">
        <v>318</v>
      </c>
      <c r="C6482">
        <v>77</v>
      </c>
      <c r="D6482" t="s">
        <v>246</v>
      </c>
      <c r="E6482" t="s">
        <v>631</v>
      </c>
      <c r="F6482" t="s">
        <v>824</v>
      </c>
      <c r="G6482" t="s">
        <v>78</v>
      </c>
    </row>
    <row r="6483" spans="1:7" x14ac:dyDescent="0.35">
      <c r="A6483" t="s">
        <v>39</v>
      </c>
      <c r="B6483" t="s">
        <v>2015</v>
      </c>
      <c r="C6483">
        <v>324</v>
      </c>
      <c r="D6483" t="s">
        <v>679</v>
      </c>
      <c r="E6483" t="s">
        <v>740</v>
      </c>
      <c r="F6483" t="s">
        <v>920</v>
      </c>
      <c r="G6483" t="s">
        <v>78</v>
      </c>
    </row>
    <row r="6484" spans="1:7" x14ac:dyDescent="0.35">
      <c r="A6484" t="s">
        <v>39</v>
      </c>
      <c r="B6484" t="s">
        <v>2016</v>
      </c>
      <c r="C6484">
        <v>793</v>
      </c>
      <c r="D6484" t="s">
        <v>668</v>
      </c>
      <c r="E6484" t="s">
        <v>288</v>
      </c>
      <c r="F6484" t="s">
        <v>815</v>
      </c>
      <c r="G6484" t="s">
        <v>78</v>
      </c>
    </row>
    <row r="6485" spans="1:7" x14ac:dyDescent="0.35">
      <c r="A6485" t="s">
        <v>39</v>
      </c>
      <c r="B6485" t="s">
        <v>318</v>
      </c>
      <c r="C6485">
        <v>91</v>
      </c>
      <c r="D6485" t="s">
        <v>78</v>
      </c>
      <c r="E6485" t="s">
        <v>676</v>
      </c>
      <c r="F6485" t="s">
        <v>1144</v>
      </c>
      <c r="G6485" t="s">
        <v>78</v>
      </c>
    </row>
    <row r="6486" spans="1:7" x14ac:dyDescent="0.35">
      <c r="A6486" t="s">
        <v>40</v>
      </c>
      <c r="B6486" t="s">
        <v>2015</v>
      </c>
      <c r="C6486">
        <v>1533</v>
      </c>
      <c r="D6486" t="s">
        <v>679</v>
      </c>
      <c r="E6486" t="s">
        <v>1214</v>
      </c>
      <c r="F6486" t="s">
        <v>1537</v>
      </c>
      <c r="G6486" t="s">
        <v>78</v>
      </c>
    </row>
    <row r="6487" spans="1:7" x14ac:dyDescent="0.35">
      <c r="A6487" t="s">
        <v>40</v>
      </c>
      <c r="B6487" t="s">
        <v>2016</v>
      </c>
      <c r="C6487">
        <v>3857</v>
      </c>
      <c r="D6487" t="s">
        <v>170</v>
      </c>
      <c r="E6487" t="s">
        <v>825</v>
      </c>
      <c r="F6487" t="s">
        <v>1065</v>
      </c>
      <c r="G6487" t="s">
        <v>679</v>
      </c>
    </row>
    <row r="6488" spans="1:7" x14ac:dyDescent="0.35">
      <c r="A6488" t="s">
        <v>40</v>
      </c>
      <c r="B6488" t="s">
        <v>318</v>
      </c>
      <c r="C6488">
        <v>481</v>
      </c>
      <c r="D6488" t="s">
        <v>170</v>
      </c>
      <c r="E6488" t="s">
        <v>825</v>
      </c>
      <c r="F6488" t="s">
        <v>997</v>
      </c>
      <c r="G6488" t="s">
        <v>78</v>
      </c>
    </row>
    <row r="6490" spans="1:7" x14ac:dyDescent="0.35">
      <c r="A6490" t="s">
        <v>2045</v>
      </c>
    </row>
    <row r="6491" spans="1:7" x14ac:dyDescent="0.35">
      <c r="A6491" t="s">
        <v>29</v>
      </c>
      <c r="B6491" t="s">
        <v>887</v>
      </c>
      <c r="C6491" t="s">
        <v>30</v>
      </c>
      <c r="D6491" t="s">
        <v>842</v>
      </c>
      <c r="E6491" t="s">
        <v>57</v>
      </c>
      <c r="F6491" t="s">
        <v>74</v>
      </c>
      <c r="G6491" t="s">
        <v>58</v>
      </c>
    </row>
    <row r="6492" spans="1:7" x14ac:dyDescent="0.35">
      <c r="A6492" t="s">
        <v>35</v>
      </c>
      <c r="B6492" t="s">
        <v>888</v>
      </c>
      <c r="C6492">
        <v>316</v>
      </c>
      <c r="D6492" t="s">
        <v>78</v>
      </c>
      <c r="E6492" t="s">
        <v>622</v>
      </c>
      <c r="F6492" t="s">
        <v>668</v>
      </c>
      <c r="G6492" t="s">
        <v>995</v>
      </c>
    </row>
    <row r="6493" spans="1:7" x14ac:dyDescent="0.35">
      <c r="A6493" t="s">
        <v>35</v>
      </c>
      <c r="B6493" t="s">
        <v>889</v>
      </c>
      <c r="C6493">
        <v>335</v>
      </c>
      <c r="D6493" t="s">
        <v>78</v>
      </c>
      <c r="E6493" t="s">
        <v>270</v>
      </c>
      <c r="F6493" t="s">
        <v>246</v>
      </c>
      <c r="G6493" t="s">
        <v>1022</v>
      </c>
    </row>
    <row r="6494" spans="1:7" x14ac:dyDescent="0.35">
      <c r="A6494" t="s">
        <v>36</v>
      </c>
      <c r="B6494" t="s">
        <v>888</v>
      </c>
      <c r="C6494">
        <v>1001</v>
      </c>
      <c r="D6494" t="s">
        <v>679</v>
      </c>
      <c r="E6494" t="s">
        <v>383</v>
      </c>
      <c r="F6494" t="s">
        <v>679</v>
      </c>
      <c r="G6494" t="s">
        <v>876</v>
      </c>
    </row>
    <row r="6495" spans="1:7" x14ac:dyDescent="0.35">
      <c r="A6495" t="s">
        <v>36</v>
      </c>
      <c r="B6495" t="s">
        <v>889</v>
      </c>
      <c r="C6495">
        <v>1221</v>
      </c>
      <c r="D6495" t="s">
        <v>668</v>
      </c>
      <c r="E6495" t="s">
        <v>728</v>
      </c>
      <c r="F6495" t="s">
        <v>78</v>
      </c>
      <c r="G6495" t="s">
        <v>822</v>
      </c>
    </row>
    <row r="6496" spans="1:7" x14ac:dyDescent="0.35">
      <c r="A6496" t="s">
        <v>37</v>
      </c>
      <c r="B6496" t="s">
        <v>888</v>
      </c>
      <c r="C6496">
        <v>438</v>
      </c>
      <c r="D6496" t="s">
        <v>668</v>
      </c>
      <c r="E6496" t="s">
        <v>739</v>
      </c>
      <c r="F6496" t="s">
        <v>170</v>
      </c>
      <c r="G6496" t="s">
        <v>1016</v>
      </c>
    </row>
    <row r="6497" spans="1:7" x14ac:dyDescent="0.35">
      <c r="A6497" t="s">
        <v>37</v>
      </c>
      <c r="B6497" t="s">
        <v>889</v>
      </c>
      <c r="C6497">
        <v>499</v>
      </c>
      <c r="D6497" t="s">
        <v>78</v>
      </c>
      <c r="E6497" t="s">
        <v>337</v>
      </c>
      <c r="F6497" t="s">
        <v>78</v>
      </c>
      <c r="G6497" t="s">
        <v>1012</v>
      </c>
    </row>
    <row r="6498" spans="1:7" x14ac:dyDescent="0.35">
      <c r="A6498" t="s">
        <v>38</v>
      </c>
      <c r="B6498" t="s">
        <v>888</v>
      </c>
      <c r="C6498">
        <v>177</v>
      </c>
      <c r="D6498" t="s">
        <v>668</v>
      </c>
      <c r="E6498" t="s">
        <v>696</v>
      </c>
      <c r="F6498" t="s">
        <v>78</v>
      </c>
      <c r="G6498" t="s">
        <v>870</v>
      </c>
    </row>
    <row r="6499" spans="1:7" x14ac:dyDescent="0.35">
      <c r="A6499" t="s">
        <v>38</v>
      </c>
      <c r="B6499" t="s">
        <v>889</v>
      </c>
      <c r="C6499">
        <v>676</v>
      </c>
      <c r="D6499" t="s">
        <v>679</v>
      </c>
      <c r="E6499" t="s">
        <v>721</v>
      </c>
      <c r="F6499" t="s">
        <v>170</v>
      </c>
      <c r="G6499" t="s">
        <v>1034</v>
      </c>
    </row>
    <row r="6500" spans="1:7" x14ac:dyDescent="0.35">
      <c r="A6500" t="s">
        <v>39</v>
      </c>
      <c r="B6500" t="s">
        <v>888</v>
      </c>
      <c r="C6500">
        <v>358</v>
      </c>
      <c r="D6500" t="s">
        <v>78</v>
      </c>
      <c r="E6500" t="s">
        <v>998</v>
      </c>
      <c r="F6500" t="s">
        <v>78</v>
      </c>
      <c r="G6500" t="s">
        <v>1028</v>
      </c>
    </row>
    <row r="6501" spans="1:7" x14ac:dyDescent="0.35">
      <c r="A6501" t="s">
        <v>39</v>
      </c>
      <c r="B6501" t="s">
        <v>889</v>
      </c>
      <c r="C6501">
        <v>850</v>
      </c>
      <c r="D6501" t="s">
        <v>673</v>
      </c>
      <c r="E6501" t="s">
        <v>503</v>
      </c>
      <c r="F6501" t="s">
        <v>78</v>
      </c>
      <c r="G6501" t="s">
        <v>869</v>
      </c>
    </row>
    <row r="6502" spans="1:7" x14ac:dyDescent="0.35">
      <c r="A6502" t="s">
        <v>40</v>
      </c>
      <c r="B6502" t="s">
        <v>888</v>
      </c>
      <c r="C6502">
        <v>2290</v>
      </c>
      <c r="D6502" t="s">
        <v>679</v>
      </c>
      <c r="E6502" t="s">
        <v>688</v>
      </c>
      <c r="F6502" t="s">
        <v>679</v>
      </c>
      <c r="G6502" t="s">
        <v>1039</v>
      </c>
    </row>
    <row r="6503" spans="1:7" x14ac:dyDescent="0.35">
      <c r="A6503" t="s">
        <v>40</v>
      </c>
      <c r="B6503" t="s">
        <v>889</v>
      </c>
      <c r="C6503">
        <v>3581</v>
      </c>
      <c r="D6503" t="s">
        <v>170</v>
      </c>
      <c r="E6503" t="s">
        <v>288</v>
      </c>
      <c r="F6503" t="s">
        <v>679</v>
      </c>
      <c r="G6503" t="s">
        <v>824</v>
      </c>
    </row>
    <row r="6505" spans="1:7" x14ac:dyDescent="0.35">
      <c r="A6505" t="s">
        <v>2046</v>
      </c>
    </row>
    <row r="6506" spans="1:7" x14ac:dyDescent="0.35">
      <c r="A6506" t="s">
        <v>29</v>
      </c>
      <c r="B6506" t="s">
        <v>1075</v>
      </c>
      <c r="C6506" t="s">
        <v>30</v>
      </c>
      <c r="D6506" t="s">
        <v>57</v>
      </c>
      <c r="E6506" t="s">
        <v>58</v>
      </c>
      <c r="F6506" t="s">
        <v>842</v>
      </c>
      <c r="G6506" t="s">
        <v>74</v>
      </c>
    </row>
    <row r="6507" spans="1:7" x14ac:dyDescent="0.35">
      <c r="A6507" t="s">
        <v>35</v>
      </c>
      <c r="B6507" t="s">
        <v>1079</v>
      </c>
      <c r="C6507">
        <v>52</v>
      </c>
      <c r="D6507" t="s">
        <v>1169</v>
      </c>
      <c r="E6507" t="s">
        <v>771</v>
      </c>
      <c r="F6507" t="s">
        <v>78</v>
      </c>
      <c r="G6507" t="s">
        <v>337</v>
      </c>
    </row>
    <row r="6508" spans="1:7" x14ac:dyDescent="0.35">
      <c r="A6508" t="s">
        <v>35</v>
      </c>
      <c r="B6508" t="s">
        <v>1076</v>
      </c>
      <c r="C6508">
        <v>248</v>
      </c>
      <c r="D6508" t="s">
        <v>739</v>
      </c>
      <c r="E6508" t="s">
        <v>818</v>
      </c>
      <c r="F6508" t="s">
        <v>78</v>
      </c>
      <c r="G6508" t="s">
        <v>78</v>
      </c>
    </row>
    <row r="6509" spans="1:7" x14ac:dyDescent="0.35">
      <c r="A6509" t="s">
        <v>35</v>
      </c>
      <c r="B6509" t="s">
        <v>1078</v>
      </c>
      <c r="C6509">
        <v>351</v>
      </c>
      <c r="D6509" t="s">
        <v>633</v>
      </c>
      <c r="E6509" t="s">
        <v>1073</v>
      </c>
      <c r="F6509" t="s">
        <v>78</v>
      </c>
      <c r="G6509" t="s">
        <v>170</v>
      </c>
    </row>
    <row r="6510" spans="1:7" x14ac:dyDescent="0.35">
      <c r="A6510" t="s">
        <v>36</v>
      </c>
      <c r="B6510" t="s">
        <v>1079</v>
      </c>
      <c r="C6510">
        <v>175</v>
      </c>
      <c r="D6510" t="s">
        <v>717</v>
      </c>
      <c r="E6510" t="s">
        <v>870</v>
      </c>
      <c r="F6510" t="s">
        <v>78</v>
      </c>
      <c r="G6510" t="s">
        <v>78</v>
      </c>
    </row>
    <row r="6511" spans="1:7" x14ac:dyDescent="0.35">
      <c r="A6511" t="s">
        <v>36</v>
      </c>
      <c r="B6511" t="s">
        <v>1076</v>
      </c>
      <c r="C6511">
        <v>550</v>
      </c>
      <c r="D6511" t="s">
        <v>724</v>
      </c>
      <c r="E6511" t="s">
        <v>1007</v>
      </c>
      <c r="F6511" t="s">
        <v>78</v>
      </c>
      <c r="G6511" t="s">
        <v>679</v>
      </c>
    </row>
    <row r="6512" spans="1:7" x14ac:dyDescent="0.35">
      <c r="A6512" t="s">
        <v>36</v>
      </c>
      <c r="B6512" t="s">
        <v>1078</v>
      </c>
      <c r="C6512">
        <v>1497</v>
      </c>
      <c r="D6512" t="s">
        <v>743</v>
      </c>
      <c r="E6512" t="s">
        <v>1000</v>
      </c>
      <c r="F6512" t="s">
        <v>170</v>
      </c>
      <c r="G6512" t="s">
        <v>78</v>
      </c>
    </row>
    <row r="6513" spans="1:7" x14ac:dyDescent="0.35">
      <c r="A6513" t="s">
        <v>37</v>
      </c>
      <c r="B6513" t="s">
        <v>1079</v>
      </c>
      <c r="C6513">
        <v>82</v>
      </c>
      <c r="D6513" t="s">
        <v>868</v>
      </c>
      <c r="E6513" t="s">
        <v>821</v>
      </c>
      <c r="F6513" t="s">
        <v>78</v>
      </c>
      <c r="G6513" t="s">
        <v>78</v>
      </c>
    </row>
    <row r="6514" spans="1:7" x14ac:dyDescent="0.35">
      <c r="A6514" t="s">
        <v>37</v>
      </c>
      <c r="B6514" t="s">
        <v>1076</v>
      </c>
      <c r="C6514">
        <v>313</v>
      </c>
      <c r="D6514" t="s">
        <v>1064</v>
      </c>
      <c r="E6514" t="s">
        <v>1141</v>
      </c>
      <c r="F6514" t="s">
        <v>668</v>
      </c>
      <c r="G6514" t="s">
        <v>78</v>
      </c>
    </row>
    <row r="6515" spans="1:7" x14ac:dyDescent="0.35">
      <c r="A6515" t="s">
        <v>37</v>
      </c>
      <c r="B6515" t="s">
        <v>1078</v>
      </c>
      <c r="C6515">
        <v>542</v>
      </c>
      <c r="D6515" t="s">
        <v>250</v>
      </c>
      <c r="E6515" t="s">
        <v>1065</v>
      </c>
      <c r="F6515" t="s">
        <v>679</v>
      </c>
      <c r="G6515" t="s">
        <v>679</v>
      </c>
    </row>
    <row r="6516" spans="1:7" x14ac:dyDescent="0.35">
      <c r="A6516" t="s">
        <v>38</v>
      </c>
      <c r="B6516" t="s">
        <v>1079</v>
      </c>
      <c r="C6516">
        <v>94</v>
      </c>
      <c r="D6516" t="s">
        <v>723</v>
      </c>
      <c r="E6516" t="s">
        <v>990</v>
      </c>
      <c r="F6516" t="s">
        <v>78</v>
      </c>
      <c r="G6516" t="s">
        <v>78</v>
      </c>
    </row>
    <row r="6517" spans="1:7" x14ac:dyDescent="0.35">
      <c r="A6517" t="s">
        <v>38</v>
      </c>
      <c r="B6517" t="s">
        <v>1076</v>
      </c>
      <c r="C6517">
        <v>285</v>
      </c>
      <c r="D6517" t="s">
        <v>728</v>
      </c>
      <c r="E6517" t="s">
        <v>821</v>
      </c>
      <c r="F6517" t="s">
        <v>170</v>
      </c>
      <c r="G6517" t="s">
        <v>78</v>
      </c>
    </row>
    <row r="6518" spans="1:7" x14ac:dyDescent="0.35">
      <c r="A6518" t="s">
        <v>38</v>
      </c>
      <c r="B6518" t="s">
        <v>1078</v>
      </c>
      <c r="C6518">
        <v>474</v>
      </c>
      <c r="D6518" t="s">
        <v>456</v>
      </c>
      <c r="E6518" t="s">
        <v>1012</v>
      </c>
      <c r="F6518" t="s">
        <v>170</v>
      </c>
      <c r="G6518" t="s">
        <v>668</v>
      </c>
    </row>
    <row r="6519" spans="1:7" x14ac:dyDescent="0.35">
      <c r="A6519" t="s">
        <v>39</v>
      </c>
      <c r="B6519" t="s">
        <v>1079</v>
      </c>
      <c r="C6519">
        <v>121</v>
      </c>
      <c r="D6519" t="s">
        <v>1214</v>
      </c>
      <c r="E6519" t="s">
        <v>1027</v>
      </c>
      <c r="F6519" t="s">
        <v>433</v>
      </c>
      <c r="G6519" t="s">
        <v>78</v>
      </c>
    </row>
    <row r="6520" spans="1:7" x14ac:dyDescent="0.35">
      <c r="A6520" t="s">
        <v>39</v>
      </c>
      <c r="B6520" t="s">
        <v>1076</v>
      </c>
      <c r="C6520">
        <v>341</v>
      </c>
      <c r="D6520" t="s">
        <v>1118</v>
      </c>
      <c r="E6520" t="s">
        <v>1234</v>
      </c>
      <c r="F6520" t="s">
        <v>679</v>
      </c>
      <c r="G6520" t="s">
        <v>78</v>
      </c>
    </row>
    <row r="6521" spans="1:7" x14ac:dyDescent="0.35">
      <c r="A6521" t="s">
        <v>39</v>
      </c>
      <c r="B6521" t="s">
        <v>1078</v>
      </c>
      <c r="C6521">
        <v>746</v>
      </c>
      <c r="D6521" t="s">
        <v>724</v>
      </c>
      <c r="E6521" t="s">
        <v>287</v>
      </c>
      <c r="F6521" t="s">
        <v>668</v>
      </c>
      <c r="G6521" t="s">
        <v>78</v>
      </c>
    </row>
    <row r="6522" spans="1:7" x14ac:dyDescent="0.35">
      <c r="A6522" t="s">
        <v>40</v>
      </c>
      <c r="B6522" t="s">
        <v>1079</v>
      </c>
      <c r="C6522">
        <v>524</v>
      </c>
      <c r="D6522" t="s">
        <v>717</v>
      </c>
      <c r="E6522" t="s">
        <v>1017</v>
      </c>
      <c r="F6522" t="s">
        <v>170</v>
      </c>
      <c r="G6522" t="s">
        <v>668</v>
      </c>
    </row>
    <row r="6523" spans="1:7" x14ac:dyDescent="0.35">
      <c r="A6523" t="s">
        <v>40</v>
      </c>
      <c r="B6523" t="s">
        <v>1076</v>
      </c>
      <c r="C6523">
        <v>1737</v>
      </c>
      <c r="D6523" t="s">
        <v>741</v>
      </c>
      <c r="E6523" t="s">
        <v>823</v>
      </c>
      <c r="F6523" t="s">
        <v>679</v>
      </c>
      <c r="G6523" t="s">
        <v>78</v>
      </c>
    </row>
    <row r="6524" spans="1:7" x14ac:dyDescent="0.35">
      <c r="A6524" t="s">
        <v>40</v>
      </c>
      <c r="B6524" t="s">
        <v>1078</v>
      </c>
      <c r="C6524">
        <v>3610</v>
      </c>
      <c r="D6524" t="s">
        <v>825</v>
      </c>
      <c r="E6524" t="s">
        <v>1065</v>
      </c>
      <c r="F6524" t="s">
        <v>170</v>
      </c>
      <c r="G6524" t="s">
        <v>679</v>
      </c>
    </row>
    <row r="6526" spans="1:7" x14ac:dyDescent="0.35">
      <c r="A6526" t="s">
        <v>2047</v>
      </c>
    </row>
    <row r="6527" spans="1:7" x14ac:dyDescent="0.35">
      <c r="A6527" t="s">
        <v>29</v>
      </c>
      <c r="B6527" t="s">
        <v>2021</v>
      </c>
      <c r="C6527" t="s">
        <v>30</v>
      </c>
      <c r="D6527" t="s">
        <v>842</v>
      </c>
      <c r="E6527" t="s">
        <v>57</v>
      </c>
      <c r="F6527" t="s">
        <v>58</v>
      </c>
      <c r="G6527" t="s">
        <v>74</v>
      </c>
    </row>
    <row r="6528" spans="1:7" x14ac:dyDescent="0.35">
      <c r="A6528" t="s">
        <v>35</v>
      </c>
      <c r="B6528" t="s">
        <v>2022</v>
      </c>
      <c r="C6528">
        <v>293</v>
      </c>
      <c r="D6528" t="s">
        <v>78</v>
      </c>
      <c r="E6528" t="s">
        <v>730</v>
      </c>
      <c r="F6528" t="s">
        <v>1034</v>
      </c>
      <c r="G6528" t="s">
        <v>78</v>
      </c>
    </row>
    <row r="6529" spans="1:7" x14ac:dyDescent="0.35">
      <c r="A6529" t="s">
        <v>35</v>
      </c>
      <c r="B6529" t="s">
        <v>2023</v>
      </c>
      <c r="C6529">
        <v>356</v>
      </c>
      <c r="D6529" t="s">
        <v>78</v>
      </c>
      <c r="E6529" t="s">
        <v>631</v>
      </c>
      <c r="F6529" t="s">
        <v>815</v>
      </c>
      <c r="G6529" t="s">
        <v>374</v>
      </c>
    </row>
    <row r="6530" spans="1:7" x14ac:dyDescent="0.35">
      <c r="A6530" t="s">
        <v>35</v>
      </c>
      <c r="B6530" t="s">
        <v>318</v>
      </c>
      <c r="C6530">
        <v>2</v>
      </c>
      <c r="D6530" t="s">
        <v>78</v>
      </c>
      <c r="E6530" t="s">
        <v>78</v>
      </c>
      <c r="F6530" t="s">
        <v>294</v>
      </c>
      <c r="G6530" t="s">
        <v>78</v>
      </c>
    </row>
    <row r="6531" spans="1:7" x14ac:dyDescent="0.35">
      <c r="A6531" t="s">
        <v>36</v>
      </c>
      <c r="B6531" t="s">
        <v>2022</v>
      </c>
      <c r="C6531">
        <v>882</v>
      </c>
      <c r="D6531" t="s">
        <v>668</v>
      </c>
      <c r="E6531" t="s">
        <v>383</v>
      </c>
      <c r="F6531" t="s">
        <v>1050</v>
      </c>
      <c r="G6531" t="s">
        <v>679</v>
      </c>
    </row>
    <row r="6532" spans="1:7" x14ac:dyDescent="0.35">
      <c r="A6532" t="s">
        <v>36</v>
      </c>
      <c r="B6532" t="s">
        <v>2023</v>
      </c>
      <c r="C6532">
        <v>1315</v>
      </c>
      <c r="D6532" t="s">
        <v>679</v>
      </c>
      <c r="E6532" t="s">
        <v>730</v>
      </c>
      <c r="F6532" t="s">
        <v>992</v>
      </c>
      <c r="G6532" t="s">
        <v>78</v>
      </c>
    </row>
    <row r="6533" spans="1:7" x14ac:dyDescent="0.35">
      <c r="A6533" t="s">
        <v>36</v>
      </c>
      <c r="B6533" t="s">
        <v>318</v>
      </c>
      <c r="C6533">
        <v>25</v>
      </c>
      <c r="D6533" t="s">
        <v>78</v>
      </c>
      <c r="E6533" t="s">
        <v>938</v>
      </c>
      <c r="F6533" t="s">
        <v>937</v>
      </c>
      <c r="G6533" t="s">
        <v>78</v>
      </c>
    </row>
    <row r="6534" spans="1:7" x14ac:dyDescent="0.35">
      <c r="A6534" t="s">
        <v>37</v>
      </c>
      <c r="B6534" t="s">
        <v>2022</v>
      </c>
      <c r="C6534">
        <v>353</v>
      </c>
      <c r="D6534" t="s">
        <v>170</v>
      </c>
      <c r="E6534" t="s">
        <v>1008</v>
      </c>
      <c r="F6534" t="s">
        <v>967</v>
      </c>
      <c r="G6534" t="s">
        <v>78</v>
      </c>
    </row>
    <row r="6535" spans="1:7" x14ac:dyDescent="0.35">
      <c r="A6535" t="s">
        <v>37</v>
      </c>
      <c r="B6535" t="s">
        <v>2023</v>
      </c>
      <c r="C6535">
        <v>571</v>
      </c>
      <c r="D6535" t="s">
        <v>679</v>
      </c>
      <c r="E6535" t="s">
        <v>508</v>
      </c>
      <c r="F6535" t="s">
        <v>1005</v>
      </c>
      <c r="G6535" t="s">
        <v>679</v>
      </c>
    </row>
    <row r="6536" spans="1:7" x14ac:dyDescent="0.35">
      <c r="A6536" t="s">
        <v>37</v>
      </c>
      <c r="B6536" t="s">
        <v>318</v>
      </c>
      <c r="C6536">
        <v>13</v>
      </c>
      <c r="D6536" t="s">
        <v>78</v>
      </c>
      <c r="E6536" t="s">
        <v>78</v>
      </c>
      <c r="F6536" t="s">
        <v>294</v>
      </c>
      <c r="G6536" t="s">
        <v>78</v>
      </c>
    </row>
    <row r="6537" spans="1:7" x14ac:dyDescent="0.35">
      <c r="A6537" t="s">
        <v>38</v>
      </c>
      <c r="B6537" t="s">
        <v>2022</v>
      </c>
      <c r="C6537">
        <v>359</v>
      </c>
      <c r="D6537" t="s">
        <v>668</v>
      </c>
      <c r="E6537" t="s">
        <v>690</v>
      </c>
      <c r="F6537" t="s">
        <v>992</v>
      </c>
      <c r="G6537" t="s">
        <v>78</v>
      </c>
    </row>
    <row r="6538" spans="1:7" x14ac:dyDescent="0.35">
      <c r="A6538" t="s">
        <v>38</v>
      </c>
      <c r="B6538" t="s">
        <v>2023</v>
      </c>
      <c r="C6538">
        <v>481</v>
      </c>
      <c r="D6538" t="s">
        <v>679</v>
      </c>
      <c r="E6538" t="s">
        <v>690</v>
      </c>
      <c r="F6538" t="s">
        <v>1012</v>
      </c>
      <c r="G6538" t="s">
        <v>668</v>
      </c>
    </row>
    <row r="6539" spans="1:7" x14ac:dyDescent="0.35">
      <c r="A6539" t="s">
        <v>38</v>
      </c>
      <c r="B6539" t="s">
        <v>318</v>
      </c>
      <c r="C6539">
        <v>13</v>
      </c>
      <c r="D6539" t="s">
        <v>78</v>
      </c>
      <c r="E6539" t="s">
        <v>835</v>
      </c>
      <c r="F6539" t="s">
        <v>895</v>
      </c>
      <c r="G6539" t="s">
        <v>78</v>
      </c>
    </row>
    <row r="6540" spans="1:7" x14ac:dyDescent="0.35">
      <c r="A6540" t="s">
        <v>39</v>
      </c>
      <c r="B6540" t="s">
        <v>2022</v>
      </c>
      <c r="C6540">
        <v>459</v>
      </c>
      <c r="D6540" t="s">
        <v>78</v>
      </c>
      <c r="E6540" t="s">
        <v>1015</v>
      </c>
      <c r="F6540" t="s">
        <v>1014</v>
      </c>
      <c r="G6540" t="s">
        <v>78</v>
      </c>
    </row>
    <row r="6541" spans="1:7" x14ac:dyDescent="0.35">
      <c r="A6541" t="s">
        <v>39</v>
      </c>
      <c r="B6541" t="s">
        <v>2023</v>
      </c>
      <c r="C6541">
        <v>738</v>
      </c>
      <c r="D6541" t="s">
        <v>673</v>
      </c>
      <c r="E6541" t="s">
        <v>337</v>
      </c>
      <c r="F6541" t="s">
        <v>822</v>
      </c>
      <c r="G6541" t="s">
        <v>78</v>
      </c>
    </row>
    <row r="6542" spans="1:7" x14ac:dyDescent="0.35">
      <c r="A6542" t="s">
        <v>39</v>
      </c>
      <c r="B6542" t="s">
        <v>318</v>
      </c>
      <c r="C6542">
        <v>11</v>
      </c>
      <c r="D6542" t="s">
        <v>78</v>
      </c>
      <c r="E6542" t="s">
        <v>78</v>
      </c>
      <c r="F6542" t="s">
        <v>294</v>
      </c>
      <c r="G6542" t="s">
        <v>78</v>
      </c>
    </row>
    <row r="6543" spans="1:7" x14ac:dyDescent="0.35">
      <c r="A6543" t="s">
        <v>40</v>
      </c>
      <c r="B6543" t="s">
        <v>2022</v>
      </c>
      <c r="C6543">
        <v>2346</v>
      </c>
      <c r="D6543" t="s">
        <v>170</v>
      </c>
      <c r="E6543" t="s">
        <v>724</v>
      </c>
      <c r="F6543" t="s">
        <v>287</v>
      </c>
      <c r="G6543" t="s">
        <v>78</v>
      </c>
    </row>
    <row r="6544" spans="1:7" x14ac:dyDescent="0.35">
      <c r="A6544" t="s">
        <v>40</v>
      </c>
      <c r="B6544" t="s">
        <v>2023</v>
      </c>
      <c r="C6544">
        <v>3461</v>
      </c>
      <c r="D6544" t="s">
        <v>170</v>
      </c>
      <c r="E6544" t="s">
        <v>508</v>
      </c>
      <c r="F6544" t="s">
        <v>821</v>
      </c>
      <c r="G6544" t="s">
        <v>679</v>
      </c>
    </row>
    <row r="6545" spans="1:7" x14ac:dyDescent="0.35">
      <c r="A6545" t="s">
        <v>40</v>
      </c>
      <c r="B6545" t="s">
        <v>318</v>
      </c>
      <c r="C6545">
        <v>64</v>
      </c>
      <c r="D6545" t="s">
        <v>78</v>
      </c>
      <c r="E6545" t="s">
        <v>1096</v>
      </c>
      <c r="F6545" t="s">
        <v>1146</v>
      </c>
      <c r="G6545" t="s">
        <v>78</v>
      </c>
    </row>
    <row r="6547" spans="1:7" x14ac:dyDescent="0.35">
      <c r="A6547" t="s">
        <v>2048</v>
      </c>
    </row>
    <row r="6548" spans="1:7" x14ac:dyDescent="0.35">
      <c r="A6548" t="s">
        <v>29</v>
      </c>
      <c r="B6548" t="s">
        <v>847</v>
      </c>
      <c r="C6548" t="s">
        <v>30</v>
      </c>
      <c r="D6548" t="s">
        <v>842</v>
      </c>
      <c r="E6548" t="s">
        <v>57</v>
      </c>
      <c r="F6548" t="s">
        <v>74</v>
      </c>
      <c r="G6548" t="s">
        <v>58</v>
      </c>
    </row>
    <row r="6549" spans="1:7" x14ac:dyDescent="0.35">
      <c r="A6549" t="s">
        <v>35</v>
      </c>
      <c r="B6549" t="s">
        <v>827</v>
      </c>
      <c r="C6549">
        <v>350</v>
      </c>
      <c r="D6549" t="s">
        <v>78</v>
      </c>
      <c r="E6549" t="s">
        <v>739</v>
      </c>
      <c r="F6549" t="s">
        <v>78</v>
      </c>
      <c r="G6549" t="s">
        <v>818</v>
      </c>
    </row>
    <row r="6550" spans="1:7" x14ac:dyDescent="0.35">
      <c r="A6550" t="s">
        <v>35</v>
      </c>
      <c r="B6550" t="s">
        <v>828</v>
      </c>
      <c r="C6550">
        <v>291</v>
      </c>
      <c r="D6550" t="s">
        <v>78</v>
      </c>
      <c r="E6550" t="s">
        <v>721</v>
      </c>
      <c r="F6550" t="s">
        <v>414</v>
      </c>
      <c r="G6550" t="s">
        <v>1007</v>
      </c>
    </row>
    <row r="6551" spans="1:7" x14ac:dyDescent="0.35">
      <c r="A6551" t="s">
        <v>35</v>
      </c>
      <c r="B6551" t="s">
        <v>318</v>
      </c>
      <c r="C6551">
        <v>10</v>
      </c>
      <c r="D6551" t="s">
        <v>78</v>
      </c>
      <c r="E6551" t="s">
        <v>433</v>
      </c>
      <c r="F6551" t="s">
        <v>78</v>
      </c>
      <c r="G6551" t="s">
        <v>1046</v>
      </c>
    </row>
    <row r="6552" spans="1:7" x14ac:dyDescent="0.35">
      <c r="A6552" t="s">
        <v>36</v>
      </c>
      <c r="B6552" t="s">
        <v>827</v>
      </c>
      <c r="C6552">
        <v>1067</v>
      </c>
      <c r="D6552" t="s">
        <v>679</v>
      </c>
      <c r="E6552" t="s">
        <v>690</v>
      </c>
      <c r="F6552" t="s">
        <v>679</v>
      </c>
      <c r="G6552" t="s">
        <v>1021</v>
      </c>
    </row>
    <row r="6553" spans="1:7" x14ac:dyDescent="0.35">
      <c r="A6553" t="s">
        <v>36</v>
      </c>
      <c r="B6553" t="s">
        <v>828</v>
      </c>
      <c r="C6553">
        <v>1078</v>
      </c>
      <c r="D6553" t="s">
        <v>668</v>
      </c>
      <c r="E6553" t="s">
        <v>676</v>
      </c>
      <c r="F6553" t="s">
        <v>78</v>
      </c>
      <c r="G6553" t="s">
        <v>1024</v>
      </c>
    </row>
    <row r="6554" spans="1:7" x14ac:dyDescent="0.35">
      <c r="A6554" t="s">
        <v>36</v>
      </c>
      <c r="B6554" t="s">
        <v>318</v>
      </c>
      <c r="C6554">
        <v>77</v>
      </c>
      <c r="D6554" t="s">
        <v>78</v>
      </c>
      <c r="E6554" t="s">
        <v>529</v>
      </c>
      <c r="F6554" t="s">
        <v>78</v>
      </c>
      <c r="G6554" t="s">
        <v>1048</v>
      </c>
    </row>
    <row r="6555" spans="1:7" x14ac:dyDescent="0.35">
      <c r="A6555" t="s">
        <v>37</v>
      </c>
      <c r="B6555" t="s">
        <v>827</v>
      </c>
      <c r="C6555">
        <v>402</v>
      </c>
      <c r="D6555" t="s">
        <v>170</v>
      </c>
      <c r="E6555" t="s">
        <v>1109</v>
      </c>
      <c r="F6555" t="s">
        <v>170</v>
      </c>
      <c r="G6555" t="s">
        <v>1162</v>
      </c>
    </row>
    <row r="6556" spans="1:7" x14ac:dyDescent="0.35">
      <c r="A6556" t="s">
        <v>37</v>
      </c>
      <c r="B6556" t="s">
        <v>828</v>
      </c>
      <c r="C6556">
        <v>498</v>
      </c>
      <c r="D6556" t="s">
        <v>78</v>
      </c>
      <c r="E6556" t="s">
        <v>341</v>
      </c>
      <c r="F6556" t="s">
        <v>78</v>
      </c>
      <c r="G6556" t="s">
        <v>1032</v>
      </c>
    </row>
    <row r="6557" spans="1:7" x14ac:dyDescent="0.35">
      <c r="A6557" t="s">
        <v>37</v>
      </c>
      <c r="B6557" t="s">
        <v>318</v>
      </c>
      <c r="C6557">
        <v>37</v>
      </c>
      <c r="D6557" t="s">
        <v>675</v>
      </c>
      <c r="E6557" t="s">
        <v>78</v>
      </c>
      <c r="F6557" t="s">
        <v>78</v>
      </c>
      <c r="G6557" t="s">
        <v>1049</v>
      </c>
    </row>
    <row r="6558" spans="1:7" x14ac:dyDescent="0.35">
      <c r="A6558" t="s">
        <v>38</v>
      </c>
      <c r="B6558" t="s">
        <v>827</v>
      </c>
      <c r="C6558">
        <v>408</v>
      </c>
      <c r="D6558" t="s">
        <v>679</v>
      </c>
      <c r="E6558" t="s">
        <v>949</v>
      </c>
      <c r="F6558" t="s">
        <v>668</v>
      </c>
      <c r="G6558" t="s">
        <v>819</v>
      </c>
    </row>
    <row r="6559" spans="1:7" x14ac:dyDescent="0.35">
      <c r="A6559" t="s">
        <v>38</v>
      </c>
      <c r="B6559" t="s">
        <v>828</v>
      </c>
      <c r="C6559">
        <v>398</v>
      </c>
      <c r="D6559" t="s">
        <v>679</v>
      </c>
      <c r="E6559" t="s">
        <v>529</v>
      </c>
      <c r="F6559" t="s">
        <v>78</v>
      </c>
      <c r="G6559" t="s">
        <v>867</v>
      </c>
    </row>
    <row r="6560" spans="1:7" x14ac:dyDescent="0.35">
      <c r="A6560" t="s">
        <v>38</v>
      </c>
      <c r="B6560" t="s">
        <v>318</v>
      </c>
      <c r="C6560">
        <v>47</v>
      </c>
      <c r="D6560" t="s">
        <v>387</v>
      </c>
      <c r="E6560" t="s">
        <v>825</v>
      </c>
      <c r="F6560" t="s">
        <v>78</v>
      </c>
      <c r="G6560" t="s">
        <v>662</v>
      </c>
    </row>
    <row r="6561" spans="1:7" x14ac:dyDescent="0.35">
      <c r="A6561" t="s">
        <v>39</v>
      </c>
      <c r="B6561" t="s">
        <v>827</v>
      </c>
      <c r="C6561">
        <v>582</v>
      </c>
      <c r="D6561" t="s">
        <v>679</v>
      </c>
      <c r="E6561" t="s">
        <v>1096</v>
      </c>
      <c r="F6561" t="s">
        <v>78</v>
      </c>
      <c r="G6561" t="s">
        <v>259</v>
      </c>
    </row>
    <row r="6562" spans="1:7" x14ac:dyDescent="0.35">
      <c r="A6562" t="s">
        <v>39</v>
      </c>
      <c r="B6562" t="s">
        <v>828</v>
      </c>
      <c r="C6562">
        <v>590</v>
      </c>
      <c r="D6562" t="s">
        <v>334</v>
      </c>
      <c r="E6562" t="s">
        <v>288</v>
      </c>
      <c r="F6562" t="s">
        <v>78</v>
      </c>
      <c r="G6562" t="s">
        <v>815</v>
      </c>
    </row>
    <row r="6563" spans="1:7" x14ac:dyDescent="0.35">
      <c r="A6563" t="s">
        <v>39</v>
      </c>
      <c r="B6563" t="s">
        <v>318</v>
      </c>
      <c r="C6563">
        <v>36</v>
      </c>
      <c r="D6563" t="s">
        <v>78</v>
      </c>
      <c r="E6563" t="s">
        <v>337</v>
      </c>
      <c r="F6563" t="s">
        <v>78</v>
      </c>
      <c r="G6563" t="s">
        <v>1012</v>
      </c>
    </row>
    <row r="6564" spans="1:7" x14ac:dyDescent="0.35">
      <c r="A6564" t="s">
        <v>40</v>
      </c>
      <c r="B6564" t="s">
        <v>827</v>
      </c>
      <c r="C6564">
        <v>2809</v>
      </c>
      <c r="D6564" t="s">
        <v>679</v>
      </c>
      <c r="E6564" t="s">
        <v>719</v>
      </c>
      <c r="F6564" t="s">
        <v>679</v>
      </c>
      <c r="G6564" t="s">
        <v>269</v>
      </c>
    </row>
    <row r="6565" spans="1:7" x14ac:dyDescent="0.35">
      <c r="A6565" t="s">
        <v>40</v>
      </c>
      <c r="B6565" t="s">
        <v>828</v>
      </c>
      <c r="C6565">
        <v>2855</v>
      </c>
      <c r="D6565" t="s">
        <v>170</v>
      </c>
      <c r="E6565" t="s">
        <v>825</v>
      </c>
      <c r="F6565" t="s">
        <v>679</v>
      </c>
      <c r="G6565" t="s">
        <v>1065</v>
      </c>
    </row>
    <row r="6566" spans="1:7" x14ac:dyDescent="0.35">
      <c r="A6566" t="s">
        <v>40</v>
      </c>
      <c r="B6566" t="s">
        <v>318</v>
      </c>
      <c r="C6566">
        <v>207</v>
      </c>
      <c r="D6566" t="s">
        <v>334</v>
      </c>
      <c r="E6566" t="s">
        <v>807</v>
      </c>
      <c r="F6566" t="s">
        <v>78</v>
      </c>
      <c r="G6566" t="s">
        <v>849</v>
      </c>
    </row>
    <row r="6568" spans="1:7" x14ac:dyDescent="0.35">
      <c r="A6568" t="s">
        <v>2049</v>
      </c>
    </row>
    <row r="6569" spans="1:7" x14ac:dyDescent="0.35">
      <c r="A6569" t="s">
        <v>29</v>
      </c>
      <c r="B6569" t="s">
        <v>899</v>
      </c>
      <c r="C6569" t="s">
        <v>30</v>
      </c>
      <c r="D6569" t="s">
        <v>842</v>
      </c>
      <c r="E6569" t="s">
        <v>57</v>
      </c>
      <c r="F6569" t="s">
        <v>74</v>
      </c>
      <c r="G6569" t="s">
        <v>58</v>
      </c>
    </row>
    <row r="6570" spans="1:7" x14ac:dyDescent="0.35">
      <c r="A6570" t="s">
        <v>35</v>
      </c>
      <c r="B6570" t="s">
        <v>900</v>
      </c>
      <c r="C6570">
        <v>573</v>
      </c>
      <c r="D6570" t="s">
        <v>78</v>
      </c>
      <c r="E6570" t="s">
        <v>337</v>
      </c>
      <c r="F6570" t="s">
        <v>334</v>
      </c>
      <c r="G6570" t="s">
        <v>1007</v>
      </c>
    </row>
    <row r="6571" spans="1:7" x14ac:dyDescent="0.35">
      <c r="A6571" t="s">
        <v>35</v>
      </c>
      <c r="B6571" t="s">
        <v>901</v>
      </c>
      <c r="C6571">
        <v>78</v>
      </c>
      <c r="D6571" t="s">
        <v>78</v>
      </c>
      <c r="E6571" t="s">
        <v>1018</v>
      </c>
      <c r="F6571" t="s">
        <v>78</v>
      </c>
      <c r="G6571" t="s">
        <v>1017</v>
      </c>
    </row>
    <row r="6572" spans="1:7" x14ac:dyDescent="0.35">
      <c r="A6572" t="s">
        <v>36</v>
      </c>
      <c r="B6572" t="s">
        <v>900</v>
      </c>
      <c r="C6572">
        <v>2222</v>
      </c>
      <c r="D6572" t="s">
        <v>170</v>
      </c>
      <c r="E6572" t="s">
        <v>825</v>
      </c>
      <c r="F6572" t="s">
        <v>78</v>
      </c>
      <c r="G6572" t="s">
        <v>997</v>
      </c>
    </row>
    <row r="6573" spans="1:7" x14ac:dyDescent="0.35">
      <c r="A6573" t="s">
        <v>37</v>
      </c>
      <c r="B6573" t="s">
        <v>900</v>
      </c>
      <c r="C6573">
        <v>937</v>
      </c>
      <c r="D6573" t="s">
        <v>170</v>
      </c>
      <c r="E6573" t="s">
        <v>724</v>
      </c>
      <c r="F6573" t="s">
        <v>679</v>
      </c>
      <c r="G6573" t="s">
        <v>287</v>
      </c>
    </row>
    <row r="6574" spans="1:7" x14ac:dyDescent="0.35">
      <c r="A6574" t="s">
        <v>38</v>
      </c>
      <c r="B6574" t="s">
        <v>900</v>
      </c>
      <c r="C6574">
        <v>189</v>
      </c>
      <c r="D6574" t="s">
        <v>78</v>
      </c>
      <c r="E6574" t="s">
        <v>732</v>
      </c>
      <c r="F6574" t="s">
        <v>78</v>
      </c>
      <c r="G6574" t="s">
        <v>1024</v>
      </c>
    </row>
    <row r="6575" spans="1:7" x14ac:dyDescent="0.35">
      <c r="A6575" t="s">
        <v>38</v>
      </c>
      <c r="B6575" t="s">
        <v>901</v>
      </c>
      <c r="C6575">
        <v>664</v>
      </c>
      <c r="D6575" t="s">
        <v>668</v>
      </c>
      <c r="E6575" t="s">
        <v>742</v>
      </c>
      <c r="F6575" t="s">
        <v>668</v>
      </c>
      <c r="G6575" t="s">
        <v>815</v>
      </c>
    </row>
    <row r="6576" spans="1:7" x14ac:dyDescent="0.35">
      <c r="A6576" t="s">
        <v>39</v>
      </c>
      <c r="B6576" t="s">
        <v>900</v>
      </c>
      <c r="C6576">
        <v>998</v>
      </c>
      <c r="D6576" t="s">
        <v>170</v>
      </c>
      <c r="E6576" t="s">
        <v>717</v>
      </c>
      <c r="F6576" t="s">
        <v>78</v>
      </c>
      <c r="G6576" t="s">
        <v>869</v>
      </c>
    </row>
    <row r="6577" spans="1:7" x14ac:dyDescent="0.35">
      <c r="A6577" t="s">
        <v>39</v>
      </c>
      <c r="B6577" t="s">
        <v>901</v>
      </c>
      <c r="C6577">
        <v>210</v>
      </c>
      <c r="D6577" t="s">
        <v>374</v>
      </c>
      <c r="E6577" t="s">
        <v>633</v>
      </c>
      <c r="F6577" t="s">
        <v>78</v>
      </c>
      <c r="G6577" t="s">
        <v>1034</v>
      </c>
    </row>
    <row r="6578" spans="1:7" x14ac:dyDescent="0.35">
      <c r="A6578" t="s">
        <v>40</v>
      </c>
      <c r="B6578" t="s">
        <v>900</v>
      </c>
      <c r="C6578">
        <v>4919</v>
      </c>
      <c r="D6578" t="s">
        <v>679</v>
      </c>
      <c r="E6578" t="s">
        <v>728</v>
      </c>
      <c r="F6578" t="s">
        <v>679</v>
      </c>
      <c r="G6578" t="s">
        <v>662</v>
      </c>
    </row>
    <row r="6579" spans="1:7" x14ac:dyDescent="0.35">
      <c r="A6579" t="s">
        <v>40</v>
      </c>
      <c r="B6579" t="s">
        <v>901</v>
      </c>
      <c r="C6579">
        <v>952</v>
      </c>
      <c r="D6579" t="s">
        <v>673</v>
      </c>
      <c r="E6579" t="s">
        <v>868</v>
      </c>
      <c r="F6579" t="s">
        <v>170</v>
      </c>
      <c r="G6579" t="s">
        <v>818</v>
      </c>
    </row>
    <row r="6581" spans="1:7" x14ac:dyDescent="0.35">
      <c r="A6581" t="s">
        <v>2050</v>
      </c>
    </row>
    <row r="6582" spans="1:7" x14ac:dyDescent="0.35">
      <c r="A6582" t="s">
        <v>29</v>
      </c>
      <c r="B6582" t="s">
        <v>30</v>
      </c>
      <c r="C6582" t="s">
        <v>842</v>
      </c>
      <c r="D6582" t="s">
        <v>57</v>
      </c>
      <c r="E6582" t="s">
        <v>58</v>
      </c>
      <c r="F6582" t="s">
        <v>74</v>
      </c>
    </row>
    <row r="6583" spans="1:7" x14ac:dyDescent="0.35">
      <c r="A6583" t="s">
        <v>35</v>
      </c>
      <c r="B6583">
        <v>605</v>
      </c>
      <c r="C6583" t="s">
        <v>623</v>
      </c>
      <c r="D6583" t="s">
        <v>1308</v>
      </c>
      <c r="E6583" t="s">
        <v>399</v>
      </c>
      <c r="F6583" t="s">
        <v>679</v>
      </c>
    </row>
    <row r="6584" spans="1:7" x14ac:dyDescent="0.35">
      <c r="A6584" t="s">
        <v>36</v>
      </c>
      <c r="B6584">
        <v>2143</v>
      </c>
      <c r="C6584" t="s">
        <v>433</v>
      </c>
      <c r="D6584" t="s">
        <v>407</v>
      </c>
      <c r="E6584" t="s">
        <v>202</v>
      </c>
      <c r="F6584" t="s">
        <v>673</v>
      </c>
    </row>
    <row r="6585" spans="1:7" x14ac:dyDescent="0.35">
      <c r="A6585" t="s">
        <v>37</v>
      </c>
      <c r="B6585">
        <v>885</v>
      </c>
      <c r="C6585" t="s">
        <v>433</v>
      </c>
      <c r="D6585" t="s">
        <v>401</v>
      </c>
      <c r="E6585" t="s">
        <v>461</v>
      </c>
      <c r="F6585" t="s">
        <v>78</v>
      </c>
    </row>
    <row r="6586" spans="1:7" x14ac:dyDescent="0.35">
      <c r="A6586" t="s">
        <v>38</v>
      </c>
      <c r="B6586">
        <v>797</v>
      </c>
      <c r="C6586" t="s">
        <v>414</v>
      </c>
      <c r="D6586" t="s">
        <v>99</v>
      </c>
      <c r="E6586" t="s">
        <v>410</v>
      </c>
      <c r="F6586" t="s">
        <v>668</v>
      </c>
    </row>
    <row r="6587" spans="1:7" x14ac:dyDescent="0.35">
      <c r="A6587" t="s">
        <v>39</v>
      </c>
      <c r="B6587">
        <v>1137</v>
      </c>
      <c r="C6587" t="s">
        <v>334</v>
      </c>
      <c r="D6587" t="s">
        <v>562</v>
      </c>
      <c r="E6587" t="s">
        <v>134</v>
      </c>
      <c r="F6587" t="s">
        <v>78</v>
      </c>
    </row>
    <row r="6588" spans="1:7" x14ac:dyDescent="0.35">
      <c r="A6588" t="s">
        <v>40</v>
      </c>
      <c r="B6588">
        <v>5567</v>
      </c>
      <c r="C6588" t="s">
        <v>374</v>
      </c>
      <c r="D6588" t="s">
        <v>209</v>
      </c>
      <c r="E6588" t="s">
        <v>587</v>
      </c>
      <c r="F6588" t="s">
        <v>170</v>
      </c>
    </row>
    <row r="6590" spans="1:7" x14ac:dyDescent="0.35">
      <c r="A6590" t="s">
        <v>2051</v>
      </c>
    </row>
    <row r="6591" spans="1:7" x14ac:dyDescent="0.35">
      <c r="A6591" t="s">
        <v>29</v>
      </c>
      <c r="B6591" t="s">
        <v>1999</v>
      </c>
      <c r="C6591" t="s">
        <v>30</v>
      </c>
      <c r="D6591" t="s">
        <v>57</v>
      </c>
      <c r="E6591" t="s">
        <v>58</v>
      </c>
      <c r="F6591" t="s">
        <v>842</v>
      </c>
      <c r="G6591" t="s">
        <v>74</v>
      </c>
    </row>
    <row r="6592" spans="1:7" x14ac:dyDescent="0.35">
      <c r="A6592" t="s">
        <v>35</v>
      </c>
      <c r="B6592" t="s">
        <v>1042</v>
      </c>
      <c r="C6592">
        <v>22</v>
      </c>
      <c r="D6592" t="s">
        <v>211</v>
      </c>
      <c r="E6592" t="s">
        <v>212</v>
      </c>
      <c r="F6592" t="s">
        <v>78</v>
      </c>
      <c r="G6592" t="s">
        <v>78</v>
      </c>
    </row>
    <row r="6593" spans="1:7" x14ac:dyDescent="0.35">
      <c r="A6593" t="s">
        <v>35</v>
      </c>
      <c r="B6593" t="s">
        <v>2000</v>
      </c>
      <c r="C6593">
        <v>27</v>
      </c>
      <c r="D6593" t="s">
        <v>428</v>
      </c>
      <c r="E6593" t="s">
        <v>427</v>
      </c>
      <c r="F6593" t="s">
        <v>78</v>
      </c>
      <c r="G6593" t="s">
        <v>78</v>
      </c>
    </row>
    <row r="6594" spans="1:7" x14ac:dyDescent="0.35">
      <c r="A6594" t="s">
        <v>35</v>
      </c>
      <c r="B6594" t="s">
        <v>2001</v>
      </c>
      <c r="C6594">
        <v>23</v>
      </c>
      <c r="D6594" t="s">
        <v>1210</v>
      </c>
      <c r="E6594" t="s">
        <v>1259</v>
      </c>
      <c r="F6594" t="s">
        <v>78</v>
      </c>
      <c r="G6594" t="s">
        <v>78</v>
      </c>
    </row>
    <row r="6595" spans="1:7" x14ac:dyDescent="0.35">
      <c r="A6595" t="s">
        <v>35</v>
      </c>
      <c r="B6595" t="s">
        <v>2002</v>
      </c>
      <c r="C6595">
        <v>14</v>
      </c>
      <c r="D6595" t="s">
        <v>578</v>
      </c>
      <c r="E6595" t="s">
        <v>661</v>
      </c>
      <c r="F6595" t="s">
        <v>78</v>
      </c>
      <c r="G6595" t="s">
        <v>78</v>
      </c>
    </row>
    <row r="6596" spans="1:7" x14ac:dyDescent="0.35">
      <c r="A6596" t="s">
        <v>35</v>
      </c>
      <c r="B6596" t="s">
        <v>2003</v>
      </c>
      <c r="C6596">
        <v>107</v>
      </c>
      <c r="D6596" t="s">
        <v>639</v>
      </c>
      <c r="E6596" t="s">
        <v>326</v>
      </c>
      <c r="F6596" t="s">
        <v>736</v>
      </c>
      <c r="G6596" t="s">
        <v>78</v>
      </c>
    </row>
    <row r="6597" spans="1:7" x14ac:dyDescent="0.35">
      <c r="A6597" t="s">
        <v>35</v>
      </c>
      <c r="B6597" t="s">
        <v>2004</v>
      </c>
      <c r="C6597">
        <v>89</v>
      </c>
      <c r="D6597" t="s">
        <v>424</v>
      </c>
      <c r="E6597" t="s">
        <v>1099</v>
      </c>
      <c r="F6597" t="s">
        <v>78</v>
      </c>
      <c r="G6597" t="s">
        <v>246</v>
      </c>
    </row>
    <row r="6598" spans="1:7" x14ac:dyDescent="0.35">
      <c r="A6598" t="s">
        <v>35</v>
      </c>
      <c r="B6598" t="s">
        <v>2005</v>
      </c>
      <c r="C6598">
        <v>83</v>
      </c>
      <c r="D6598" t="s">
        <v>498</v>
      </c>
      <c r="E6598" t="s">
        <v>369</v>
      </c>
      <c r="F6598" t="s">
        <v>341</v>
      </c>
      <c r="G6598" t="s">
        <v>78</v>
      </c>
    </row>
    <row r="6599" spans="1:7" x14ac:dyDescent="0.35">
      <c r="A6599" t="s">
        <v>35</v>
      </c>
      <c r="B6599" t="s">
        <v>1044</v>
      </c>
      <c r="C6599">
        <v>24</v>
      </c>
      <c r="D6599" t="s">
        <v>128</v>
      </c>
      <c r="E6599" t="s">
        <v>127</v>
      </c>
      <c r="F6599" t="s">
        <v>78</v>
      </c>
      <c r="G6599" t="s">
        <v>78</v>
      </c>
    </row>
    <row r="6600" spans="1:7" x14ac:dyDescent="0.35">
      <c r="A6600" t="s">
        <v>35</v>
      </c>
      <c r="B6600" t="s">
        <v>2006</v>
      </c>
      <c r="C6600">
        <v>31</v>
      </c>
      <c r="D6600" t="s">
        <v>681</v>
      </c>
      <c r="E6600" t="s">
        <v>682</v>
      </c>
      <c r="F6600" t="s">
        <v>78</v>
      </c>
      <c r="G6600" t="s">
        <v>78</v>
      </c>
    </row>
    <row r="6601" spans="1:7" x14ac:dyDescent="0.35">
      <c r="A6601" t="s">
        <v>35</v>
      </c>
      <c r="B6601" t="s">
        <v>2007</v>
      </c>
      <c r="C6601">
        <v>15</v>
      </c>
      <c r="D6601" t="s">
        <v>787</v>
      </c>
      <c r="E6601" t="s">
        <v>1171</v>
      </c>
      <c r="F6601" t="s">
        <v>78</v>
      </c>
      <c r="G6601" t="s">
        <v>78</v>
      </c>
    </row>
    <row r="6602" spans="1:7" x14ac:dyDescent="0.35">
      <c r="A6602" t="s">
        <v>35</v>
      </c>
      <c r="B6602" t="s">
        <v>2008</v>
      </c>
      <c r="C6602">
        <v>10</v>
      </c>
      <c r="D6602" t="s">
        <v>362</v>
      </c>
      <c r="E6602" t="s">
        <v>363</v>
      </c>
      <c r="F6602" t="s">
        <v>78</v>
      </c>
      <c r="G6602" t="s">
        <v>78</v>
      </c>
    </row>
    <row r="6603" spans="1:7" x14ac:dyDescent="0.35">
      <c r="A6603" t="s">
        <v>35</v>
      </c>
      <c r="B6603" t="s">
        <v>2009</v>
      </c>
      <c r="C6603">
        <v>73</v>
      </c>
      <c r="D6603" t="s">
        <v>84</v>
      </c>
      <c r="E6603" t="s">
        <v>591</v>
      </c>
      <c r="F6603" t="s">
        <v>355</v>
      </c>
      <c r="G6603" t="s">
        <v>78</v>
      </c>
    </row>
    <row r="6604" spans="1:7" x14ac:dyDescent="0.35">
      <c r="A6604" t="s">
        <v>35</v>
      </c>
      <c r="B6604" t="s">
        <v>2010</v>
      </c>
      <c r="C6604">
        <v>51</v>
      </c>
      <c r="D6604" t="s">
        <v>302</v>
      </c>
      <c r="E6604" t="s">
        <v>357</v>
      </c>
      <c r="F6604" t="s">
        <v>742</v>
      </c>
      <c r="G6604" t="s">
        <v>78</v>
      </c>
    </row>
    <row r="6605" spans="1:7" x14ac:dyDescent="0.35">
      <c r="A6605" t="s">
        <v>35</v>
      </c>
      <c r="B6605" t="s">
        <v>2011</v>
      </c>
      <c r="C6605">
        <v>32</v>
      </c>
      <c r="D6605" t="s">
        <v>356</v>
      </c>
      <c r="E6605" t="s">
        <v>357</v>
      </c>
      <c r="F6605" t="s">
        <v>78</v>
      </c>
      <c r="G6605" t="s">
        <v>78</v>
      </c>
    </row>
    <row r="6606" spans="1:7" x14ac:dyDescent="0.35">
      <c r="A6606" t="s">
        <v>35</v>
      </c>
      <c r="B6606" t="s">
        <v>318</v>
      </c>
      <c r="C6606">
        <v>4</v>
      </c>
      <c r="D6606" t="s">
        <v>78</v>
      </c>
      <c r="E6606" t="s">
        <v>294</v>
      </c>
      <c r="F6606" t="s">
        <v>78</v>
      </c>
      <c r="G6606" t="s">
        <v>78</v>
      </c>
    </row>
    <row r="6607" spans="1:7" x14ac:dyDescent="0.35">
      <c r="A6607" t="s">
        <v>36</v>
      </c>
      <c r="B6607" t="s">
        <v>1042</v>
      </c>
      <c r="C6607">
        <v>138</v>
      </c>
      <c r="D6607" t="s">
        <v>530</v>
      </c>
      <c r="E6607" t="s">
        <v>726</v>
      </c>
      <c r="F6607" t="s">
        <v>406</v>
      </c>
      <c r="G6607" t="s">
        <v>78</v>
      </c>
    </row>
    <row r="6608" spans="1:7" x14ac:dyDescent="0.35">
      <c r="A6608" t="s">
        <v>36</v>
      </c>
      <c r="B6608" t="s">
        <v>2000</v>
      </c>
      <c r="C6608">
        <v>158</v>
      </c>
      <c r="D6608" t="s">
        <v>674</v>
      </c>
      <c r="E6608" t="s">
        <v>1259</v>
      </c>
      <c r="F6608" t="s">
        <v>374</v>
      </c>
      <c r="G6608" t="s">
        <v>78</v>
      </c>
    </row>
    <row r="6609" spans="1:7" x14ac:dyDescent="0.35">
      <c r="A6609" t="s">
        <v>36</v>
      </c>
      <c r="B6609" t="s">
        <v>2001</v>
      </c>
      <c r="C6609">
        <v>91</v>
      </c>
      <c r="D6609" t="s">
        <v>88</v>
      </c>
      <c r="E6609" t="s">
        <v>391</v>
      </c>
      <c r="F6609" t="s">
        <v>78</v>
      </c>
      <c r="G6609" t="s">
        <v>730</v>
      </c>
    </row>
    <row r="6610" spans="1:7" x14ac:dyDescent="0.35">
      <c r="A6610" t="s">
        <v>36</v>
      </c>
      <c r="B6610" t="s">
        <v>2002</v>
      </c>
      <c r="C6610">
        <v>56</v>
      </c>
      <c r="D6610" t="s">
        <v>188</v>
      </c>
      <c r="E6610" t="s">
        <v>632</v>
      </c>
      <c r="F6610" t="s">
        <v>800</v>
      </c>
      <c r="G6610" t="s">
        <v>78</v>
      </c>
    </row>
    <row r="6611" spans="1:7" x14ac:dyDescent="0.35">
      <c r="A6611" t="s">
        <v>36</v>
      </c>
      <c r="B6611" t="s">
        <v>2003</v>
      </c>
      <c r="C6611">
        <v>397</v>
      </c>
      <c r="D6611" t="s">
        <v>154</v>
      </c>
      <c r="E6611" t="s">
        <v>418</v>
      </c>
      <c r="F6611" t="s">
        <v>433</v>
      </c>
      <c r="G6611" t="s">
        <v>673</v>
      </c>
    </row>
    <row r="6612" spans="1:7" x14ac:dyDescent="0.35">
      <c r="A6612" t="s">
        <v>36</v>
      </c>
      <c r="B6612" t="s">
        <v>2004</v>
      </c>
      <c r="C6612">
        <v>243</v>
      </c>
      <c r="D6612" t="s">
        <v>651</v>
      </c>
      <c r="E6612" t="s">
        <v>1487</v>
      </c>
      <c r="F6612" t="s">
        <v>668</v>
      </c>
      <c r="G6612" t="s">
        <v>78</v>
      </c>
    </row>
    <row r="6613" spans="1:7" x14ac:dyDescent="0.35">
      <c r="A6613" t="s">
        <v>36</v>
      </c>
      <c r="B6613" t="s">
        <v>2005</v>
      </c>
      <c r="C6613">
        <v>190</v>
      </c>
      <c r="D6613" t="s">
        <v>370</v>
      </c>
      <c r="E6613" t="s">
        <v>325</v>
      </c>
      <c r="F6613" t="s">
        <v>433</v>
      </c>
      <c r="G6613" t="s">
        <v>673</v>
      </c>
    </row>
    <row r="6614" spans="1:7" x14ac:dyDescent="0.35">
      <c r="A6614" t="s">
        <v>36</v>
      </c>
      <c r="B6614" t="s">
        <v>1044</v>
      </c>
      <c r="C6614">
        <v>106</v>
      </c>
      <c r="D6614" t="s">
        <v>336</v>
      </c>
      <c r="E6614" t="s">
        <v>607</v>
      </c>
      <c r="F6614" t="s">
        <v>78</v>
      </c>
      <c r="G6614" t="s">
        <v>78</v>
      </c>
    </row>
    <row r="6615" spans="1:7" x14ac:dyDescent="0.35">
      <c r="A6615" t="s">
        <v>36</v>
      </c>
      <c r="B6615" t="s">
        <v>2006</v>
      </c>
      <c r="C6615">
        <v>112</v>
      </c>
      <c r="D6615" t="s">
        <v>1270</v>
      </c>
      <c r="E6615" t="s">
        <v>1225</v>
      </c>
      <c r="F6615" t="s">
        <v>78</v>
      </c>
      <c r="G6615" t="s">
        <v>78</v>
      </c>
    </row>
    <row r="6616" spans="1:7" x14ac:dyDescent="0.35">
      <c r="A6616" t="s">
        <v>36</v>
      </c>
      <c r="B6616" t="s">
        <v>2007</v>
      </c>
      <c r="C6616">
        <v>71</v>
      </c>
      <c r="D6616" t="s">
        <v>1097</v>
      </c>
      <c r="E6616" t="s">
        <v>939</v>
      </c>
      <c r="F6616" t="s">
        <v>78</v>
      </c>
      <c r="G6616" t="s">
        <v>78</v>
      </c>
    </row>
    <row r="6617" spans="1:7" x14ac:dyDescent="0.35">
      <c r="A6617" t="s">
        <v>36</v>
      </c>
      <c r="B6617" t="s">
        <v>2008</v>
      </c>
      <c r="C6617">
        <v>35</v>
      </c>
      <c r="D6617" t="s">
        <v>366</v>
      </c>
      <c r="E6617" t="s">
        <v>273</v>
      </c>
      <c r="F6617" t="s">
        <v>741</v>
      </c>
      <c r="G6617" t="s">
        <v>78</v>
      </c>
    </row>
    <row r="6618" spans="1:7" x14ac:dyDescent="0.35">
      <c r="A6618" t="s">
        <v>36</v>
      </c>
      <c r="B6618" t="s">
        <v>2009</v>
      </c>
      <c r="C6618">
        <v>277</v>
      </c>
      <c r="D6618" t="s">
        <v>540</v>
      </c>
      <c r="E6618" t="s">
        <v>367</v>
      </c>
      <c r="F6618" t="s">
        <v>668</v>
      </c>
      <c r="G6618" t="s">
        <v>78</v>
      </c>
    </row>
    <row r="6619" spans="1:7" x14ac:dyDescent="0.35">
      <c r="A6619" t="s">
        <v>36</v>
      </c>
      <c r="B6619" t="s">
        <v>2010</v>
      </c>
      <c r="C6619">
        <v>144</v>
      </c>
      <c r="D6619" t="s">
        <v>347</v>
      </c>
      <c r="E6619" t="s">
        <v>1530</v>
      </c>
      <c r="F6619" t="s">
        <v>355</v>
      </c>
      <c r="G6619" t="s">
        <v>374</v>
      </c>
    </row>
    <row r="6620" spans="1:7" x14ac:dyDescent="0.35">
      <c r="A6620" t="s">
        <v>36</v>
      </c>
      <c r="B6620" t="s">
        <v>2011</v>
      </c>
      <c r="C6620">
        <v>109</v>
      </c>
      <c r="D6620" t="s">
        <v>677</v>
      </c>
      <c r="E6620" t="s">
        <v>327</v>
      </c>
      <c r="F6620" t="s">
        <v>246</v>
      </c>
      <c r="G6620" t="s">
        <v>433</v>
      </c>
    </row>
    <row r="6621" spans="1:7" x14ac:dyDescent="0.35">
      <c r="A6621" t="s">
        <v>36</v>
      </c>
      <c r="B6621" t="s">
        <v>318</v>
      </c>
      <c r="C6621">
        <v>16</v>
      </c>
      <c r="D6621" t="s">
        <v>683</v>
      </c>
      <c r="E6621" t="s">
        <v>978</v>
      </c>
      <c r="F6621" t="s">
        <v>78</v>
      </c>
      <c r="G6621" t="s">
        <v>78</v>
      </c>
    </row>
    <row r="6622" spans="1:7" x14ac:dyDescent="0.35">
      <c r="A6622" t="s">
        <v>37</v>
      </c>
      <c r="B6622" t="s">
        <v>1042</v>
      </c>
      <c r="C6622">
        <v>42</v>
      </c>
      <c r="D6622" t="s">
        <v>517</v>
      </c>
      <c r="E6622" t="s">
        <v>518</v>
      </c>
      <c r="F6622" t="s">
        <v>78</v>
      </c>
      <c r="G6622" t="s">
        <v>78</v>
      </c>
    </row>
    <row r="6623" spans="1:7" x14ac:dyDescent="0.35">
      <c r="A6623" t="s">
        <v>37</v>
      </c>
      <c r="B6623" t="s">
        <v>2000</v>
      </c>
      <c r="C6623">
        <v>54</v>
      </c>
      <c r="D6623" t="s">
        <v>981</v>
      </c>
      <c r="E6623" t="s">
        <v>524</v>
      </c>
      <c r="F6623" t="s">
        <v>78</v>
      </c>
      <c r="G6623" t="s">
        <v>78</v>
      </c>
    </row>
    <row r="6624" spans="1:7" x14ac:dyDescent="0.35">
      <c r="A6624" t="s">
        <v>37</v>
      </c>
      <c r="B6624" t="s">
        <v>2001</v>
      </c>
      <c r="C6624">
        <v>36</v>
      </c>
      <c r="D6624" t="s">
        <v>1376</v>
      </c>
      <c r="E6624" t="s">
        <v>1090</v>
      </c>
      <c r="F6624" t="s">
        <v>78</v>
      </c>
      <c r="G6624" t="s">
        <v>78</v>
      </c>
    </row>
    <row r="6625" spans="1:7" x14ac:dyDescent="0.35">
      <c r="A6625" t="s">
        <v>37</v>
      </c>
      <c r="B6625" t="s">
        <v>2002</v>
      </c>
      <c r="C6625">
        <v>23</v>
      </c>
      <c r="D6625" t="s">
        <v>103</v>
      </c>
      <c r="E6625" t="s">
        <v>567</v>
      </c>
      <c r="F6625" t="s">
        <v>622</v>
      </c>
      <c r="G6625" t="s">
        <v>78</v>
      </c>
    </row>
    <row r="6626" spans="1:7" x14ac:dyDescent="0.35">
      <c r="A6626" t="s">
        <v>37</v>
      </c>
      <c r="B6626" t="s">
        <v>2003</v>
      </c>
      <c r="C6626">
        <v>151</v>
      </c>
      <c r="D6626" t="s">
        <v>353</v>
      </c>
      <c r="E6626" t="s">
        <v>367</v>
      </c>
      <c r="F6626" t="s">
        <v>246</v>
      </c>
      <c r="G6626" t="s">
        <v>78</v>
      </c>
    </row>
    <row r="6627" spans="1:7" x14ac:dyDescent="0.35">
      <c r="A6627" t="s">
        <v>37</v>
      </c>
      <c r="B6627" t="s">
        <v>2004</v>
      </c>
      <c r="C6627">
        <v>104</v>
      </c>
      <c r="D6627" t="s">
        <v>619</v>
      </c>
      <c r="E6627" t="s">
        <v>1114</v>
      </c>
      <c r="F6627" t="s">
        <v>668</v>
      </c>
      <c r="G6627" t="s">
        <v>78</v>
      </c>
    </row>
    <row r="6628" spans="1:7" x14ac:dyDescent="0.35">
      <c r="A6628" t="s">
        <v>37</v>
      </c>
      <c r="B6628" t="s">
        <v>2005</v>
      </c>
      <c r="C6628">
        <v>103</v>
      </c>
      <c r="D6628" t="s">
        <v>278</v>
      </c>
      <c r="E6628" t="s">
        <v>279</v>
      </c>
      <c r="F6628" t="s">
        <v>78</v>
      </c>
      <c r="G6628" t="s">
        <v>78</v>
      </c>
    </row>
    <row r="6629" spans="1:7" x14ac:dyDescent="0.35">
      <c r="A6629" t="s">
        <v>37</v>
      </c>
      <c r="B6629" t="s">
        <v>1044</v>
      </c>
      <c r="C6629">
        <v>45</v>
      </c>
      <c r="D6629" t="s">
        <v>521</v>
      </c>
      <c r="E6629" t="s">
        <v>522</v>
      </c>
      <c r="F6629" t="s">
        <v>78</v>
      </c>
      <c r="G6629" t="s">
        <v>78</v>
      </c>
    </row>
    <row r="6630" spans="1:7" x14ac:dyDescent="0.35">
      <c r="A6630" t="s">
        <v>37</v>
      </c>
      <c r="B6630" t="s">
        <v>2006</v>
      </c>
      <c r="C6630">
        <v>49</v>
      </c>
      <c r="D6630" t="s">
        <v>401</v>
      </c>
      <c r="E6630" t="s">
        <v>402</v>
      </c>
      <c r="F6630" t="s">
        <v>78</v>
      </c>
      <c r="G6630" t="s">
        <v>78</v>
      </c>
    </row>
    <row r="6631" spans="1:7" x14ac:dyDescent="0.35">
      <c r="A6631" t="s">
        <v>37</v>
      </c>
      <c r="B6631" t="s">
        <v>2007</v>
      </c>
      <c r="C6631">
        <v>20</v>
      </c>
      <c r="D6631" t="s">
        <v>459</v>
      </c>
      <c r="E6631" t="s">
        <v>460</v>
      </c>
      <c r="F6631" t="s">
        <v>78</v>
      </c>
      <c r="G6631" t="s">
        <v>78</v>
      </c>
    </row>
    <row r="6632" spans="1:7" x14ac:dyDescent="0.35">
      <c r="A6632" t="s">
        <v>37</v>
      </c>
      <c r="B6632" t="s">
        <v>2008</v>
      </c>
      <c r="C6632">
        <v>14</v>
      </c>
      <c r="D6632" t="s">
        <v>435</v>
      </c>
      <c r="E6632" t="s">
        <v>434</v>
      </c>
      <c r="F6632" t="s">
        <v>78</v>
      </c>
      <c r="G6632" t="s">
        <v>78</v>
      </c>
    </row>
    <row r="6633" spans="1:7" x14ac:dyDescent="0.35">
      <c r="A6633" t="s">
        <v>37</v>
      </c>
      <c r="B6633" t="s">
        <v>2009</v>
      </c>
      <c r="C6633">
        <v>106</v>
      </c>
      <c r="D6633" t="s">
        <v>655</v>
      </c>
      <c r="E6633" t="s">
        <v>360</v>
      </c>
      <c r="F6633" t="s">
        <v>529</v>
      </c>
      <c r="G6633" t="s">
        <v>78</v>
      </c>
    </row>
    <row r="6634" spans="1:7" x14ac:dyDescent="0.35">
      <c r="A6634" t="s">
        <v>37</v>
      </c>
      <c r="B6634" t="s">
        <v>2010</v>
      </c>
      <c r="C6634">
        <v>77</v>
      </c>
      <c r="D6634" t="s">
        <v>1208</v>
      </c>
      <c r="E6634" t="s">
        <v>97</v>
      </c>
      <c r="F6634" t="s">
        <v>414</v>
      </c>
      <c r="G6634" t="s">
        <v>78</v>
      </c>
    </row>
    <row r="6635" spans="1:7" x14ac:dyDescent="0.35">
      <c r="A6635" t="s">
        <v>37</v>
      </c>
      <c r="B6635" t="s">
        <v>2011</v>
      </c>
      <c r="C6635">
        <v>44</v>
      </c>
      <c r="D6635" t="s">
        <v>452</v>
      </c>
      <c r="E6635" t="s">
        <v>684</v>
      </c>
      <c r="F6635" t="s">
        <v>78</v>
      </c>
      <c r="G6635" t="s">
        <v>78</v>
      </c>
    </row>
    <row r="6636" spans="1:7" x14ac:dyDescent="0.35">
      <c r="A6636" t="s">
        <v>37</v>
      </c>
      <c r="B6636" t="s">
        <v>318</v>
      </c>
      <c r="C6636">
        <v>17</v>
      </c>
      <c r="D6636" t="s">
        <v>942</v>
      </c>
      <c r="E6636" t="s">
        <v>943</v>
      </c>
      <c r="F6636" t="s">
        <v>78</v>
      </c>
      <c r="G6636" t="s">
        <v>78</v>
      </c>
    </row>
    <row r="6637" spans="1:7" x14ac:dyDescent="0.35">
      <c r="A6637" t="s">
        <v>38</v>
      </c>
      <c r="B6637" t="s">
        <v>1042</v>
      </c>
      <c r="C6637">
        <v>30</v>
      </c>
      <c r="D6637" t="s">
        <v>619</v>
      </c>
      <c r="E6637" t="s">
        <v>618</v>
      </c>
      <c r="F6637" t="s">
        <v>78</v>
      </c>
      <c r="G6637" t="s">
        <v>78</v>
      </c>
    </row>
    <row r="6638" spans="1:7" x14ac:dyDescent="0.35">
      <c r="A6638" t="s">
        <v>38</v>
      </c>
      <c r="B6638" t="s">
        <v>2000</v>
      </c>
      <c r="C6638">
        <v>26</v>
      </c>
      <c r="D6638" t="s">
        <v>691</v>
      </c>
      <c r="E6638" t="s">
        <v>692</v>
      </c>
      <c r="F6638" t="s">
        <v>78</v>
      </c>
      <c r="G6638" t="s">
        <v>78</v>
      </c>
    </row>
    <row r="6639" spans="1:7" x14ac:dyDescent="0.35">
      <c r="A6639" t="s">
        <v>38</v>
      </c>
      <c r="B6639" t="s">
        <v>2001</v>
      </c>
      <c r="C6639">
        <v>19</v>
      </c>
      <c r="D6639" t="s">
        <v>875</v>
      </c>
      <c r="E6639" t="s">
        <v>1026</v>
      </c>
      <c r="F6639" t="s">
        <v>78</v>
      </c>
      <c r="G6639" t="s">
        <v>78</v>
      </c>
    </row>
    <row r="6640" spans="1:7" x14ac:dyDescent="0.35">
      <c r="A6640" t="s">
        <v>38</v>
      </c>
      <c r="B6640" t="s">
        <v>2002</v>
      </c>
      <c r="C6640">
        <v>21</v>
      </c>
      <c r="D6640" t="s">
        <v>689</v>
      </c>
      <c r="E6640" t="s">
        <v>954</v>
      </c>
      <c r="F6640" t="s">
        <v>78</v>
      </c>
      <c r="G6640" t="s">
        <v>78</v>
      </c>
    </row>
    <row r="6641" spans="1:7" x14ac:dyDescent="0.35">
      <c r="A6641" t="s">
        <v>38</v>
      </c>
      <c r="B6641" t="s">
        <v>2003</v>
      </c>
      <c r="C6641">
        <v>150</v>
      </c>
      <c r="D6641" t="s">
        <v>424</v>
      </c>
      <c r="E6641" t="s">
        <v>162</v>
      </c>
      <c r="F6641" t="s">
        <v>743</v>
      </c>
      <c r="G6641" t="s">
        <v>374</v>
      </c>
    </row>
    <row r="6642" spans="1:7" x14ac:dyDescent="0.35">
      <c r="A6642" t="s">
        <v>38</v>
      </c>
      <c r="B6642" t="s">
        <v>2004</v>
      </c>
      <c r="C6642">
        <v>132</v>
      </c>
      <c r="D6642" t="s">
        <v>370</v>
      </c>
      <c r="E6642" t="s">
        <v>380</v>
      </c>
      <c r="F6642" t="s">
        <v>78</v>
      </c>
      <c r="G6642" t="s">
        <v>78</v>
      </c>
    </row>
    <row r="6643" spans="1:7" x14ac:dyDescent="0.35">
      <c r="A6643" t="s">
        <v>38</v>
      </c>
      <c r="B6643" t="s">
        <v>2005</v>
      </c>
      <c r="C6643">
        <v>104</v>
      </c>
      <c r="D6643" t="s">
        <v>1411</v>
      </c>
      <c r="E6643" t="s">
        <v>1447</v>
      </c>
      <c r="F6643" t="s">
        <v>433</v>
      </c>
      <c r="G6643" t="s">
        <v>78</v>
      </c>
    </row>
    <row r="6644" spans="1:7" x14ac:dyDescent="0.35">
      <c r="A6644" t="s">
        <v>38</v>
      </c>
      <c r="B6644" t="s">
        <v>1044</v>
      </c>
      <c r="C6644">
        <v>29</v>
      </c>
      <c r="D6644" t="s">
        <v>590</v>
      </c>
      <c r="E6644" t="s">
        <v>591</v>
      </c>
      <c r="F6644" t="s">
        <v>78</v>
      </c>
      <c r="G6644" t="s">
        <v>78</v>
      </c>
    </row>
    <row r="6645" spans="1:7" x14ac:dyDescent="0.35">
      <c r="A6645" t="s">
        <v>38</v>
      </c>
      <c r="B6645" t="s">
        <v>2006</v>
      </c>
      <c r="C6645">
        <v>19</v>
      </c>
      <c r="D6645" t="s">
        <v>536</v>
      </c>
      <c r="E6645" t="s">
        <v>537</v>
      </c>
      <c r="F6645" t="s">
        <v>78</v>
      </c>
      <c r="G6645" t="s">
        <v>78</v>
      </c>
    </row>
    <row r="6646" spans="1:7" x14ac:dyDescent="0.35">
      <c r="A6646" t="s">
        <v>38</v>
      </c>
      <c r="B6646" t="s">
        <v>2007</v>
      </c>
      <c r="C6646">
        <v>20</v>
      </c>
      <c r="D6646" t="s">
        <v>321</v>
      </c>
      <c r="E6646" t="s">
        <v>506</v>
      </c>
      <c r="F6646" t="s">
        <v>78</v>
      </c>
      <c r="G6646" t="s">
        <v>78</v>
      </c>
    </row>
    <row r="6647" spans="1:7" x14ac:dyDescent="0.35">
      <c r="A6647" t="s">
        <v>38</v>
      </c>
      <c r="B6647" t="s">
        <v>2008</v>
      </c>
      <c r="C6647">
        <v>19</v>
      </c>
      <c r="D6647" t="s">
        <v>678</v>
      </c>
      <c r="E6647" t="s">
        <v>1308</v>
      </c>
      <c r="F6647" t="s">
        <v>78</v>
      </c>
      <c r="G6647" t="s">
        <v>78</v>
      </c>
    </row>
    <row r="6648" spans="1:7" x14ac:dyDescent="0.35">
      <c r="A6648" t="s">
        <v>38</v>
      </c>
      <c r="B6648" t="s">
        <v>2009</v>
      </c>
      <c r="C6648">
        <v>93</v>
      </c>
      <c r="D6648" t="s">
        <v>187</v>
      </c>
      <c r="E6648" t="s">
        <v>100</v>
      </c>
      <c r="F6648" t="s">
        <v>490</v>
      </c>
      <c r="G6648" t="s">
        <v>78</v>
      </c>
    </row>
    <row r="6649" spans="1:7" x14ac:dyDescent="0.35">
      <c r="A6649" t="s">
        <v>38</v>
      </c>
      <c r="B6649" t="s">
        <v>2010</v>
      </c>
      <c r="C6649">
        <v>89</v>
      </c>
      <c r="D6649" t="s">
        <v>395</v>
      </c>
      <c r="E6649" t="s">
        <v>340</v>
      </c>
      <c r="F6649" t="s">
        <v>85</v>
      </c>
      <c r="G6649" t="s">
        <v>374</v>
      </c>
    </row>
    <row r="6650" spans="1:7" x14ac:dyDescent="0.35">
      <c r="A6650" t="s">
        <v>38</v>
      </c>
      <c r="B6650" t="s">
        <v>2011</v>
      </c>
      <c r="C6650">
        <v>39</v>
      </c>
      <c r="D6650" t="s">
        <v>630</v>
      </c>
      <c r="E6650" t="s">
        <v>650</v>
      </c>
      <c r="F6650" t="s">
        <v>78</v>
      </c>
      <c r="G6650" t="s">
        <v>78</v>
      </c>
    </row>
    <row r="6651" spans="1:7" x14ac:dyDescent="0.35">
      <c r="A6651" t="s">
        <v>38</v>
      </c>
      <c r="B6651" t="s">
        <v>318</v>
      </c>
      <c r="C6651">
        <v>7</v>
      </c>
      <c r="D6651" t="s">
        <v>910</v>
      </c>
      <c r="E6651" t="s">
        <v>911</v>
      </c>
      <c r="F6651" t="s">
        <v>78</v>
      </c>
      <c r="G6651" t="s">
        <v>78</v>
      </c>
    </row>
    <row r="6652" spans="1:7" x14ac:dyDescent="0.35">
      <c r="A6652" t="s">
        <v>39</v>
      </c>
      <c r="B6652" t="s">
        <v>1042</v>
      </c>
      <c r="C6652">
        <v>53</v>
      </c>
      <c r="D6652" t="s">
        <v>895</v>
      </c>
      <c r="E6652" t="s">
        <v>835</v>
      </c>
      <c r="F6652" t="s">
        <v>78</v>
      </c>
      <c r="G6652" t="s">
        <v>78</v>
      </c>
    </row>
    <row r="6653" spans="1:7" x14ac:dyDescent="0.35">
      <c r="A6653" t="s">
        <v>39</v>
      </c>
      <c r="B6653" t="s">
        <v>2000</v>
      </c>
      <c r="C6653">
        <v>57</v>
      </c>
      <c r="D6653" t="s">
        <v>96</v>
      </c>
      <c r="E6653" t="s">
        <v>97</v>
      </c>
      <c r="F6653" t="s">
        <v>78</v>
      </c>
      <c r="G6653" t="s">
        <v>78</v>
      </c>
    </row>
    <row r="6654" spans="1:7" x14ac:dyDescent="0.35">
      <c r="A6654" t="s">
        <v>39</v>
      </c>
      <c r="B6654" t="s">
        <v>2001</v>
      </c>
      <c r="C6654">
        <v>30</v>
      </c>
      <c r="D6654" t="s">
        <v>469</v>
      </c>
      <c r="E6654" t="s">
        <v>470</v>
      </c>
      <c r="F6654" t="s">
        <v>78</v>
      </c>
      <c r="G6654" t="s">
        <v>78</v>
      </c>
    </row>
    <row r="6655" spans="1:7" x14ac:dyDescent="0.35">
      <c r="A6655" t="s">
        <v>39</v>
      </c>
      <c r="B6655" t="s">
        <v>2002</v>
      </c>
      <c r="C6655">
        <v>34</v>
      </c>
      <c r="D6655" t="s">
        <v>202</v>
      </c>
      <c r="E6655" t="s">
        <v>203</v>
      </c>
      <c r="F6655" t="s">
        <v>78</v>
      </c>
      <c r="G6655" t="s">
        <v>78</v>
      </c>
    </row>
    <row r="6656" spans="1:7" x14ac:dyDescent="0.35">
      <c r="A6656" t="s">
        <v>39</v>
      </c>
      <c r="B6656" t="s">
        <v>2003</v>
      </c>
      <c r="C6656">
        <v>222</v>
      </c>
      <c r="D6656" t="s">
        <v>176</v>
      </c>
      <c r="E6656" t="s">
        <v>133</v>
      </c>
      <c r="F6656" t="s">
        <v>334</v>
      </c>
      <c r="G6656" t="s">
        <v>78</v>
      </c>
    </row>
    <row r="6657" spans="1:7" x14ac:dyDescent="0.35">
      <c r="A6657" t="s">
        <v>39</v>
      </c>
      <c r="B6657" t="s">
        <v>2004</v>
      </c>
      <c r="C6657">
        <v>145</v>
      </c>
      <c r="D6657" t="s">
        <v>232</v>
      </c>
      <c r="E6657" t="s">
        <v>485</v>
      </c>
      <c r="F6657" t="s">
        <v>668</v>
      </c>
      <c r="G6657" t="s">
        <v>78</v>
      </c>
    </row>
    <row r="6658" spans="1:7" x14ac:dyDescent="0.35">
      <c r="A6658" t="s">
        <v>39</v>
      </c>
      <c r="B6658" t="s">
        <v>2005</v>
      </c>
      <c r="C6658">
        <v>123</v>
      </c>
      <c r="D6658" t="s">
        <v>1305</v>
      </c>
      <c r="E6658" t="s">
        <v>639</v>
      </c>
      <c r="F6658" t="s">
        <v>170</v>
      </c>
      <c r="G6658" t="s">
        <v>78</v>
      </c>
    </row>
    <row r="6659" spans="1:7" x14ac:dyDescent="0.35">
      <c r="A6659" t="s">
        <v>39</v>
      </c>
      <c r="B6659" t="s">
        <v>1044</v>
      </c>
      <c r="C6659">
        <v>52</v>
      </c>
      <c r="D6659" t="s">
        <v>233</v>
      </c>
      <c r="E6659" t="s">
        <v>540</v>
      </c>
      <c r="F6659" t="s">
        <v>78</v>
      </c>
      <c r="G6659" t="s">
        <v>78</v>
      </c>
    </row>
    <row r="6660" spans="1:7" x14ac:dyDescent="0.35">
      <c r="A6660" t="s">
        <v>39</v>
      </c>
      <c r="B6660" t="s">
        <v>2006</v>
      </c>
      <c r="C6660">
        <v>54</v>
      </c>
      <c r="D6660" t="s">
        <v>497</v>
      </c>
      <c r="E6660" t="s">
        <v>496</v>
      </c>
      <c r="F6660" t="s">
        <v>78</v>
      </c>
      <c r="G6660" t="s">
        <v>78</v>
      </c>
    </row>
    <row r="6661" spans="1:7" x14ac:dyDescent="0.35">
      <c r="A6661" t="s">
        <v>39</v>
      </c>
      <c r="B6661" t="s">
        <v>2007</v>
      </c>
      <c r="C6661">
        <v>39</v>
      </c>
      <c r="D6661" t="s">
        <v>106</v>
      </c>
      <c r="E6661" t="s">
        <v>105</v>
      </c>
      <c r="F6661" t="s">
        <v>78</v>
      </c>
      <c r="G6661" t="s">
        <v>78</v>
      </c>
    </row>
    <row r="6662" spans="1:7" x14ac:dyDescent="0.35">
      <c r="A6662" t="s">
        <v>39</v>
      </c>
      <c r="B6662" t="s">
        <v>2008</v>
      </c>
      <c r="C6662">
        <v>24</v>
      </c>
      <c r="D6662" t="s">
        <v>411</v>
      </c>
      <c r="E6662" t="s">
        <v>607</v>
      </c>
      <c r="F6662" t="s">
        <v>1030</v>
      </c>
      <c r="G6662" t="s">
        <v>78</v>
      </c>
    </row>
    <row r="6663" spans="1:7" x14ac:dyDescent="0.35">
      <c r="A6663" t="s">
        <v>39</v>
      </c>
      <c r="B6663" t="s">
        <v>2009</v>
      </c>
      <c r="C6663">
        <v>135</v>
      </c>
      <c r="D6663" t="s">
        <v>455</v>
      </c>
      <c r="E6663" t="s">
        <v>459</v>
      </c>
      <c r="F6663" t="s">
        <v>414</v>
      </c>
      <c r="G6663" t="s">
        <v>78</v>
      </c>
    </row>
    <row r="6664" spans="1:7" x14ac:dyDescent="0.35">
      <c r="A6664" t="s">
        <v>39</v>
      </c>
      <c r="B6664" t="s">
        <v>2010</v>
      </c>
      <c r="C6664">
        <v>93</v>
      </c>
      <c r="D6664" t="s">
        <v>520</v>
      </c>
      <c r="E6664" t="s">
        <v>519</v>
      </c>
      <c r="F6664" t="s">
        <v>78</v>
      </c>
      <c r="G6664" t="s">
        <v>78</v>
      </c>
    </row>
    <row r="6665" spans="1:7" x14ac:dyDescent="0.35">
      <c r="A6665" t="s">
        <v>39</v>
      </c>
      <c r="B6665" t="s">
        <v>2011</v>
      </c>
      <c r="C6665">
        <v>59</v>
      </c>
      <c r="D6665" t="s">
        <v>190</v>
      </c>
      <c r="E6665" t="s">
        <v>191</v>
      </c>
      <c r="F6665" t="s">
        <v>78</v>
      </c>
      <c r="G6665" t="s">
        <v>78</v>
      </c>
    </row>
    <row r="6666" spans="1:7" x14ac:dyDescent="0.35">
      <c r="A6666" t="s">
        <v>39</v>
      </c>
      <c r="B6666" t="s">
        <v>318</v>
      </c>
      <c r="C6666">
        <v>17</v>
      </c>
      <c r="D6666" t="s">
        <v>381</v>
      </c>
      <c r="E6666" t="s">
        <v>669</v>
      </c>
      <c r="F6666" t="s">
        <v>78</v>
      </c>
      <c r="G6666" t="s">
        <v>78</v>
      </c>
    </row>
    <row r="6667" spans="1:7" x14ac:dyDescent="0.35">
      <c r="A6667" t="s">
        <v>40</v>
      </c>
      <c r="B6667" t="s">
        <v>1042</v>
      </c>
      <c r="C6667">
        <v>285</v>
      </c>
      <c r="D6667" t="s">
        <v>1396</v>
      </c>
      <c r="E6667" t="s">
        <v>978</v>
      </c>
      <c r="F6667" t="s">
        <v>389</v>
      </c>
      <c r="G6667" t="s">
        <v>78</v>
      </c>
    </row>
    <row r="6668" spans="1:7" x14ac:dyDescent="0.35">
      <c r="A6668" t="s">
        <v>40</v>
      </c>
      <c r="B6668" t="s">
        <v>2000</v>
      </c>
      <c r="C6668">
        <v>322</v>
      </c>
      <c r="D6668" t="s">
        <v>530</v>
      </c>
      <c r="E6668" t="s">
        <v>340</v>
      </c>
      <c r="F6668" t="s">
        <v>668</v>
      </c>
      <c r="G6668" t="s">
        <v>78</v>
      </c>
    </row>
    <row r="6669" spans="1:7" x14ac:dyDescent="0.35">
      <c r="A6669" t="s">
        <v>40</v>
      </c>
      <c r="B6669" t="s">
        <v>2001</v>
      </c>
      <c r="C6669">
        <v>199</v>
      </c>
      <c r="D6669" t="s">
        <v>476</v>
      </c>
      <c r="E6669" t="s">
        <v>191</v>
      </c>
      <c r="F6669" t="s">
        <v>78</v>
      </c>
      <c r="G6669" t="s">
        <v>406</v>
      </c>
    </row>
    <row r="6670" spans="1:7" x14ac:dyDescent="0.35">
      <c r="A6670" t="s">
        <v>40</v>
      </c>
      <c r="B6670" t="s">
        <v>2002</v>
      </c>
      <c r="C6670">
        <v>148</v>
      </c>
      <c r="D6670" t="s">
        <v>460</v>
      </c>
      <c r="E6670" t="s">
        <v>407</v>
      </c>
      <c r="F6670" t="s">
        <v>374</v>
      </c>
      <c r="G6670" t="s">
        <v>78</v>
      </c>
    </row>
    <row r="6671" spans="1:7" x14ac:dyDescent="0.35">
      <c r="A6671" t="s">
        <v>40</v>
      </c>
      <c r="B6671" t="s">
        <v>2003</v>
      </c>
      <c r="C6671">
        <v>1027</v>
      </c>
      <c r="D6671" t="s">
        <v>239</v>
      </c>
      <c r="E6671" t="s">
        <v>358</v>
      </c>
      <c r="F6671" t="s">
        <v>800</v>
      </c>
      <c r="G6671" t="s">
        <v>668</v>
      </c>
    </row>
    <row r="6672" spans="1:7" x14ac:dyDescent="0.35">
      <c r="A6672" t="s">
        <v>40</v>
      </c>
      <c r="B6672" t="s">
        <v>2004</v>
      </c>
      <c r="C6672">
        <v>713</v>
      </c>
      <c r="D6672" t="s">
        <v>625</v>
      </c>
      <c r="E6672" t="s">
        <v>570</v>
      </c>
      <c r="F6672" t="s">
        <v>170</v>
      </c>
      <c r="G6672" t="s">
        <v>78</v>
      </c>
    </row>
    <row r="6673" spans="1:7" x14ac:dyDescent="0.35">
      <c r="A6673" t="s">
        <v>40</v>
      </c>
      <c r="B6673" t="s">
        <v>2005</v>
      </c>
      <c r="C6673">
        <v>603</v>
      </c>
      <c r="D6673" t="s">
        <v>395</v>
      </c>
      <c r="E6673" t="s">
        <v>55</v>
      </c>
      <c r="F6673" t="s">
        <v>433</v>
      </c>
      <c r="G6673" t="s">
        <v>679</v>
      </c>
    </row>
    <row r="6674" spans="1:7" x14ac:dyDescent="0.35">
      <c r="A6674" t="s">
        <v>40</v>
      </c>
      <c r="B6674" t="s">
        <v>1044</v>
      </c>
      <c r="C6674">
        <v>256</v>
      </c>
      <c r="D6674" t="s">
        <v>500</v>
      </c>
      <c r="E6674" t="s">
        <v>499</v>
      </c>
      <c r="F6674" t="s">
        <v>78</v>
      </c>
      <c r="G6674" t="s">
        <v>78</v>
      </c>
    </row>
    <row r="6675" spans="1:7" x14ac:dyDescent="0.35">
      <c r="A6675" t="s">
        <v>40</v>
      </c>
      <c r="B6675" t="s">
        <v>2006</v>
      </c>
      <c r="C6675">
        <v>265</v>
      </c>
      <c r="D6675" t="s">
        <v>1202</v>
      </c>
      <c r="E6675" t="s">
        <v>1203</v>
      </c>
      <c r="F6675" t="s">
        <v>78</v>
      </c>
      <c r="G6675" t="s">
        <v>78</v>
      </c>
    </row>
    <row r="6676" spans="1:7" x14ac:dyDescent="0.35">
      <c r="A6676" t="s">
        <v>40</v>
      </c>
      <c r="B6676" t="s">
        <v>2007</v>
      </c>
      <c r="C6676">
        <v>165</v>
      </c>
      <c r="D6676" t="s">
        <v>534</v>
      </c>
      <c r="E6676" t="s">
        <v>535</v>
      </c>
      <c r="F6676" t="s">
        <v>78</v>
      </c>
      <c r="G6676" t="s">
        <v>78</v>
      </c>
    </row>
    <row r="6677" spans="1:7" x14ac:dyDescent="0.35">
      <c r="A6677" t="s">
        <v>40</v>
      </c>
      <c r="B6677" t="s">
        <v>2008</v>
      </c>
      <c r="C6677">
        <v>102</v>
      </c>
      <c r="D6677" t="s">
        <v>497</v>
      </c>
      <c r="E6677" t="s">
        <v>1086</v>
      </c>
      <c r="F6677" t="s">
        <v>825</v>
      </c>
      <c r="G6677" t="s">
        <v>78</v>
      </c>
    </row>
    <row r="6678" spans="1:7" x14ac:dyDescent="0.35">
      <c r="A6678" t="s">
        <v>40</v>
      </c>
      <c r="B6678" t="s">
        <v>2009</v>
      </c>
      <c r="C6678">
        <v>684</v>
      </c>
      <c r="D6678" t="s">
        <v>418</v>
      </c>
      <c r="E6678" t="s">
        <v>233</v>
      </c>
      <c r="F6678" t="s">
        <v>800</v>
      </c>
      <c r="G6678" t="s">
        <v>78</v>
      </c>
    </row>
    <row r="6679" spans="1:7" x14ac:dyDescent="0.35">
      <c r="A6679" t="s">
        <v>40</v>
      </c>
      <c r="B6679" t="s">
        <v>2010</v>
      </c>
      <c r="C6679">
        <v>454</v>
      </c>
      <c r="D6679" t="s">
        <v>215</v>
      </c>
      <c r="E6679" t="s">
        <v>363</v>
      </c>
      <c r="F6679" t="s">
        <v>623</v>
      </c>
      <c r="G6679" t="s">
        <v>673</v>
      </c>
    </row>
    <row r="6680" spans="1:7" x14ac:dyDescent="0.35">
      <c r="A6680" t="s">
        <v>40</v>
      </c>
      <c r="B6680" t="s">
        <v>2011</v>
      </c>
      <c r="C6680">
        <v>283</v>
      </c>
      <c r="D6680" t="s">
        <v>657</v>
      </c>
      <c r="E6680" t="s">
        <v>1102</v>
      </c>
      <c r="F6680" t="s">
        <v>170</v>
      </c>
      <c r="G6680" t="s">
        <v>668</v>
      </c>
    </row>
    <row r="6681" spans="1:7" x14ac:dyDescent="0.35">
      <c r="A6681" t="s">
        <v>40</v>
      </c>
      <c r="B6681" t="s">
        <v>318</v>
      </c>
      <c r="C6681">
        <v>61</v>
      </c>
      <c r="D6681" t="s">
        <v>272</v>
      </c>
      <c r="E6681" t="s">
        <v>273</v>
      </c>
      <c r="F6681" t="s">
        <v>78</v>
      </c>
      <c r="G6681" t="s">
        <v>78</v>
      </c>
    </row>
    <row r="6683" spans="1:7" x14ac:dyDescent="0.35">
      <c r="A6683" t="s">
        <v>2052</v>
      </c>
    </row>
    <row r="6684" spans="1:7" x14ac:dyDescent="0.35">
      <c r="A6684" t="s">
        <v>29</v>
      </c>
      <c r="B6684" t="s">
        <v>2014</v>
      </c>
      <c r="C6684" t="s">
        <v>30</v>
      </c>
      <c r="D6684" t="s">
        <v>57</v>
      </c>
      <c r="E6684" t="s">
        <v>58</v>
      </c>
      <c r="F6684" t="s">
        <v>842</v>
      </c>
      <c r="G6684" t="s">
        <v>74</v>
      </c>
    </row>
    <row r="6685" spans="1:7" x14ac:dyDescent="0.35">
      <c r="A6685" t="s">
        <v>35</v>
      </c>
      <c r="B6685" t="s">
        <v>2015</v>
      </c>
      <c r="C6685">
        <v>193</v>
      </c>
      <c r="D6685" t="s">
        <v>488</v>
      </c>
      <c r="E6685" t="s">
        <v>556</v>
      </c>
      <c r="F6685" t="s">
        <v>458</v>
      </c>
      <c r="G6685" t="s">
        <v>170</v>
      </c>
    </row>
    <row r="6686" spans="1:7" x14ac:dyDescent="0.35">
      <c r="A6686" t="s">
        <v>35</v>
      </c>
      <c r="B6686" t="s">
        <v>2016</v>
      </c>
      <c r="C6686">
        <v>380</v>
      </c>
      <c r="D6686" t="s">
        <v>484</v>
      </c>
      <c r="E6686" t="s">
        <v>161</v>
      </c>
      <c r="F6686" t="s">
        <v>800</v>
      </c>
      <c r="G6686" t="s">
        <v>78</v>
      </c>
    </row>
    <row r="6687" spans="1:7" x14ac:dyDescent="0.35">
      <c r="A6687" t="s">
        <v>35</v>
      </c>
      <c r="B6687" t="s">
        <v>318</v>
      </c>
      <c r="C6687">
        <v>32</v>
      </c>
      <c r="D6687" t="s">
        <v>434</v>
      </c>
      <c r="E6687" t="s">
        <v>435</v>
      </c>
      <c r="F6687" t="s">
        <v>78</v>
      </c>
      <c r="G6687" t="s">
        <v>78</v>
      </c>
    </row>
    <row r="6688" spans="1:7" x14ac:dyDescent="0.35">
      <c r="A6688" t="s">
        <v>36</v>
      </c>
      <c r="B6688" t="s">
        <v>2015</v>
      </c>
      <c r="C6688">
        <v>486</v>
      </c>
      <c r="D6688" t="s">
        <v>397</v>
      </c>
      <c r="E6688" t="s">
        <v>600</v>
      </c>
      <c r="F6688" t="s">
        <v>334</v>
      </c>
      <c r="G6688" t="s">
        <v>170</v>
      </c>
    </row>
    <row r="6689" spans="1:7" x14ac:dyDescent="0.35">
      <c r="A6689" t="s">
        <v>36</v>
      </c>
      <c r="B6689" t="s">
        <v>2016</v>
      </c>
      <c r="C6689">
        <v>1465</v>
      </c>
      <c r="D6689" t="s">
        <v>651</v>
      </c>
      <c r="E6689" t="s">
        <v>100</v>
      </c>
      <c r="F6689" t="s">
        <v>377</v>
      </c>
      <c r="G6689" t="s">
        <v>170</v>
      </c>
    </row>
    <row r="6690" spans="1:7" x14ac:dyDescent="0.35">
      <c r="A6690" t="s">
        <v>36</v>
      </c>
      <c r="B6690" t="s">
        <v>318</v>
      </c>
      <c r="C6690">
        <v>192</v>
      </c>
      <c r="D6690" t="s">
        <v>520</v>
      </c>
      <c r="E6690" t="s">
        <v>1110</v>
      </c>
      <c r="F6690" t="s">
        <v>673</v>
      </c>
      <c r="G6690" t="s">
        <v>458</v>
      </c>
    </row>
    <row r="6691" spans="1:7" x14ac:dyDescent="0.35">
      <c r="A6691" t="s">
        <v>37</v>
      </c>
      <c r="B6691" t="s">
        <v>2015</v>
      </c>
      <c r="C6691">
        <v>209</v>
      </c>
      <c r="D6691" t="s">
        <v>46</v>
      </c>
      <c r="E6691" t="s">
        <v>47</v>
      </c>
      <c r="F6691" t="s">
        <v>78</v>
      </c>
      <c r="G6691" t="s">
        <v>78</v>
      </c>
    </row>
    <row r="6692" spans="1:7" x14ac:dyDescent="0.35">
      <c r="A6692" t="s">
        <v>37</v>
      </c>
      <c r="B6692" t="s">
        <v>2016</v>
      </c>
      <c r="C6692">
        <v>598</v>
      </c>
      <c r="D6692" t="s">
        <v>393</v>
      </c>
      <c r="E6692" t="s">
        <v>618</v>
      </c>
      <c r="F6692" t="s">
        <v>389</v>
      </c>
      <c r="G6692" t="s">
        <v>78</v>
      </c>
    </row>
    <row r="6693" spans="1:7" x14ac:dyDescent="0.35">
      <c r="A6693" t="s">
        <v>37</v>
      </c>
      <c r="B6693" t="s">
        <v>318</v>
      </c>
      <c r="C6693">
        <v>78</v>
      </c>
      <c r="D6693" t="s">
        <v>674</v>
      </c>
      <c r="E6693" t="s">
        <v>169</v>
      </c>
      <c r="F6693" t="s">
        <v>78</v>
      </c>
      <c r="G6693" t="s">
        <v>78</v>
      </c>
    </row>
    <row r="6694" spans="1:7" x14ac:dyDescent="0.35">
      <c r="A6694" t="s">
        <v>38</v>
      </c>
      <c r="B6694" t="s">
        <v>2015</v>
      </c>
      <c r="C6694">
        <v>228</v>
      </c>
      <c r="D6694" t="s">
        <v>541</v>
      </c>
      <c r="E6694" t="s">
        <v>1110</v>
      </c>
      <c r="F6694" t="s">
        <v>389</v>
      </c>
      <c r="G6694" t="s">
        <v>78</v>
      </c>
    </row>
    <row r="6695" spans="1:7" x14ac:dyDescent="0.35">
      <c r="A6695" t="s">
        <v>38</v>
      </c>
      <c r="B6695" t="s">
        <v>2016</v>
      </c>
      <c r="C6695">
        <v>497</v>
      </c>
      <c r="D6695" t="s">
        <v>81</v>
      </c>
      <c r="E6695" t="s">
        <v>537</v>
      </c>
      <c r="F6695" t="s">
        <v>800</v>
      </c>
      <c r="G6695" t="s">
        <v>673</v>
      </c>
    </row>
    <row r="6696" spans="1:7" x14ac:dyDescent="0.35">
      <c r="A6696" t="s">
        <v>38</v>
      </c>
      <c r="B6696" t="s">
        <v>318</v>
      </c>
      <c r="C6696">
        <v>72</v>
      </c>
      <c r="D6696" t="s">
        <v>361</v>
      </c>
      <c r="E6696" t="s">
        <v>360</v>
      </c>
      <c r="F6696" t="s">
        <v>78</v>
      </c>
      <c r="G6696" t="s">
        <v>78</v>
      </c>
    </row>
    <row r="6697" spans="1:7" x14ac:dyDescent="0.35">
      <c r="A6697" t="s">
        <v>39</v>
      </c>
      <c r="B6697" t="s">
        <v>2015</v>
      </c>
      <c r="C6697">
        <v>295</v>
      </c>
      <c r="D6697" t="s">
        <v>423</v>
      </c>
      <c r="E6697" t="s">
        <v>100</v>
      </c>
      <c r="F6697" t="s">
        <v>675</v>
      </c>
      <c r="G6697" t="s">
        <v>78</v>
      </c>
    </row>
    <row r="6698" spans="1:7" x14ac:dyDescent="0.35">
      <c r="A6698" t="s">
        <v>39</v>
      </c>
      <c r="B6698" t="s">
        <v>2016</v>
      </c>
      <c r="C6698">
        <v>754</v>
      </c>
      <c r="D6698" t="s">
        <v>224</v>
      </c>
      <c r="E6698" t="s">
        <v>416</v>
      </c>
      <c r="F6698" t="s">
        <v>170</v>
      </c>
      <c r="G6698" t="s">
        <v>78</v>
      </c>
    </row>
    <row r="6699" spans="1:7" x14ac:dyDescent="0.35">
      <c r="A6699" t="s">
        <v>39</v>
      </c>
      <c r="B6699" t="s">
        <v>318</v>
      </c>
      <c r="C6699">
        <v>88</v>
      </c>
      <c r="D6699" t="s">
        <v>671</v>
      </c>
      <c r="E6699" t="s">
        <v>509</v>
      </c>
      <c r="F6699" t="s">
        <v>673</v>
      </c>
      <c r="G6699" t="s">
        <v>78</v>
      </c>
    </row>
    <row r="6700" spans="1:7" x14ac:dyDescent="0.35">
      <c r="A6700" t="s">
        <v>40</v>
      </c>
      <c r="B6700" t="s">
        <v>2015</v>
      </c>
      <c r="C6700">
        <v>1411</v>
      </c>
      <c r="D6700" t="s">
        <v>436</v>
      </c>
      <c r="E6700" t="s">
        <v>402</v>
      </c>
      <c r="F6700" t="s">
        <v>377</v>
      </c>
      <c r="G6700" t="s">
        <v>679</v>
      </c>
    </row>
    <row r="6701" spans="1:7" x14ac:dyDescent="0.35">
      <c r="A6701" t="s">
        <v>40</v>
      </c>
      <c r="B6701" t="s">
        <v>2016</v>
      </c>
      <c r="C6701">
        <v>3694</v>
      </c>
      <c r="D6701" t="s">
        <v>1308</v>
      </c>
      <c r="E6701" t="s">
        <v>424</v>
      </c>
      <c r="F6701" t="s">
        <v>374</v>
      </c>
      <c r="G6701" t="s">
        <v>679</v>
      </c>
    </row>
    <row r="6702" spans="1:7" x14ac:dyDescent="0.35">
      <c r="A6702" t="s">
        <v>40</v>
      </c>
      <c r="B6702" t="s">
        <v>318</v>
      </c>
      <c r="C6702">
        <v>462</v>
      </c>
      <c r="D6702" t="s">
        <v>347</v>
      </c>
      <c r="E6702" t="s">
        <v>303</v>
      </c>
      <c r="F6702" t="s">
        <v>668</v>
      </c>
      <c r="G6702" t="s">
        <v>377</v>
      </c>
    </row>
    <row r="6704" spans="1:7" x14ac:dyDescent="0.35">
      <c r="A6704" t="s">
        <v>2053</v>
      </c>
    </row>
    <row r="6705" spans="1:7" x14ac:dyDescent="0.35">
      <c r="A6705" t="s">
        <v>29</v>
      </c>
      <c r="B6705" t="s">
        <v>887</v>
      </c>
      <c r="C6705" t="s">
        <v>30</v>
      </c>
      <c r="D6705" t="s">
        <v>842</v>
      </c>
      <c r="E6705" t="s">
        <v>57</v>
      </c>
      <c r="F6705" t="s">
        <v>58</v>
      </c>
      <c r="G6705" t="s">
        <v>74</v>
      </c>
    </row>
    <row r="6706" spans="1:7" x14ac:dyDescent="0.35">
      <c r="A6706" t="s">
        <v>35</v>
      </c>
      <c r="B6706" t="s">
        <v>888</v>
      </c>
      <c r="C6706">
        <v>297</v>
      </c>
      <c r="D6706" t="s">
        <v>406</v>
      </c>
      <c r="E6706" t="s">
        <v>560</v>
      </c>
      <c r="F6706" t="s">
        <v>1102</v>
      </c>
      <c r="G6706" t="s">
        <v>78</v>
      </c>
    </row>
    <row r="6707" spans="1:7" x14ac:dyDescent="0.35">
      <c r="A6707" t="s">
        <v>35</v>
      </c>
      <c r="B6707" t="s">
        <v>889</v>
      </c>
      <c r="C6707">
        <v>308</v>
      </c>
      <c r="D6707" t="s">
        <v>387</v>
      </c>
      <c r="E6707" t="s">
        <v>495</v>
      </c>
      <c r="F6707" t="s">
        <v>217</v>
      </c>
      <c r="G6707" t="s">
        <v>679</v>
      </c>
    </row>
    <row r="6708" spans="1:7" x14ac:dyDescent="0.35">
      <c r="A6708" t="s">
        <v>36</v>
      </c>
      <c r="B6708" t="s">
        <v>888</v>
      </c>
      <c r="C6708">
        <v>971</v>
      </c>
      <c r="D6708" t="s">
        <v>374</v>
      </c>
      <c r="E6708" t="s">
        <v>1450</v>
      </c>
      <c r="F6708" t="s">
        <v>202</v>
      </c>
      <c r="G6708" t="s">
        <v>679</v>
      </c>
    </row>
    <row r="6709" spans="1:7" x14ac:dyDescent="0.35">
      <c r="A6709" t="s">
        <v>36</v>
      </c>
      <c r="B6709" t="s">
        <v>889</v>
      </c>
      <c r="C6709">
        <v>1172</v>
      </c>
      <c r="D6709" t="s">
        <v>433</v>
      </c>
      <c r="E6709" t="s">
        <v>148</v>
      </c>
      <c r="F6709" t="s">
        <v>202</v>
      </c>
      <c r="G6709" t="s">
        <v>246</v>
      </c>
    </row>
    <row r="6710" spans="1:7" x14ac:dyDescent="0.35">
      <c r="A6710" t="s">
        <v>37</v>
      </c>
      <c r="B6710" t="s">
        <v>888</v>
      </c>
      <c r="C6710">
        <v>411</v>
      </c>
      <c r="D6710" t="s">
        <v>246</v>
      </c>
      <c r="E6710" t="s">
        <v>579</v>
      </c>
      <c r="F6710" t="s">
        <v>53</v>
      </c>
      <c r="G6710" t="s">
        <v>78</v>
      </c>
    </row>
    <row r="6711" spans="1:7" x14ac:dyDescent="0.35">
      <c r="A6711" t="s">
        <v>37</v>
      </c>
      <c r="B6711" t="s">
        <v>889</v>
      </c>
      <c r="C6711">
        <v>474</v>
      </c>
      <c r="D6711" t="s">
        <v>374</v>
      </c>
      <c r="E6711" t="s">
        <v>511</v>
      </c>
      <c r="F6711" t="s">
        <v>342</v>
      </c>
      <c r="G6711" t="s">
        <v>78</v>
      </c>
    </row>
    <row r="6712" spans="1:7" x14ac:dyDescent="0.35">
      <c r="A6712" t="s">
        <v>38</v>
      </c>
      <c r="B6712" t="s">
        <v>888</v>
      </c>
      <c r="C6712">
        <v>165</v>
      </c>
      <c r="D6712" t="s">
        <v>78</v>
      </c>
      <c r="E6712" t="s">
        <v>390</v>
      </c>
      <c r="F6712" t="s">
        <v>373</v>
      </c>
      <c r="G6712" t="s">
        <v>78</v>
      </c>
    </row>
    <row r="6713" spans="1:7" x14ac:dyDescent="0.35">
      <c r="A6713" t="s">
        <v>38</v>
      </c>
      <c r="B6713" t="s">
        <v>889</v>
      </c>
      <c r="C6713">
        <v>632</v>
      </c>
      <c r="D6713" t="s">
        <v>800</v>
      </c>
      <c r="E6713" t="s">
        <v>567</v>
      </c>
      <c r="F6713" t="s">
        <v>460</v>
      </c>
      <c r="G6713" t="s">
        <v>668</v>
      </c>
    </row>
    <row r="6714" spans="1:7" x14ac:dyDescent="0.35">
      <c r="A6714" t="s">
        <v>39</v>
      </c>
      <c r="B6714" t="s">
        <v>888</v>
      </c>
      <c r="C6714">
        <v>340</v>
      </c>
      <c r="D6714" t="s">
        <v>668</v>
      </c>
      <c r="E6714" t="s">
        <v>586</v>
      </c>
      <c r="F6714" t="s">
        <v>506</v>
      </c>
      <c r="G6714" t="s">
        <v>78</v>
      </c>
    </row>
    <row r="6715" spans="1:7" x14ac:dyDescent="0.35">
      <c r="A6715" t="s">
        <v>39</v>
      </c>
      <c r="B6715" t="s">
        <v>889</v>
      </c>
      <c r="C6715">
        <v>797</v>
      </c>
      <c r="D6715" t="s">
        <v>334</v>
      </c>
      <c r="E6715" t="s">
        <v>166</v>
      </c>
      <c r="F6715" t="s">
        <v>416</v>
      </c>
      <c r="G6715" t="s">
        <v>78</v>
      </c>
    </row>
    <row r="6716" spans="1:7" x14ac:dyDescent="0.35">
      <c r="A6716" t="s">
        <v>40</v>
      </c>
      <c r="B6716" t="s">
        <v>888</v>
      </c>
      <c r="C6716">
        <v>2184</v>
      </c>
      <c r="D6716" t="s">
        <v>433</v>
      </c>
      <c r="E6716" t="s">
        <v>500</v>
      </c>
      <c r="F6716" t="s">
        <v>1119</v>
      </c>
      <c r="G6716" t="s">
        <v>679</v>
      </c>
    </row>
    <row r="6717" spans="1:7" x14ac:dyDescent="0.35">
      <c r="A6717" t="s">
        <v>40</v>
      </c>
      <c r="B6717" t="s">
        <v>889</v>
      </c>
      <c r="C6717">
        <v>3383</v>
      </c>
      <c r="D6717" t="s">
        <v>374</v>
      </c>
      <c r="E6717" t="s">
        <v>385</v>
      </c>
      <c r="F6717" t="s">
        <v>1487</v>
      </c>
      <c r="G6717" t="s">
        <v>668</v>
      </c>
    </row>
    <row r="6719" spans="1:7" x14ac:dyDescent="0.35">
      <c r="A6719" t="s">
        <v>2054</v>
      </c>
    </row>
    <row r="6720" spans="1:7" x14ac:dyDescent="0.35">
      <c r="A6720" t="s">
        <v>29</v>
      </c>
      <c r="B6720" t="s">
        <v>1075</v>
      </c>
      <c r="C6720" t="s">
        <v>30</v>
      </c>
      <c r="D6720" t="s">
        <v>57</v>
      </c>
      <c r="E6720" t="s">
        <v>58</v>
      </c>
      <c r="F6720" t="s">
        <v>842</v>
      </c>
      <c r="G6720" t="s">
        <v>74</v>
      </c>
    </row>
    <row r="6721" spans="1:7" x14ac:dyDescent="0.35">
      <c r="A6721" t="s">
        <v>35</v>
      </c>
      <c r="B6721" t="s">
        <v>1079</v>
      </c>
      <c r="C6721">
        <v>48</v>
      </c>
      <c r="D6721" t="s">
        <v>558</v>
      </c>
      <c r="E6721" t="s">
        <v>557</v>
      </c>
      <c r="F6721" t="s">
        <v>78</v>
      </c>
      <c r="G6721" t="s">
        <v>78</v>
      </c>
    </row>
    <row r="6722" spans="1:7" x14ac:dyDescent="0.35">
      <c r="A6722" t="s">
        <v>35</v>
      </c>
      <c r="B6722" t="s">
        <v>1076</v>
      </c>
      <c r="C6722">
        <v>225</v>
      </c>
      <c r="D6722" t="s">
        <v>2012</v>
      </c>
      <c r="E6722" t="s">
        <v>531</v>
      </c>
      <c r="F6722" t="s">
        <v>414</v>
      </c>
      <c r="G6722" t="s">
        <v>170</v>
      </c>
    </row>
    <row r="6723" spans="1:7" x14ac:dyDescent="0.35">
      <c r="A6723" t="s">
        <v>35</v>
      </c>
      <c r="B6723" t="s">
        <v>1078</v>
      </c>
      <c r="C6723">
        <v>332</v>
      </c>
      <c r="D6723" t="s">
        <v>262</v>
      </c>
      <c r="E6723" t="s">
        <v>378</v>
      </c>
      <c r="F6723" t="s">
        <v>987</v>
      </c>
      <c r="G6723" t="s">
        <v>78</v>
      </c>
    </row>
    <row r="6724" spans="1:7" x14ac:dyDescent="0.35">
      <c r="A6724" t="s">
        <v>36</v>
      </c>
      <c r="B6724" t="s">
        <v>1079</v>
      </c>
      <c r="C6724">
        <v>166</v>
      </c>
      <c r="D6724" t="s">
        <v>536</v>
      </c>
      <c r="E6724" t="s">
        <v>626</v>
      </c>
      <c r="F6724" t="s">
        <v>78</v>
      </c>
      <c r="G6724" t="s">
        <v>433</v>
      </c>
    </row>
    <row r="6725" spans="1:7" x14ac:dyDescent="0.35">
      <c r="A6725" t="s">
        <v>36</v>
      </c>
      <c r="B6725" t="s">
        <v>1076</v>
      </c>
      <c r="C6725">
        <v>525</v>
      </c>
      <c r="D6725" t="s">
        <v>599</v>
      </c>
      <c r="E6725" t="s">
        <v>618</v>
      </c>
      <c r="F6725" t="s">
        <v>673</v>
      </c>
      <c r="G6725" t="s">
        <v>668</v>
      </c>
    </row>
    <row r="6726" spans="1:7" x14ac:dyDescent="0.35">
      <c r="A6726" t="s">
        <v>36</v>
      </c>
      <c r="B6726" t="s">
        <v>1078</v>
      </c>
      <c r="C6726">
        <v>1452</v>
      </c>
      <c r="D6726" t="s">
        <v>209</v>
      </c>
      <c r="E6726" t="s">
        <v>506</v>
      </c>
      <c r="F6726" t="s">
        <v>377</v>
      </c>
      <c r="G6726" t="s">
        <v>673</v>
      </c>
    </row>
    <row r="6727" spans="1:7" x14ac:dyDescent="0.35">
      <c r="A6727" t="s">
        <v>37</v>
      </c>
      <c r="B6727" t="s">
        <v>1079</v>
      </c>
      <c r="C6727">
        <v>78</v>
      </c>
      <c r="D6727" t="s">
        <v>491</v>
      </c>
      <c r="E6727" t="s">
        <v>492</v>
      </c>
      <c r="F6727" t="s">
        <v>78</v>
      </c>
      <c r="G6727" t="s">
        <v>78</v>
      </c>
    </row>
    <row r="6728" spans="1:7" x14ac:dyDescent="0.35">
      <c r="A6728" t="s">
        <v>37</v>
      </c>
      <c r="B6728" t="s">
        <v>1076</v>
      </c>
      <c r="C6728">
        <v>290</v>
      </c>
      <c r="D6728" t="s">
        <v>674</v>
      </c>
      <c r="E6728" t="s">
        <v>1292</v>
      </c>
      <c r="F6728" t="s">
        <v>668</v>
      </c>
      <c r="G6728" t="s">
        <v>78</v>
      </c>
    </row>
    <row r="6729" spans="1:7" x14ac:dyDescent="0.35">
      <c r="A6729" t="s">
        <v>37</v>
      </c>
      <c r="B6729" t="s">
        <v>1078</v>
      </c>
      <c r="C6729">
        <v>517</v>
      </c>
      <c r="D6729" t="s">
        <v>195</v>
      </c>
      <c r="E6729" t="s">
        <v>680</v>
      </c>
      <c r="F6729" t="s">
        <v>389</v>
      </c>
      <c r="G6729" t="s">
        <v>78</v>
      </c>
    </row>
    <row r="6730" spans="1:7" x14ac:dyDescent="0.35">
      <c r="A6730" t="s">
        <v>38</v>
      </c>
      <c r="B6730" t="s">
        <v>1079</v>
      </c>
      <c r="C6730">
        <v>90</v>
      </c>
      <c r="D6730" t="s">
        <v>940</v>
      </c>
      <c r="E6730" t="s">
        <v>87</v>
      </c>
      <c r="F6730" t="s">
        <v>78</v>
      </c>
      <c r="G6730" t="s">
        <v>490</v>
      </c>
    </row>
    <row r="6731" spans="1:7" x14ac:dyDescent="0.35">
      <c r="A6731" t="s">
        <v>38</v>
      </c>
      <c r="B6731" t="s">
        <v>1076</v>
      </c>
      <c r="C6731">
        <v>261</v>
      </c>
      <c r="D6731" t="s">
        <v>520</v>
      </c>
      <c r="E6731" t="s">
        <v>363</v>
      </c>
      <c r="F6731" t="s">
        <v>414</v>
      </c>
      <c r="G6731" t="s">
        <v>668</v>
      </c>
    </row>
    <row r="6732" spans="1:7" x14ac:dyDescent="0.35">
      <c r="A6732" t="s">
        <v>38</v>
      </c>
      <c r="B6732" t="s">
        <v>1078</v>
      </c>
      <c r="C6732">
        <v>446</v>
      </c>
      <c r="D6732" t="s">
        <v>547</v>
      </c>
      <c r="E6732" t="s">
        <v>652</v>
      </c>
      <c r="F6732" t="s">
        <v>800</v>
      </c>
      <c r="G6732" t="s">
        <v>78</v>
      </c>
    </row>
    <row r="6733" spans="1:7" x14ac:dyDescent="0.35">
      <c r="A6733" t="s">
        <v>39</v>
      </c>
      <c r="B6733" t="s">
        <v>1079</v>
      </c>
      <c r="C6733">
        <v>112</v>
      </c>
      <c r="D6733" t="s">
        <v>342</v>
      </c>
      <c r="E6733" t="s">
        <v>343</v>
      </c>
      <c r="F6733" t="s">
        <v>78</v>
      </c>
      <c r="G6733" t="s">
        <v>78</v>
      </c>
    </row>
    <row r="6734" spans="1:7" x14ac:dyDescent="0.35">
      <c r="A6734" t="s">
        <v>39</v>
      </c>
      <c r="B6734" t="s">
        <v>1076</v>
      </c>
      <c r="C6734">
        <v>317</v>
      </c>
      <c r="D6734" t="s">
        <v>329</v>
      </c>
      <c r="E6734" t="s">
        <v>202</v>
      </c>
      <c r="F6734" t="s">
        <v>374</v>
      </c>
      <c r="G6734" t="s">
        <v>78</v>
      </c>
    </row>
    <row r="6735" spans="1:7" x14ac:dyDescent="0.35">
      <c r="A6735" t="s">
        <v>39</v>
      </c>
      <c r="B6735" t="s">
        <v>1078</v>
      </c>
      <c r="C6735">
        <v>708</v>
      </c>
      <c r="D6735" t="s">
        <v>323</v>
      </c>
      <c r="E6735" t="s">
        <v>134</v>
      </c>
      <c r="F6735" t="s">
        <v>673</v>
      </c>
      <c r="G6735" t="s">
        <v>78</v>
      </c>
    </row>
    <row r="6736" spans="1:7" x14ac:dyDescent="0.35">
      <c r="A6736" t="s">
        <v>40</v>
      </c>
      <c r="B6736" t="s">
        <v>1079</v>
      </c>
      <c r="C6736">
        <v>494</v>
      </c>
      <c r="D6736" t="s">
        <v>617</v>
      </c>
      <c r="E6736" t="s">
        <v>563</v>
      </c>
      <c r="F6736" t="s">
        <v>78</v>
      </c>
      <c r="G6736" t="s">
        <v>246</v>
      </c>
    </row>
    <row r="6737" spans="1:7" x14ac:dyDescent="0.35">
      <c r="A6737" t="s">
        <v>40</v>
      </c>
      <c r="B6737" t="s">
        <v>1076</v>
      </c>
      <c r="C6737">
        <v>1618</v>
      </c>
      <c r="D6737" t="s">
        <v>315</v>
      </c>
      <c r="E6737" t="s">
        <v>296</v>
      </c>
      <c r="F6737" t="s">
        <v>433</v>
      </c>
      <c r="G6737" t="s">
        <v>170</v>
      </c>
    </row>
    <row r="6738" spans="1:7" x14ac:dyDescent="0.35">
      <c r="A6738" t="s">
        <v>40</v>
      </c>
      <c r="B6738" t="s">
        <v>1078</v>
      </c>
      <c r="C6738">
        <v>3455</v>
      </c>
      <c r="D6738" t="s">
        <v>569</v>
      </c>
      <c r="E6738" t="s">
        <v>273</v>
      </c>
      <c r="F6738" t="s">
        <v>389</v>
      </c>
      <c r="G6738" t="s">
        <v>679</v>
      </c>
    </row>
    <row r="6740" spans="1:7" x14ac:dyDescent="0.35">
      <c r="A6740" t="s">
        <v>2055</v>
      </c>
    </row>
    <row r="6741" spans="1:7" x14ac:dyDescent="0.35">
      <c r="A6741" t="s">
        <v>29</v>
      </c>
      <c r="B6741" t="s">
        <v>2021</v>
      </c>
      <c r="C6741" t="s">
        <v>30</v>
      </c>
      <c r="D6741" t="s">
        <v>842</v>
      </c>
      <c r="E6741" t="s">
        <v>57</v>
      </c>
      <c r="F6741" t="s">
        <v>58</v>
      </c>
      <c r="G6741" t="s">
        <v>74</v>
      </c>
    </row>
    <row r="6742" spans="1:7" x14ac:dyDescent="0.35">
      <c r="A6742" t="s">
        <v>35</v>
      </c>
      <c r="B6742" t="s">
        <v>2022</v>
      </c>
      <c r="C6742">
        <v>273</v>
      </c>
      <c r="D6742" t="s">
        <v>676</v>
      </c>
      <c r="E6742" t="s">
        <v>567</v>
      </c>
      <c r="F6742" t="s">
        <v>643</v>
      </c>
      <c r="G6742" t="s">
        <v>170</v>
      </c>
    </row>
    <row r="6743" spans="1:7" x14ac:dyDescent="0.35">
      <c r="A6743" t="s">
        <v>35</v>
      </c>
      <c r="B6743" t="s">
        <v>2023</v>
      </c>
      <c r="C6743">
        <v>330</v>
      </c>
      <c r="D6743" t="s">
        <v>668</v>
      </c>
      <c r="E6743" t="s">
        <v>483</v>
      </c>
      <c r="F6743" t="s">
        <v>176</v>
      </c>
      <c r="G6743" t="s">
        <v>78</v>
      </c>
    </row>
    <row r="6744" spans="1:7" x14ac:dyDescent="0.35">
      <c r="A6744" t="s">
        <v>35</v>
      </c>
      <c r="B6744" t="s">
        <v>318</v>
      </c>
      <c r="C6744">
        <v>2</v>
      </c>
      <c r="D6744" t="s">
        <v>78</v>
      </c>
      <c r="E6744" t="s">
        <v>78</v>
      </c>
      <c r="F6744" t="s">
        <v>294</v>
      </c>
      <c r="G6744" t="s">
        <v>78</v>
      </c>
    </row>
    <row r="6745" spans="1:7" x14ac:dyDescent="0.35">
      <c r="A6745" t="s">
        <v>36</v>
      </c>
      <c r="B6745" t="s">
        <v>2022</v>
      </c>
      <c r="C6745">
        <v>853</v>
      </c>
      <c r="D6745" t="s">
        <v>377</v>
      </c>
      <c r="E6745" t="s">
        <v>329</v>
      </c>
      <c r="F6745" t="s">
        <v>103</v>
      </c>
      <c r="G6745" t="s">
        <v>170</v>
      </c>
    </row>
    <row r="6746" spans="1:7" x14ac:dyDescent="0.35">
      <c r="A6746" t="s">
        <v>36</v>
      </c>
      <c r="B6746" t="s">
        <v>2023</v>
      </c>
      <c r="C6746">
        <v>1266</v>
      </c>
      <c r="D6746" t="s">
        <v>246</v>
      </c>
      <c r="E6746" t="s">
        <v>407</v>
      </c>
      <c r="F6746" t="s">
        <v>202</v>
      </c>
      <c r="G6746" t="s">
        <v>334</v>
      </c>
    </row>
    <row r="6747" spans="1:7" x14ac:dyDescent="0.35">
      <c r="A6747" t="s">
        <v>36</v>
      </c>
      <c r="B6747" t="s">
        <v>318</v>
      </c>
      <c r="C6747">
        <v>24</v>
      </c>
      <c r="D6747" t="s">
        <v>800</v>
      </c>
      <c r="E6747" t="s">
        <v>422</v>
      </c>
      <c r="F6747" t="s">
        <v>106</v>
      </c>
      <c r="G6747" t="s">
        <v>78</v>
      </c>
    </row>
    <row r="6748" spans="1:7" x14ac:dyDescent="0.35">
      <c r="A6748" t="s">
        <v>37</v>
      </c>
      <c r="B6748" t="s">
        <v>2022</v>
      </c>
      <c r="C6748">
        <v>330</v>
      </c>
      <c r="D6748" t="s">
        <v>389</v>
      </c>
      <c r="E6748" t="s">
        <v>190</v>
      </c>
      <c r="F6748" t="s">
        <v>516</v>
      </c>
      <c r="G6748" t="s">
        <v>78</v>
      </c>
    </row>
    <row r="6749" spans="1:7" x14ac:dyDescent="0.35">
      <c r="A6749" t="s">
        <v>37</v>
      </c>
      <c r="B6749" t="s">
        <v>2023</v>
      </c>
      <c r="C6749">
        <v>542</v>
      </c>
      <c r="D6749" t="s">
        <v>334</v>
      </c>
      <c r="E6749" t="s">
        <v>159</v>
      </c>
      <c r="F6749" t="s">
        <v>398</v>
      </c>
      <c r="G6749" t="s">
        <v>78</v>
      </c>
    </row>
    <row r="6750" spans="1:7" x14ac:dyDescent="0.35">
      <c r="A6750" t="s">
        <v>37</v>
      </c>
      <c r="B6750" t="s">
        <v>318</v>
      </c>
      <c r="C6750">
        <v>13</v>
      </c>
      <c r="D6750" t="s">
        <v>78</v>
      </c>
      <c r="E6750" t="s">
        <v>434</v>
      </c>
      <c r="F6750" t="s">
        <v>435</v>
      </c>
      <c r="G6750" t="s">
        <v>78</v>
      </c>
    </row>
    <row r="6751" spans="1:7" x14ac:dyDescent="0.35">
      <c r="A6751" t="s">
        <v>38</v>
      </c>
      <c r="B6751" t="s">
        <v>2022</v>
      </c>
      <c r="C6751">
        <v>334</v>
      </c>
      <c r="D6751" t="s">
        <v>738</v>
      </c>
      <c r="E6751" t="s">
        <v>203</v>
      </c>
      <c r="F6751" t="s">
        <v>437</v>
      </c>
      <c r="G6751" t="s">
        <v>78</v>
      </c>
    </row>
    <row r="6752" spans="1:7" x14ac:dyDescent="0.35">
      <c r="A6752" t="s">
        <v>38</v>
      </c>
      <c r="B6752" t="s">
        <v>2023</v>
      </c>
      <c r="C6752">
        <v>453</v>
      </c>
      <c r="D6752" t="s">
        <v>334</v>
      </c>
      <c r="E6752" t="s">
        <v>651</v>
      </c>
      <c r="F6752" t="s">
        <v>208</v>
      </c>
      <c r="G6752" t="s">
        <v>673</v>
      </c>
    </row>
    <row r="6753" spans="1:7" x14ac:dyDescent="0.35">
      <c r="A6753" t="s">
        <v>38</v>
      </c>
      <c r="B6753" t="s">
        <v>318</v>
      </c>
      <c r="C6753">
        <v>10</v>
      </c>
      <c r="D6753" t="s">
        <v>78</v>
      </c>
      <c r="E6753" t="s">
        <v>454</v>
      </c>
      <c r="F6753" t="s">
        <v>415</v>
      </c>
      <c r="G6753" t="s">
        <v>78</v>
      </c>
    </row>
    <row r="6754" spans="1:7" x14ac:dyDescent="0.35">
      <c r="A6754" t="s">
        <v>39</v>
      </c>
      <c r="B6754" t="s">
        <v>2022</v>
      </c>
      <c r="C6754">
        <v>425</v>
      </c>
      <c r="D6754" t="s">
        <v>246</v>
      </c>
      <c r="E6754" t="s">
        <v>238</v>
      </c>
      <c r="F6754" t="s">
        <v>134</v>
      </c>
      <c r="G6754" t="s">
        <v>78</v>
      </c>
    </row>
    <row r="6755" spans="1:7" x14ac:dyDescent="0.35">
      <c r="A6755" t="s">
        <v>39</v>
      </c>
      <c r="B6755" t="s">
        <v>2023</v>
      </c>
      <c r="C6755">
        <v>701</v>
      </c>
      <c r="D6755" t="s">
        <v>673</v>
      </c>
      <c r="E6755" t="s">
        <v>655</v>
      </c>
      <c r="F6755" t="s">
        <v>1086</v>
      </c>
      <c r="G6755" t="s">
        <v>78</v>
      </c>
    </row>
    <row r="6756" spans="1:7" x14ac:dyDescent="0.35">
      <c r="A6756" t="s">
        <v>39</v>
      </c>
      <c r="B6756" t="s">
        <v>318</v>
      </c>
      <c r="C6756">
        <v>11</v>
      </c>
      <c r="D6756" t="s">
        <v>78</v>
      </c>
      <c r="E6756" t="s">
        <v>578</v>
      </c>
      <c r="F6756" t="s">
        <v>661</v>
      </c>
      <c r="G6756" t="s">
        <v>78</v>
      </c>
    </row>
    <row r="6757" spans="1:7" x14ac:dyDescent="0.35">
      <c r="A6757" t="s">
        <v>40</v>
      </c>
      <c r="B6757" t="s">
        <v>2022</v>
      </c>
      <c r="C6757">
        <v>2215</v>
      </c>
      <c r="D6757" t="s">
        <v>387</v>
      </c>
      <c r="E6757" t="s">
        <v>343</v>
      </c>
      <c r="F6757" t="s">
        <v>229</v>
      </c>
      <c r="G6757" t="s">
        <v>679</v>
      </c>
    </row>
    <row r="6758" spans="1:7" x14ac:dyDescent="0.35">
      <c r="A6758" t="s">
        <v>40</v>
      </c>
      <c r="B6758" t="s">
        <v>2023</v>
      </c>
      <c r="C6758">
        <v>3292</v>
      </c>
      <c r="D6758" t="s">
        <v>334</v>
      </c>
      <c r="E6758" t="s">
        <v>1268</v>
      </c>
      <c r="F6758" t="s">
        <v>100</v>
      </c>
      <c r="G6758" t="s">
        <v>668</v>
      </c>
    </row>
    <row r="6759" spans="1:7" x14ac:dyDescent="0.35">
      <c r="A6759" t="s">
        <v>40</v>
      </c>
      <c r="B6759" t="s">
        <v>318</v>
      </c>
      <c r="C6759">
        <v>60</v>
      </c>
      <c r="D6759" t="s">
        <v>334</v>
      </c>
      <c r="E6759" t="s">
        <v>502</v>
      </c>
      <c r="F6759" t="s">
        <v>941</v>
      </c>
      <c r="G6759" t="s">
        <v>78</v>
      </c>
    </row>
    <row r="6761" spans="1:7" x14ac:dyDescent="0.35">
      <c r="A6761" t="s">
        <v>2056</v>
      </c>
    </row>
    <row r="6762" spans="1:7" x14ac:dyDescent="0.35">
      <c r="A6762" t="s">
        <v>29</v>
      </c>
      <c r="B6762" t="s">
        <v>847</v>
      </c>
      <c r="C6762" t="s">
        <v>30</v>
      </c>
      <c r="D6762" t="s">
        <v>842</v>
      </c>
      <c r="E6762" t="s">
        <v>57</v>
      </c>
      <c r="F6762" t="s">
        <v>58</v>
      </c>
      <c r="G6762" t="s">
        <v>74</v>
      </c>
    </row>
    <row r="6763" spans="1:7" x14ac:dyDescent="0.35">
      <c r="A6763" t="s">
        <v>35</v>
      </c>
      <c r="B6763" t="s">
        <v>827</v>
      </c>
      <c r="C6763">
        <v>323</v>
      </c>
      <c r="D6763" t="s">
        <v>85</v>
      </c>
      <c r="E6763" t="s">
        <v>371</v>
      </c>
      <c r="F6763" t="s">
        <v>328</v>
      </c>
      <c r="G6763" t="s">
        <v>679</v>
      </c>
    </row>
    <row r="6764" spans="1:7" x14ac:dyDescent="0.35">
      <c r="A6764" t="s">
        <v>35</v>
      </c>
      <c r="B6764" t="s">
        <v>828</v>
      </c>
      <c r="C6764">
        <v>274</v>
      </c>
      <c r="D6764" t="s">
        <v>623</v>
      </c>
      <c r="E6764" t="s">
        <v>646</v>
      </c>
      <c r="F6764" t="s">
        <v>626</v>
      </c>
      <c r="G6764" t="s">
        <v>78</v>
      </c>
    </row>
    <row r="6765" spans="1:7" x14ac:dyDescent="0.35">
      <c r="A6765" t="s">
        <v>35</v>
      </c>
      <c r="B6765" t="s">
        <v>318</v>
      </c>
      <c r="C6765">
        <v>8</v>
      </c>
      <c r="D6765" t="s">
        <v>78</v>
      </c>
      <c r="E6765" t="s">
        <v>103</v>
      </c>
      <c r="F6765" t="s">
        <v>102</v>
      </c>
      <c r="G6765" t="s">
        <v>78</v>
      </c>
    </row>
    <row r="6766" spans="1:7" x14ac:dyDescent="0.35">
      <c r="A6766" t="s">
        <v>36</v>
      </c>
      <c r="B6766" t="s">
        <v>827</v>
      </c>
      <c r="C6766">
        <v>1022</v>
      </c>
      <c r="D6766" t="s">
        <v>374</v>
      </c>
      <c r="E6766" t="s">
        <v>1103</v>
      </c>
      <c r="F6766" t="s">
        <v>489</v>
      </c>
      <c r="G6766" t="s">
        <v>170</v>
      </c>
    </row>
    <row r="6767" spans="1:7" x14ac:dyDescent="0.35">
      <c r="A6767" t="s">
        <v>36</v>
      </c>
      <c r="B6767" t="s">
        <v>828</v>
      </c>
      <c r="C6767">
        <v>1047</v>
      </c>
      <c r="D6767" t="s">
        <v>433</v>
      </c>
      <c r="E6767" t="s">
        <v>1308</v>
      </c>
      <c r="F6767" t="s">
        <v>391</v>
      </c>
      <c r="G6767" t="s">
        <v>433</v>
      </c>
    </row>
    <row r="6768" spans="1:7" x14ac:dyDescent="0.35">
      <c r="A6768" t="s">
        <v>36</v>
      </c>
      <c r="B6768" t="s">
        <v>318</v>
      </c>
      <c r="C6768">
        <v>74</v>
      </c>
      <c r="D6768" t="s">
        <v>78</v>
      </c>
      <c r="E6768" t="s">
        <v>671</v>
      </c>
      <c r="F6768" t="s">
        <v>670</v>
      </c>
      <c r="G6768" t="s">
        <v>78</v>
      </c>
    </row>
    <row r="6769" spans="1:7" x14ac:dyDescent="0.35">
      <c r="A6769" t="s">
        <v>37</v>
      </c>
      <c r="B6769" t="s">
        <v>827</v>
      </c>
      <c r="C6769">
        <v>364</v>
      </c>
      <c r="D6769" t="s">
        <v>673</v>
      </c>
      <c r="E6769" t="s">
        <v>190</v>
      </c>
      <c r="F6769" t="s">
        <v>363</v>
      </c>
      <c r="G6769" t="s">
        <v>78</v>
      </c>
    </row>
    <row r="6770" spans="1:7" x14ac:dyDescent="0.35">
      <c r="A6770" t="s">
        <v>37</v>
      </c>
      <c r="B6770" t="s">
        <v>828</v>
      </c>
      <c r="C6770">
        <v>485</v>
      </c>
      <c r="D6770" t="s">
        <v>389</v>
      </c>
      <c r="E6770" t="s">
        <v>510</v>
      </c>
      <c r="F6770" t="s">
        <v>1119</v>
      </c>
      <c r="G6770" t="s">
        <v>78</v>
      </c>
    </row>
    <row r="6771" spans="1:7" x14ac:dyDescent="0.35">
      <c r="A6771" t="s">
        <v>37</v>
      </c>
      <c r="B6771" t="s">
        <v>318</v>
      </c>
      <c r="C6771">
        <v>36</v>
      </c>
      <c r="D6771" t="s">
        <v>78</v>
      </c>
      <c r="E6771" t="s">
        <v>459</v>
      </c>
      <c r="F6771" t="s">
        <v>460</v>
      </c>
      <c r="G6771" t="s">
        <v>78</v>
      </c>
    </row>
    <row r="6772" spans="1:7" x14ac:dyDescent="0.35">
      <c r="A6772" t="s">
        <v>38</v>
      </c>
      <c r="B6772" t="s">
        <v>827</v>
      </c>
      <c r="C6772">
        <v>375</v>
      </c>
      <c r="D6772" t="s">
        <v>624</v>
      </c>
      <c r="E6772" t="s">
        <v>661</v>
      </c>
      <c r="F6772" t="s">
        <v>535</v>
      </c>
      <c r="G6772" t="s">
        <v>78</v>
      </c>
    </row>
    <row r="6773" spans="1:7" x14ac:dyDescent="0.35">
      <c r="A6773" t="s">
        <v>38</v>
      </c>
      <c r="B6773" t="s">
        <v>828</v>
      </c>
      <c r="C6773">
        <v>379</v>
      </c>
      <c r="D6773" t="s">
        <v>78</v>
      </c>
      <c r="E6773" t="s">
        <v>457</v>
      </c>
      <c r="F6773" t="s">
        <v>678</v>
      </c>
      <c r="G6773" t="s">
        <v>334</v>
      </c>
    </row>
    <row r="6774" spans="1:7" x14ac:dyDescent="0.35">
      <c r="A6774" t="s">
        <v>38</v>
      </c>
      <c r="B6774" t="s">
        <v>318</v>
      </c>
      <c r="C6774">
        <v>43</v>
      </c>
      <c r="D6774" t="s">
        <v>78</v>
      </c>
      <c r="E6774" t="s">
        <v>1100</v>
      </c>
      <c r="F6774" t="s">
        <v>332</v>
      </c>
      <c r="G6774" t="s">
        <v>78</v>
      </c>
    </row>
    <row r="6775" spans="1:7" x14ac:dyDescent="0.35">
      <c r="A6775" t="s">
        <v>39</v>
      </c>
      <c r="B6775" t="s">
        <v>827</v>
      </c>
      <c r="C6775">
        <v>542</v>
      </c>
      <c r="D6775" t="s">
        <v>433</v>
      </c>
      <c r="E6775" t="s">
        <v>400</v>
      </c>
      <c r="F6775" t="s">
        <v>100</v>
      </c>
      <c r="G6775" t="s">
        <v>78</v>
      </c>
    </row>
    <row r="6776" spans="1:7" x14ac:dyDescent="0.35">
      <c r="A6776" t="s">
        <v>39</v>
      </c>
      <c r="B6776" t="s">
        <v>828</v>
      </c>
      <c r="C6776">
        <v>560</v>
      </c>
      <c r="D6776" t="s">
        <v>170</v>
      </c>
      <c r="E6776" t="s">
        <v>563</v>
      </c>
      <c r="F6776" t="s">
        <v>352</v>
      </c>
      <c r="G6776" t="s">
        <v>78</v>
      </c>
    </row>
    <row r="6777" spans="1:7" x14ac:dyDescent="0.35">
      <c r="A6777" t="s">
        <v>39</v>
      </c>
      <c r="B6777" t="s">
        <v>318</v>
      </c>
      <c r="C6777">
        <v>35</v>
      </c>
      <c r="D6777" t="s">
        <v>414</v>
      </c>
      <c r="E6777" t="s">
        <v>409</v>
      </c>
      <c r="F6777" t="s">
        <v>455</v>
      </c>
      <c r="G6777" t="s">
        <v>78</v>
      </c>
    </row>
    <row r="6778" spans="1:7" x14ac:dyDescent="0.35">
      <c r="A6778" t="s">
        <v>40</v>
      </c>
      <c r="B6778" t="s">
        <v>827</v>
      </c>
      <c r="C6778">
        <v>2626</v>
      </c>
      <c r="D6778" t="s">
        <v>414</v>
      </c>
      <c r="E6778" t="s">
        <v>397</v>
      </c>
      <c r="F6778" t="s">
        <v>666</v>
      </c>
      <c r="G6778" t="s">
        <v>679</v>
      </c>
    </row>
    <row r="6779" spans="1:7" x14ac:dyDescent="0.35">
      <c r="A6779" t="s">
        <v>40</v>
      </c>
      <c r="B6779" t="s">
        <v>828</v>
      </c>
      <c r="C6779">
        <v>2745</v>
      </c>
      <c r="D6779" t="s">
        <v>246</v>
      </c>
      <c r="E6779" t="s">
        <v>457</v>
      </c>
      <c r="F6779" t="s">
        <v>384</v>
      </c>
      <c r="G6779" t="s">
        <v>668</v>
      </c>
    </row>
    <row r="6780" spans="1:7" x14ac:dyDescent="0.35">
      <c r="A6780" t="s">
        <v>40</v>
      </c>
      <c r="B6780" t="s">
        <v>318</v>
      </c>
      <c r="C6780">
        <v>196</v>
      </c>
      <c r="D6780" t="s">
        <v>170</v>
      </c>
      <c r="E6780" t="s">
        <v>1308</v>
      </c>
      <c r="F6780" t="s">
        <v>415</v>
      </c>
      <c r="G6780" t="s">
        <v>78</v>
      </c>
    </row>
    <row r="6782" spans="1:7" x14ac:dyDescent="0.35">
      <c r="A6782" t="s">
        <v>2057</v>
      </c>
    </row>
    <row r="6783" spans="1:7" x14ac:dyDescent="0.35">
      <c r="A6783" t="s">
        <v>29</v>
      </c>
      <c r="B6783" t="s">
        <v>899</v>
      </c>
      <c r="C6783" t="s">
        <v>30</v>
      </c>
      <c r="D6783" t="s">
        <v>842</v>
      </c>
      <c r="E6783" t="s">
        <v>57</v>
      </c>
      <c r="F6783" t="s">
        <v>58</v>
      </c>
      <c r="G6783" t="s">
        <v>74</v>
      </c>
    </row>
    <row r="6784" spans="1:7" x14ac:dyDescent="0.35">
      <c r="A6784" t="s">
        <v>35</v>
      </c>
      <c r="B6784" t="s">
        <v>900</v>
      </c>
      <c r="C6784">
        <v>533</v>
      </c>
      <c r="D6784" t="s">
        <v>623</v>
      </c>
      <c r="E6784" t="s">
        <v>650</v>
      </c>
      <c r="F6784" t="s">
        <v>372</v>
      </c>
      <c r="G6784" t="s">
        <v>679</v>
      </c>
    </row>
    <row r="6785" spans="1:18" x14ac:dyDescent="0.35">
      <c r="A6785" t="s">
        <v>35</v>
      </c>
      <c r="B6785" t="s">
        <v>901</v>
      </c>
      <c r="C6785">
        <v>72</v>
      </c>
      <c r="D6785" t="s">
        <v>78</v>
      </c>
      <c r="E6785" t="s">
        <v>848</v>
      </c>
      <c r="F6785" t="s">
        <v>636</v>
      </c>
      <c r="G6785" t="s">
        <v>78</v>
      </c>
    </row>
    <row r="6786" spans="1:18" x14ac:dyDescent="0.35">
      <c r="A6786" t="s">
        <v>36</v>
      </c>
      <c r="B6786" t="s">
        <v>900</v>
      </c>
      <c r="C6786">
        <v>2143</v>
      </c>
      <c r="D6786" t="s">
        <v>433</v>
      </c>
      <c r="E6786" t="s">
        <v>407</v>
      </c>
      <c r="F6786" t="s">
        <v>202</v>
      </c>
      <c r="G6786" t="s">
        <v>673</v>
      </c>
    </row>
    <row r="6787" spans="1:18" x14ac:dyDescent="0.35">
      <c r="A6787" t="s">
        <v>37</v>
      </c>
      <c r="B6787" t="s">
        <v>900</v>
      </c>
      <c r="C6787">
        <v>885</v>
      </c>
      <c r="D6787" t="s">
        <v>433</v>
      </c>
      <c r="E6787" t="s">
        <v>401</v>
      </c>
      <c r="F6787" t="s">
        <v>461</v>
      </c>
      <c r="G6787" t="s">
        <v>78</v>
      </c>
    </row>
    <row r="6788" spans="1:18" x14ac:dyDescent="0.35">
      <c r="A6788" t="s">
        <v>38</v>
      </c>
      <c r="B6788" t="s">
        <v>900</v>
      </c>
      <c r="C6788">
        <v>181</v>
      </c>
      <c r="D6788" t="s">
        <v>433</v>
      </c>
      <c r="E6788" t="s">
        <v>393</v>
      </c>
      <c r="F6788" t="s">
        <v>489</v>
      </c>
      <c r="G6788" t="s">
        <v>170</v>
      </c>
    </row>
    <row r="6789" spans="1:18" x14ac:dyDescent="0.35">
      <c r="A6789" t="s">
        <v>38</v>
      </c>
      <c r="B6789" t="s">
        <v>901</v>
      </c>
      <c r="C6789">
        <v>616</v>
      </c>
      <c r="D6789" t="s">
        <v>675</v>
      </c>
      <c r="E6789" t="s">
        <v>536</v>
      </c>
      <c r="F6789" t="s">
        <v>829</v>
      </c>
      <c r="G6789" t="s">
        <v>668</v>
      </c>
    </row>
    <row r="6790" spans="1:18" x14ac:dyDescent="0.35">
      <c r="A6790" t="s">
        <v>39</v>
      </c>
      <c r="B6790" t="s">
        <v>900</v>
      </c>
      <c r="C6790">
        <v>935</v>
      </c>
      <c r="D6790" t="s">
        <v>334</v>
      </c>
      <c r="E6790" t="s">
        <v>492</v>
      </c>
      <c r="F6790" t="s">
        <v>1100</v>
      </c>
      <c r="G6790" t="s">
        <v>78</v>
      </c>
    </row>
    <row r="6791" spans="1:18" x14ac:dyDescent="0.35">
      <c r="A6791" t="s">
        <v>39</v>
      </c>
      <c r="B6791" t="s">
        <v>901</v>
      </c>
      <c r="C6791">
        <v>202</v>
      </c>
      <c r="D6791" t="s">
        <v>668</v>
      </c>
      <c r="E6791" t="s">
        <v>393</v>
      </c>
      <c r="F6791" t="s">
        <v>1126</v>
      </c>
      <c r="G6791" t="s">
        <v>78</v>
      </c>
    </row>
    <row r="6792" spans="1:18" x14ac:dyDescent="0.35">
      <c r="A6792" t="s">
        <v>40</v>
      </c>
      <c r="B6792" t="s">
        <v>900</v>
      </c>
      <c r="C6792">
        <v>4677</v>
      </c>
      <c r="D6792" t="s">
        <v>433</v>
      </c>
      <c r="E6792" t="s">
        <v>272</v>
      </c>
      <c r="F6792" t="s">
        <v>328</v>
      </c>
      <c r="G6792" t="s">
        <v>170</v>
      </c>
    </row>
    <row r="6793" spans="1:18" x14ac:dyDescent="0.35">
      <c r="A6793" t="s">
        <v>40</v>
      </c>
      <c r="B6793" t="s">
        <v>901</v>
      </c>
      <c r="C6793">
        <v>890</v>
      </c>
      <c r="D6793" t="s">
        <v>387</v>
      </c>
      <c r="E6793" t="s">
        <v>371</v>
      </c>
      <c r="F6793" t="s">
        <v>149</v>
      </c>
      <c r="G6793" t="s">
        <v>170</v>
      </c>
    </row>
    <row r="6795" spans="1:18" x14ac:dyDescent="0.35">
      <c r="A6795" t="s">
        <v>2058</v>
      </c>
    </row>
    <row r="6796" spans="1:18" x14ac:dyDescent="0.35">
      <c r="A6796" t="s">
        <v>29</v>
      </c>
      <c r="B6796" t="s">
        <v>30</v>
      </c>
      <c r="C6796" t="s">
        <v>2059</v>
      </c>
      <c r="D6796" t="s">
        <v>2060</v>
      </c>
      <c r="E6796" t="s">
        <v>2061</v>
      </c>
      <c r="F6796" t="s">
        <v>2062</v>
      </c>
      <c r="G6796" t="s">
        <v>2063</v>
      </c>
      <c r="H6796" t="s">
        <v>2064</v>
      </c>
      <c r="I6796" t="s">
        <v>2065</v>
      </c>
      <c r="J6796" t="s">
        <v>2066</v>
      </c>
      <c r="K6796" t="s">
        <v>2067</v>
      </c>
      <c r="L6796" t="s">
        <v>2068</v>
      </c>
      <c r="M6796" t="s">
        <v>2069</v>
      </c>
      <c r="N6796" t="s">
        <v>2070</v>
      </c>
      <c r="O6796" t="s">
        <v>2071</v>
      </c>
      <c r="P6796" t="s">
        <v>1342</v>
      </c>
      <c r="Q6796" t="s">
        <v>702</v>
      </c>
      <c r="R6796" t="s">
        <v>74</v>
      </c>
    </row>
    <row r="6797" spans="1:18" x14ac:dyDescent="0.35">
      <c r="A6797" t="s">
        <v>35</v>
      </c>
      <c r="B6797">
        <v>649</v>
      </c>
      <c r="C6797" t="s">
        <v>1376</v>
      </c>
      <c r="D6797" t="s">
        <v>825</v>
      </c>
      <c r="E6797" t="s">
        <v>743</v>
      </c>
      <c r="F6797" t="s">
        <v>724</v>
      </c>
      <c r="G6797" t="s">
        <v>788</v>
      </c>
      <c r="H6797" t="s">
        <v>85</v>
      </c>
      <c r="I6797" t="s">
        <v>679</v>
      </c>
      <c r="J6797" t="s">
        <v>800</v>
      </c>
      <c r="K6797" t="s">
        <v>246</v>
      </c>
      <c r="L6797" t="s">
        <v>668</v>
      </c>
      <c r="M6797" t="s">
        <v>633</v>
      </c>
      <c r="N6797" t="s">
        <v>85</v>
      </c>
      <c r="O6797" t="s">
        <v>668</v>
      </c>
      <c r="P6797" t="s">
        <v>433</v>
      </c>
      <c r="Q6797" t="s">
        <v>389</v>
      </c>
      <c r="R6797" t="s">
        <v>78</v>
      </c>
    </row>
    <row r="6798" spans="1:18" x14ac:dyDescent="0.35">
      <c r="A6798" t="s">
        <v>36</v>
      </c>
      <c r="B6798">
        <v>2221</v>
      </c>
      <c r="C6798" t="s">
        <v>773</v>
      </c>
      <c r="D6798" t="s">
        <v>341</v>
      </c>
      <c r="E6798" t="s">
        <v>490</v>
      </c>
      <c r="F6798" t="s">
        <v>949</v>
      </c>
      <c r="G6798" t="s">
        <v>949</v>
      </c>
      <c r="H6798" t="s">
        <v>414</v>
      </c>
      <c r="I6798" t="s">
        <v>246</v>
      </c>
      <c r="J6798" t="s">
        <v>433</v>
      </c>
      <c r="K6798" t="s">
        <v>668</v>
      </c>
      <c r="L6798" t="s">
        <v>668</v>
      </c>
      <c r="M6798" t="s">
        <v>622</v>
      </c>
      <c r="N6798" t="s">
        <v>414</v>
      </c>
      <c r="O6798" t="s">
        <v>170</v>
      </c>
      <c r="P6798" t="s">
        <v>673</v>
      </c>
      <c r="Q6798" t="s">
        <v>433</v>
      </c>
      <c r="R6798" t="s">
        <v>679</v>
      </c>
    </row>
    <row r="6799" spans="1:18" x14ac:dyDescent="0.35">
      <c r="A6799" t="s">
        <v>37</v>
      </c>
      <c r="B6799">
        <v>936</v>
      </c>
      <c r="C6799" t="s">
        <v>982</v>
      </c>
      <c r="D6799" t="s">
        <v>676</v>
      </c>
      <c r="E6799" t="s">
        <v>458</v>
      </c>
      <c r="F6799" t="s">
        <v>631</v>
      </c>
      <c r="G6799" t="s">
        <v>739</v>
      </c>
      <c r="H6799" t="s">
        <v>414</v>
      </c>
      <c r="I6799" t="s">
        <v>374</v>
      </c>
      <c r="J6799" t="s">
        <v>377</v>
      </c>
      <c r="K6799" t="s">
        <v>673</v>
      </c>
      <c r="L6799" t="s">
        <v>78</v>
      </c>
      <c r="M6799" t="s">
        <v>734</v>
      </c>
      <c r="N6799" t="s">
        <v>355</v>
      </c>
      <c r="O6799" t="s">
        <v>668</v>
      </c>
      <c r="P6799" t="s">
        <v>387</v>
      </c>
      <c r="Q6799" t="s">
        <v>246</v>
      </c>
      <c r="R6799" t="s">
        <v>679</v>
      </c>
    </row>
    <row r="6800" spans="1:18" x14ac:dyDescent="0.35">
      <c r="A6800" t="s">
        <v>38</v>
      </c>
      <c r="B6800">
        <v>850</v>
      </c>
      <c r="C6800" t="s">
        <v>281</v>
      </c>
      <c r="D6800" t="s">
        <v>690</v>
      </c>
      <c r="E6800" t="s">
        <v>458</v>
      </c>
      <c r="F6800" t="s">
        <v>696</v>
      </c>
      <c r="G6800" t="s">
        <v>735</v>
      </c>
      <c r="H6800" t="s">
        <v>987</v>
      </c>
      <c r="I6800" t="s">
        <v>668</v>
      </c>
      <c r="J6800" t="s">
        <v>673</v>
      </c>
      <c r="K6800" t="s">
        <v>246</v>
      </c>
      <c r="L6800" t="s">
        <v>387</v>
      </c>
      <c r="M6800" t="s">
        <v>807</v>
      </c>
      <c r="N6800" t="s">
        <v>675</v>
      </c>
      <c r="O6800" t="s">
        <v>170</v>
      </c>
      <c r="P6800" t="s">
        <v>389</v>
      </c>
      <c r="Q6800" t="s">
        <v>374</v>
      </c>
      <c r="R6800" t="s">
        <v>170</v>
      </c>
    </row>
    <row r="6801" spans="1:19" x14ac:dyDescent="0.35">
      <c r="A6801" t="s">
        <v>39</v>
      </c>
      <c r="B6801">
        <v>1205</v>
      </c>
      <c r="C6801" t="s">
        <v>1117</v>
      </c>
      <c r="D6801" t="s">
        <v>734</v>
      </c>
      <c r="E6801" t="s">
        <v>743</v>
      </c>
      <c r="F6801" t="s">
        <v>1023</v>
      </c>
      <c r="G6801" t="s">
        <v>1064</v>
      </c>
      <c r="H6801" t="s">
        <v>623</v>
      </c>
      <c r="I6801" t="s">
        <v>374</v>
      </c>
      <c r="J6801" t="s">
        <v>389</v>
      </c>
      <c r="K6801" t="s">
        <v>673</v>
      </c>
      <c r="L6801" t="s">
        <v>246</v>
      </c>
      <c r="M6801" t="s">
        <v>644</v>
      </c>
      <c r="N6801" t="s">
        <v>800</v>
      </c>
      <c r="O6801" t="s">
        <v>679</v>
      </c>
      <c r="P6801" t="s">
        <v>246</v>
      </c>
      <c r="Q6801" t="s">
        <v>334</v>
      </c>
      <c r="R6801" t="s">
        <v>78</v>
      </c>
    </row>
    <row r="6802" spans="1:19" x14ac:dyDescent="0.35">
      <c r="A6802" t="s">
        <v>40</v>
      </c>
      <c r="B6802">
        <v>5861</v>
      </c>
      <c r="C6802" t="s">
        <v>981</v>
      </c>
      <c r="D6802" t="s">
        <v>676</v>
      </c>
      <c r="E6802" t="s">
        <v>458</v>
      </c>
      <c r="F6802" t="s">
        <v>1008</v>
      </c>
      <c r="G6802" t="s">
        <v>503</v>
      </c>
      <c r="H6802" t="s">
        <v>675</v>
      </c>
      <c r="I6802" t="s">
        <v>246</v>
      </c>
      <c r="J6802" t="s">
        <v>374</v>
      </c>
      <c r="K6802" t="s">
        <v>673</v>
      </c>
      <c r="L6802" t="s">
        <v>334</v>
      </c>
      <c r="M6802" t="s">
        <v>644</v>
      </c>
      <c r="N6802" t="s">
        <v>800</v>
      </c>
      <c r="O6802" t="s">
        <v>170</v>
      </c>
      <c r="P6802" t="s">
        <v>433</v>
      </c>
      <c r="Q6802" t="s">
        <v>433</v>
      </c>
      <c r="R6802" t="s">
        <v>679</v>
      </c>
    </row>
    <row r="6804" spans="1:19" x14ac:dyDescent="0.35">
      <c r="A6804" t="s">
        <v>2072</v>
      </c>
    </row>
    <row r="6805" spans="1:19" x14ac:dyDescent="0.35">
      <c r="A6805" t="s">
        <v>29</v>
      </c>
      <c r="B6805" t="s">
        <v>1999</v>
      </c>
      <c r="C6805" t="s">
        <v>30</v>
      </c>
      <c r="D6805" t="s">
        <v>2059</v>
      </c>
      <c r="E6805" t="s">
        <v>2060</v>
      </c>
      <c r="F6805" t="s">
        <v>2061</v>
      </c>
      <c r="G6805" t="s">
        <v>2062</v>
      </c>
      <c r="H6805" t="s">
        <v>2063</v>
      </c>
      <c r="I6805" t="s">
        <v>2064</v>
      </c>
      <c r="J6805" t="s">
        <v>2065</v>
      </c>
      <c r="K6805" t="s">
        <v>2066</v>
      </c>
      <c r="L6805" t="s">
        <v>2067</v>
      </c>
      <c r="M6805" t="s">
        <v>2068</v>
      </c>
      <c r="N6805" t="s">
        <v>2069</v>
      </c>
      <c r="O6805" t="s">
        <v>2070</v>
      </c>
      <c r="P6805" t="s">
        <v>2071</v>
      </c>
      <c r="Q6805" t="s">
        <v>1342</v>
      </c>
      <c r="R6805" t="s">
        <v>702</v>
      </c>
      <c r="S6805" t="s">
        <v>74</v>
      </c>
    </row>
    <row r="6806" spans="1:19" x14ac:dyDescent="0.35">
      <c r="A6806" t="s">
        <v>35</v>
      </c>
      <c r="B6806" t="s">
        <v>1042</v>
      </c>
      <c r="C6806">
        <v>24</v>
      </c>
      <c r="D6806" t="s">
        <v>1270</v>
      </c>
      <c r="E6806" t="s">
        <v>736</v>
      </c>
      <c r="F6806" t="s">
        <v>728</v>
      </c>
      <c r="G6806" t="s">
        <v>914</v>
      </c>
      <c r="H6806" t="s">
        <v>722</v>
      </c>
      <c r="I6806" t="s">
        <v>78</v>
      </c>
      <c r="J6806" t="s">
        <v>78</v>
      </c>
      <c r="K6806" t="s">
        <v>78</v>
      </c>
      <c r="L6806" t="s">
        <v>389</v>
      </c>
      <c r="M6806" t="s">
        <v>389</v>
      </c>
      <c r="N6806" t="s">
        <v>490</v>
      </c>
      <c r="O6806" t="s">
        <v>78</v>
      </c>
      <c r="P6806" t="s">
        <v>78</v>
      </c>
      <c r="Q6806" t="s">
        <v>78</v>
      </c>
      <c r="R6806" t="s">
        <v>78</v>
      </c>
      <c r="S6806" t="s">
        <v>668</v>
      </c>
    </row>
    <row r="6807" spans="1:19" x14ac:dyDescent="0.35">
      <c r="A6807" t="s">
        <v>35</v>
      </c>
      <c r="B6807" t="s">
        <v>2000</v>
      </c>
      <c r="C6807">
        <v>27</v>
      </c>
      <c r="D6807" t="s">
        <v>653</v>
      </c>
      <c r="E6807" t="s">
        <v>791</v>
      </c>
      <c r="F6807" t="s">
        <v>580</v>
      </c>
      <c r="G6807" t="s">
        <v>78</v>
      </c>
      <c r="H6807" t="s">
        <v>78</v>
      </c>
      <c r="I6807" t="s">
        <v>78</v>
      </c>
      <c r="J6807" t="s">
        <v>78</v>
      </c>
      <c r="K6807" t="s">
        <v>78</v>
      </c>
      <c r="L6807" t="s">
        <v>387</v>
      </c>
      <c r="M6807" t="s">
        <v>387</v>
      </c>
      <c r="N6807" t="s">
        <v>78</v>
      </c>
      <c r="O6807" t="s">
        <v>78</v>
      </c>
      <c r="P6807" t="s">
        <v>78</v>
      </c>
      <c r="Q6807" t="s">
        <v>78</v>
      </c>
      <c r="R6807" t="s">
        <v>78</v>
      </c>
      <c r="S6807" t="s">
        <v>78</v>
      </c>
    </row>
    <row r="6808" spans="1:19" x14ac:dyDescent="0.35">
      <c r="A6808" t="s">
        <v>35</v>
      </c>
      <c r="B6808" t="s">
        <v>2001</v>
      </c>
      <c r="C6808">
        <v>24</v>
      </c>
      <c r="D6808" t="s">
        <v>967</v>
      </c>
      <c r="E6808" t="s">
        <v>78</v>
      </c>
      <c r="F6808" t="s">
        <v>78</v>
      </c>
      <c r="G6808" t="s">
        <v>78</v>
      </c>
      <c r="H6808" t="s">
        <v>78</v>
      </c>
      <c r="I6808" t="s">
        <v>78</v>
      </c>
      <c r="J6808" t="s">
        <v>78</v>
      </c>
      <c r="K6808" t="s">
        <v>78</v>
      </c>
      <c r="L6808" t="s">
        <v>78</v>
      </c>
      <c r="M6808" t="s">
        <v>78</v>
      </c>
      <c r="N6808" t="s">
        <v>78</v>
      </c>
      <c r="O6808" t="s">
        <v>78</v>
      </c>
      <c r="P6808" t="s">
        <v>78</v>
      </c>
      <c r="Q6808" t="s">
        <v>78</v>
      </c>
      <c r="R6808" t="s">
        <v>580</v>
      </c>
      <c r="S6808" t="s">
        <v>78</v>
      </c>
    </row>
    <row r="6809" spans="1:19" x14ac:dyDescent="0.35">
      <c r="A6809" t="s">
        <v>35</v>
      </c>
      <c r="B6809" t="s">
        <v>2002</v>
      </c>
      <c r="C6809">
        <v>13</v>
      </c>
      <c r="D6809" t="s">
        <v>601</v>
      </c>
      <c r="E6809" t="s">
        <v>288</v>
      </c>
      <c r="F6809" t="s">
        <v>78</v>
      </c>
      <c r="G6809" t="s">
        <v>78</v>
      </c>
      <c r="H6809" t="s">
        <v>761</v>
      </c>
      <c r="I6809" t="s">
        <v>78</v>
      </c>
      <c r="J6809" t="s">
        <v>78</v>
      </c>
      <c r="K6809" t="s">
        <v>78</v>
      </c>
      <c r="L6809" t="s">
        <v>78</v>
      </c>
      <c r="M6809" t="s">
        <v>78</v>
      </c>
      <c r="N6809" t="s">
        <v>78</v>
      </c>
      <c r="O6809" t="s">
        <v>78</v>
      </c>
      <c r="P6809" t="s">
        <v>78</v>
      </c>
      <c r="Q6809" t="s">
        <v>78</v>
      </c>
      <c r="R6809" t="s">
        <v>78</v>
      </c>
      <c r="S6809" t="s">
        <v>78</v>
      </c>
    </row>
    <row r="6810" spans="1:19" x14ac:dyDescent="0.35">
      <c r="A6810" t="s">
        <v>35</v>
      </c>
      <c r="B6810" t="s">
        <v>2003</v>
      </c>
      <c r="C6810">
        <v>115</v>
      </c>
      <c r="D6810" t="s">
        <v>1235</v>
      </c>
      <c r="E6810" t="s">
        <v>721</v>
      </c>
      <c r="F6810" t="s">
        <v>490</v>
      </c>
      <c r="G6810" t="s">
        <v>998</v>
      </c>
      <c r="H6810" t="s">
        <v>731</v>
      </c>
      <c r="I6810" t="s">
        <v>673</v>
      </c>
      <c r="J6810" t="s">
        <v>78</v>
      </c>
      <c r="K6810" t="s">
        <v>78</v>
      </c>
      <c r="L6810" t="s">
        <v>170</v>
      </c>
      <c r="M6810" t="s">
        <v>668</v>
      </c>
      <c r="N6810" t="s">
        <v>377</v>
      </c>
      <c r="O6810" t="s">
        <v>458</v>
      </c>
      <c r="P6810" t="s">
        <v>78</v>
      </c>
      <c r="Q6810" t="s">
        <v>389</v>
      </c>
      <c r="R6810" t="s">
        <v>490</v>
      </c>
      <c r="S6810" t="s">
        <v>679</v>
      </c>
    </row>
    <row r="6811" spans="1:19" x14ac:dyDescent="0.35">
      <c r="A6811" t="s">
        <v>35</v>
      </c>
      <c r="B6811" t="s">
        <v>2004</v>
      </c>
      <c r="C6811">
        <v>97</v>
      </c>
      <c r="D6811" t="s">
        <v>640</v>
      </c>
      <c r="E6811" t="s">
        <v>383</v>
      </c>
      <c r="F6811" t="s">
        <v>383</v>
      </c>
      <c r="G6811" t="s">
        <v>728</v>
      </c>
      <c r="H6811" t="s">
        <v>881</v>
      </c>
      <c r="I6811" t="s">
        <v>406</v>
      </c>
      <c r="J6811" t="s">
        <v>246</v>
      </c>
      <c r="K6811" t="s">
        <v>85</v>
      </c>
      <c r="L6811" t="s">
        <v>807</v>
      </c>
      <c r="M6811" t="s">
        <v>246</v>
      </c>
      <c r="N6811" t="s">
        <v>868</v>
      </c>
      <c r="O6811" t="s">
        <v>745</v>
      </c>
      <c r="P6811" t="s">
        <v>78</v>
      </c>
      <c r="Q6811" t="s">
        <v>246</v>
      </c>
      <c r="R6811" t="s">
        <v>78</v>
      </c>
      <c r="S6811" t="s">
        <v>78</v>
      </c>
    </row>
    <row r="6812" spans="1:19" x14ac:dyDescent="0.35">
      <c r="A6812" t="s">
        <v>35</v>
      </c>
      <c r="B6812" t="s">
        <v>2005</v>
      </c>
      <c r="C6812">
        <v>87</v>
      </c>
      <c r="D6812" t="s">
        <v>145</v>
      </c>
      <c r="E6812" t="s">
        <v>355</v>
      </c>
      <c r="F6812" t="s">
        <v>718</v>
      </c>
      <c r="G6812" t="s">
        <v>250</v>
      </c>
      <c r="H6812" t="s">
        <v>796</v>
      </c>
      <c r="I6812" t="s">
        <v>825</v>
      </c>
      <c r="J6812" t="s">
        <v>668</v>
      </c>
      <c r="K6812" t="s">
        <v>624</v>
      </c>
      <c r="L6812" t="s">
        <v>78</v>
      </c>
      <c r="M6812" t="s">
        <v>679</v>
      </c>
      <c r="N6812" t="s">
        <v>723</v>
      </c>
      <c r="O6812" t="s">
        <v>377</v>
      </c>
      <c r="P6812" t="s">
        <v>78</v>
      </c>
      <c r="Q6812" t="s">
        <v>246</v>
      </c>
      <c r="R6812" t="s">
        <v>78</v>
      </c>
      <c r="S6812" t="s">
        <v>78</v>
      </c>
    </row>
    <row r="6813" spans="1:19" x14ac:dyDescent="0.35">
      <c r="A6813" t="s">
        <v>35</v>
      </c>
      <c r="B6813" t="s">
        <v>1044</v>
      </c>
      <c r="C6813">
        <v>26</v>
      </c>
      <c r="D6813" t="s">
        <v>278</v>
      </c>
      <c r="E6813" t="s">
        <v>740</v>
      </c>
      <c r="F6813" t="s">
        <v>800</v>
      </c>
      <c r="G6813" t="s">
        <v>949</v>
      </c>
      <c r="H6813" t="s">
        <v>675</v>
      </c>
      <c r="I6813" t="s">
        <v>250</v>
      </c>
      <c r="J6813" t="s">
        <v>78</v>
      </c>
      <c r="K6813" t="s">
        <v>374</v>
      </c>
      <c r="L6813" t="s">
        <v>78</v>
      </c>
      <c r="M6813" t="s">
        <v>374</v>
      </c>
      <c r="N6813" t="s">
        <v>1023</v>
      </c>
      <c r="O6813" t="s">
        <v>78</v>
      </c>
      <c r="P6813" t="s">
        <v>78</v>
      </c>
      <c r="Q6813" t="s">
        <v>690</v>
      </c>
      <c r="R6813" t="s">
        <v>78</v>
      </c>
      <c r="S6813" t="s">
        <v>78</v>
      </c>
    </row>
    <row r="6814" spans="1:19" x14ac:dyDescent="0.35">
      <c r="A6814" t="s">
        <v>35</v>
      </c>
      <c r="B6814" t="s">
        <v>2006</v>
      </c>
      <c r="C6814">
        <v>32</v>
      </c>
      <c r="D6814" t="s">
        <v>981</v>
      </c>
      <c r="E6814" t="s">
        <v>825</v>
      </c>
      <c r="F6814" t="s">
        <v>78</v>
      </c>
      <c r="G6814" t="s">
        <v>936</v>
      </c>
      <c r="H6814" t="s">
        <v>788</v>
      </c>
      <c r="I6814" t="s">
        <v>406</v>
      </c>
      <c r="J6814" t="s">
        <v>78</v>
      </c>
      <c r="K6814" t="s">
        <v>78</v>
      </c>
      <c r="L6814" t="s">
        <v>78</v>
      </c>
      <c r="M6814" t="s">
        <v>170</v>
      </c>
      <c r="N6814" t="s">
        <v>723</v>
      </c>
      <c r="O6814" t="s">
        <v>406</v>
      </c>
      <c r="P6814" t="s">
        <v>78</v>
      </c>
      <c r="Q6814" t="s">
        <v>78</v>
      </c>
      <c r="R6814" t="s">
        <v>580</v>
      </c>
      <c r="S6814" t="s">
        <v>78</v>
      </c>
    </row>
    <row r="6815" spans="1:19" x14ac:dyDescent="0.35">
      <c r="A6815" t="s">
        <v>35</v>
      </c>
      <c r="B6815" t="s">
        <v>2007</v>
      </c>
      <c r="C6815">
        <v>15</v>
      </c>
      <c r="D6815" t="s">
        <v>294</v>
      </c>
      <c r="E6815" t="s">
        <v>78</v>
      </c>
      <c r="F6815" t="s">
        <v>78</v>
      </c>
      <c r="G6815" t="s">
        <v>78</v>
      </c>
      <c r="H6815" t="s">
        <v>78</v>
      </c>
      <c r="I6815" t="s">
        <v>78</v>
      </c>
      <c r="J6815" t="s">
        <v>78</v>
      </c>
      <c r="K6815" t="s">
        <v>78</v>
      </c>
      <c r="L6815" t="s">
        <v>78</v>
      </c>
      <c r="M6815" t="s">
        <v>78</v>
      </c>
      <c r="N6815" t="s">
        <v>78</v>
      </c>
      <c r="O6815" t="s">
        <v>78</v>
      </c>
      <c r="P6815" t="s">
        <v>78</v>
      </c>
      <c r="Q6815" t="s">
        <v>78</v>
      </c>
      <c r="R6815" t="s">
        <v>78</v>
      </c>
      <c r="S6815" t="s">
        <v>78</v>
      </c>
    </row>
    <row r="6816" spans="1:19" x14ac:dyDescent="0.35">
      <c r="A6816" t="s">
        <v>35</v>
      </c>
      <c r="B6816" t="s">
        <v>2008</v>
      </c>
      <c r="C6816">
        <v>11</v>
      </c>
      <c r="D6816" t="s">
        <v>438</v>
      </c>
      <c r="E6816" t="s">
        <v>78</v>
      </c>
      <c r="F6816" t="s">
        <v>170</v>
      </c>
      <c r="G6816" t="s">
        <v>170</v>
      </c>
      <c r="H6816" t="s">
        <v>633</v>
      </c>
      <c r="I6816" t="s">
        <v>78</v>
      </c>
      <c r="J6816" t="s">
        <v>78</v>
      </c>
      <c r="K6816" t="s">
        <v>78</v>
      </c>
      <c r="L6816" t="s">
        <v>78</v>
      </c>
      <c r="M6816" t="s">
        <v>78</v>
      </c>
      <c r="N6816" t="s">
        <v>799</v>
      </c>
      <c r="O6816" t="s">
        <v>78</v>
      </c>
      <c r="P6816" t="s">
        <v>78</v>
      </c>
      <c r="Q6816" t="s">
        <v>78</v>
      </c>
      <c r="R6816" t="s">
        <v>78</v>
      </c>
      <c r="S6816" t="s">
        <v>78</v>
      </c>
    </row>
    <row r="6817" spans="1:19" x14ac:dyDescent="0.35">
      <c r="A6817" t="s">
        <v>35</v>
      </c>
      <c r="B6817" t="s">
        <v>2009</v>
      </c>
      <c r="C6817">
        <v>82</v>
      </c>
      <c r="D6817" t="s">
        <v>574</v>
      </c>
      <c r="E6817" t="s">
        <v>1091</v>
      </c>
      <c r="F6817" t="s">
        <v>1214</v>
      </c>
      <c r="G6817" t="s">
        <v>739</v>
      </c>
      <c r="H6817" t="s">
        <v>753</v>
      </c>
      <c r="I6817" t="s">
        <v>679</v>
      </c>
      <c r="J6817" t="s">
        <v>78</v>
      </c>
      <c r="K6817" t="s">
        <v>736</v>
      </c>
      <c r="L6817" t="s">
        <v>334</v>
      </c>
      <c r="M6817" t="s">
        <v>78</v>
      </c>
      <c r="N6817" t="s">
        <v>383</v>
      </c>
      <c r="O6817" t="s">
        <v>490</v>
      </c>
      <c r="P6817" t="s">
        <v>736</v>
      </c>
      <c r="Q6817" t="s">
        <v>246</v>
      </c>
      <c r="R6817" t="s">
        <v>78</v>
      </c>
      <c r="S6817" t="s">
        <v>78</v>
      </c>
    </row>
    <row r="6818" spans="1:19" x14ac:dyDescent="0.35">
      <c r="A6818" t="s">
        <v>35</v>
      </c>
      <c r="B6818" t="s">
        <v>2010</v>
      </c>
      <c r="C6818">
        <v>58</v>
      </c>
      <c r="D6818" t="s">
        <v>1356</v>
      </c>
      <c r="E6818" t="s">
        <v>414</v>
      </c>
      <c r="F6818" t="s">
        <v>724</v>
      </c>
      <c r="G6818" t="s">
        <v>1140</v>
      </c>
      <c r="H6818" t="s">
        <v>789</v>
      </c>
      <c r="I6818" t="s">
        <v>724</v>
      </c>
      <c r="J6818" t="s">
        <v>78</v>
      </c>
      <c r="K6818" t="s">
        <v>730</v>
      </c>
      <c r="L6818" t="s">
        <v>170</v>
      </c>
      <c r="M6818" t="s">
        <v>433</v>
      </c>
      <c r="N6818" t="s">
        <v>793</v>
      </c>
      <c r="O6818" t="s">
        <v>78</v>
      </c>
      <c r="P6818" t="s">
        <v>78</v>
      </c>
      <c r="Q6818" t="s">
        <v>78</v>
      </c>
      <c r="R6818" t="s">
        <v>679</v>
      </c>
      <c r="S6818" t="s">
        <v>78</v>
      </c>
    </row>
    <row r="6819" spans="1:19" x14ac:dyDescent="0.35">
      <c r="A6819" t="s">
        <v>35</v>
      </c>
      <c r="B6819" t="s">
        <v>2011</v>
      </c>
      <c r="C6819">
        <v>34</v>
      </c>
      <c r="D6819" t="s">
        <v>816</v>
      </c>
      <c r="E6819" t="s">
        <v>736</v>
      </c>
      <c r="F6819" t="s">
        <v>800</v>
      </c>
      <c r="G6819" t="s">
        <v>78</v>
      </c>
      <c r="H6819" t="s">
        <v>78</v>
      </c>
      <c r="I6819" t="s">
        <v>341</v>
      </c>
      <c r="J6819" t="s">
        <v>170</v>
      </c>
      <c r="K6819" t="s">
        <v>78</v>
      </c>
      <c r="L6819" t="s">
        <v>800</v>
      </c>
      <c r="M6819" t="s">
        <v>170</v>
      </c>
      <c r="N6819" t="s">
        <v>800</v>
      </c>
      <c r="O6819" t="s">
        <v>78</v>
      </c>
      <c r="P6819" t="s">
        <v>78</v>
      </c>
      <c r="Q6819" t="s">
        <v>78</v>
      </c>
      <c r="R6819" t="s">
        <v>78</v>
      </c>
      <c r="S6819" t="s">
        <v>78</v>
      </c>
    </row>
    <row r="6820" spans="1:19" x14ac:dyDescent="0.35">
      <c r="A6820" t="s">
        <v>35</v>
      </c>
      <c r="B6820" t="s">
        <v>318</v>
      </c>
      <c r="C6820">
        <v>4</v>
      </c>
      <c r="D6820" t="s">
        <v>1986</v>
      </c>
      <c r="E6820" t="s">
        <v>1326</v>
      </c>
      <c r="F6820" t="s">
        <v>78</v>
      </c>
      <c r="G6820" t="s">
        <v>1428</v>
      </c>
      <c r="H6820" t="s">
        <v>742</v>
      </c>
      <c r="I6820" t="s">
        <v>78</v>
      </c>
      <c r="J6820" t="s">
        <v>78</v>
      </c>
      <c r="K6820" t="s">
        <v>78</v>
      </c>
      <c r="L6820" t="s">
        <v>78</v>
      </c>
      <c r="M6820" t="s">
        <v>732</v>
      </c>
      <c r="N6820" t="s">
        <v>1326</v>
      </c>
      <c r="O6820" t="s">
        <v>78</v>
      </c>
      <c r="P6820" t="s">
        <v>78</v>
      </c>
      <c r="Q6820" t="s">
        <v>78</v>
      </c>
      <c r="R6820" t="s">
        <v>78</v>
      </c>
      <c r="S6820" t="s">
        <v>78</v>
      </c>
    </row>
    <row r="6821" spans="1:19" x14ac:dyDescent="0.35">
      <c r="A6821" t="s">
        <v>36</v>
      </c>
      <c r="B6821" t="s">
        <v>1042</v>
      </c>
      <c r="C6821">
        <v>145</v>
      </c>
      <c r="D6821" t="s">
        <v>1467</v>
      </c>
      <c r="E6821" t="s">
        <v>85</v>
      </c>
      <c r="F6821" t="s">
        <v>673</v>
      </c>
      <c r="G6821" t="s">
        <v>529</v>
      </c>
      <c r="H6821" t="s">
        <v>788</v>
      </c>
      <c r="I6821" t="s">
        <v>78</v>
      </c>
      <c r="J6821" t="s">
        <v>433</v>
      </c>
      <c r="K6821" t="s">
        <v>78</v>
      </c>
      <c r="L6821" t="s">
        <v>334</v>
      </c>
      <c r="M6821" t="s">
        <v>78</v>
      </c>
      <c r="N6821" t="s">
        <v>414</v>
      </c>
      <c r="O6821" t="s">
        <v>355</v>
      </c>
      <c r="P6821" t="s">
        <v>78</v>
      </c>
      <c r="Q6821" t="s">
        <v>78</v>
      </c>
      <c r="R6821" t="s">
        <v>433</v>
      </c>
      <c r="S6821" t="s">
        <v>78</v>
      </c>
    </row>
    <row r="6822" spans="1:19" x14ac:dyDescent="0.35">
      <c r="A6822" t="s">
        <v>36</v>
      </c>
      <c r="B6822" t="s">
        <v>2000</v>
      </c>
      <c r="C6822">
        <v>159</v>
      </c>
      <c r="D6822" t="s">
        <v>1173</v>
      </c>
      <c r="E6822" t="s">
        <v>355</v>
      </c>
      <c r="F6822" t="s">
        <v>246</v>
      </c>
      <c r="G6822" t="s">
        <v>250</v>
      </c>
      <c r="H6822" t="s">
        <v>250</v>
      </c>
      <c r="I6822" t="s">
        <v>389</v>
      </c>
      <c r="J6822" t="s">
        <v>374</v>
      </c>
      <c r="K6822" t="s">
        <v>334</v>
      </c>
      <c r="L6822" t="s">
        <v>334</v>
      </c>
      <c r="M6822" t="s">
        <v>334</v>
      </c>
      <c r="N6822" t="s">
        <v>987</v>
      </c>
      <c r="O6822" t="s">
        <v>387</v>
      </c>
      <c r="P6822" t="s">
        <v>78</v>
      </c>
      <c r="Q6822" t="s">
        <v>78</v>
      </c>
      <c r="R6822" t="s">
        <v>246</v>
      </c>
      <c r="S6822" t="s">
        <v>78</v>
      </c>
    </row>
    <row r="6823" spans="1:19" x14ac:dyDescent="0.35">
      <c r="A6823" t="s">
        <v>36</v>
      </c>
      <c r="B6823" t="s">
        <v>2001</v>
      </c>
      <c r="C6823">
        <v>92</v>
      </c>
      <c r="D6823" t="s">
        <v>862</v>
      </c>
      <c r="E6823" t="s">
        <v>731</v>
      </c>
      <c r="F6823" t="s">
        <v>78</v>
      </c>
      <c r="G6823" t="s">
        <v>993</v>
      </c>
      <c r="H6823" t="s">
        <v>736</v>
      </c>
      <c r="I6823" t="s">
        <v>377</v>
      </c>
      <c r="J6823" t="s">
        <v>387</v>
      </c>
      <c r="K6823" t="s">
        <v>78</v>
      </c>
      <c r="L6823" t="s">
        <v>377</v>
      </c>
      <c r="M6823" t="s">
        <v>78</v>
      </c>
      <c r="N6823" t="s">
        <v>59</v>
      </c>
      <c r="O6823" t="s">
        <v>406</v>
      </c>
      <c r="P6823" t="s">
        <v>433</v>
      </c>
      <c r="Q6823" t="s">
        <v>433</v>
      </c>
      <c r="R6823" t="s">
        <v>377</v>
      </c>
      <c r="S6823" t="s">
        <v>78</v>
      </c>
    </row>
    <row r="6824" spans="1:19" x14ac:dyDescent="0.35">
      <c r="A6824" t="s">
        <v>36</v>
      </c>
      <c r="B6824" t="s">
        <v>2002</v>
      </c>
      <c r="C6824">
        <v>57</v>
      </c>
      <c r="D6824" t="s">
        <v>463</v>
      </c>
      <c r="E6824" t="s">
        <v>270</v>
      </c>
      <c r="F6824" t="s">
        <v>78</v>
      </c>
      <c r="G6824" t="s">
        <v>734</v>
      </c>
      <c r="H6824" t="s">
        <v>796</v>
      </c>
      <c r="I6824" t="s">
        <v>389</v>
      </c>
      <c r="J6824" t="s">
        <v>334</v>
      </c>
      <c r="K6824" t="s">
        <v>78</v>
      </c>
      <c r="L6824" t="s">
        <v>734</v>
      </c>
      <c r="M6824" t="s">
        <v>734</v>
      </c>
      <c r="N6824" t="s">
        <v>270</v>
      </c>
      <c r="O6824" t="s">
        <v>78</v>
      </c>
      <c r="P6824" t="s">
        <v>78</v>
      </c>
      <c r="Q6824" t="s">
        <v>78</v>
      </c>
      <c r="R6824" t="s">
        <v>78</v>
      </c>
      <c r="S6824" t="s">
        <v>78</v>
      </c>
    </row>
    <row r="6825" spans="1:19" x14ac:dyDescent="0.35">
      <c r="A6825" t="s">
        <v>36</v>
      </c>
      <c r="B6825" t="s">
        <v>2003</v>
      </c>
      <c r="C6825">
        <v>412</v>
      </c>
      <c r="D6825" t="s">
        <v>767</v>
      </c>
      <c r="E6825" t="s">
        <v>85</v>
      </c>
      <c r="F6825" t="s">
        <v>675</v>
      </c>
      <c r="G6825" t="s">
        <v>741</v>
      </c>
      <c r="H6825" t="s">
        <v>793</v>
      </c>
      <c r="I6825" t="s">
        <v>374</v>
      </c>
      <c r="J6825" t="s">
        <v>673</v>
      </c>
      <c r="K6825" t="s">
        <v>668</v>
      </c>
      <c r="L6825" t="s">
        <v>78</v>
      </c>
      <c r="M6825" t="s">
        <v>170</v>
      </c>
      <c r="N6825" t="s">
        <v>622</v>
      </c>
      <c r="O6825" t="s">
        <v>414</v>
      </c>
      <c r="P6825" t="s">
        <v>334</v>
      </c>
      <c r="Q6825" t="s">
        <v>414</v>
      </c>
      <c r="R6825" t="s">
        <v>433</v>
      </c>
      <c r="S6825" t="s">
        <v>679</v>
      </c>
    </row>
    <row r="6826" spans="1:19" x14ac:dyDescent="0.35">
      <c r="A6826" t="s">
        <v>36</v>
      </c>
      <c r="B6826" t="s">
        <v>2004</v>
      </c>
      <c r="C6826">
        <v>252</v>
      </c>
      <c r="D6826" t="s">
        <v>952</v>
      </c>
      <c r="E6826" t="s">
        <v>807</v>
      </c>
      <c r="F6826" t="s">
        <v>389</v>
      </c>
      <c r="G6826" t="s">
        <v>719</v>
      </c>
      <c r="H6826" t="s">
        <v>745</v>
      </c>
      <c r="I6826" t="s">
        <v>355</v>
      </c>
      <c r="J6826" t="s">
        <v>675</v>
      </c>
      <c r="K6826" t="s">
        <v>78</v>
      </c>
      <c r="L6826" t="s">
        <v>78</v>
      </c>
      <c r="M6826" t="s">
        <v>78</v>
      </c>
      <c r="N6826" t="s">
        <v>377</v>
      </c>
      <c r="O6826" t="s">
        <v>334</v>
      </c>
      <c r="P6826" t="s">
        <v>78</v>
      </c>
      <c r="Q6826" t="s">
        <v>170</v>
      </c>
      <c r="R6826" t="s">
        <v>374</v>
      </c>
      <c r="S6826" t="s">
        <v>78</v>
      </c>
    </row>
    <row r="6827" spans="1:19" x14ac:dyDescent="0.35">
      <c r="A6827" t="s">
        <v>36</v>
      </c>
      <c r="B6827" t="s">
        <v>2005</v>
      </c>
      <c r="C6827">
        <v>196</v>
      </c>
      <c r="D6827" t="s">
        <v>853</v>
      </c>
      <c r="E6827" t="s">
        <v>688</v>
      </c>
      <c r="F6827" t="s">
        <v>334</v>
      </c>
      <c r="G6827" t="s">
        <v>1008</v>
      </c>
      <c r="H6827" t="s">
        <v>341</v>
      </c>
      <c r="I6827" t="s">
        <v>732</v>
      </c>
      <c r="J6827" t="s">
        <v>355</v>
      </c>
      <c r="K6827" t="s">
        <v>78</v>
      </c>
      <c r="L6827" t="s">
        <v>78</v>
      </c>
      <c r="M6827" t="s">
        <v>78</v>
      </c>
      <c r="N6827" t="s">
        <v>458</v>
      </c>
      <c r="O6827" t="s">
        <v>387</v>
      </c>
      <c r="P6827" t="s">
        <v>78</v>
      </c>
      <c r="Q6827" t="s">
        <v>170</v>
      </c>
      <c r="R6827" t="s">
        <v>85</v>
      </c>
      <c r="S6827" t="s">
        <v>673</v>
      </c>
    </row>
    <row r="6828" spans="1:19" x14ac:dyDescent="0.35">
      <c r="A6828" t="s">
        <v>36</v>
      </c>
      <c r="B6828" t="s">
        <v>1044</v>
      </c>
      <c r="C6828">
        <v>108</v>
      </c>
      <c r="D6828" t="s">
        <v>1160</v>
      </c>
      <c r="E6828" t="s">
        <v>78</v>
      </c>
      <c r="F6828" t="s">
        <v>414</v>
      </c>
      <c r="G6828" t="s">
        <v>624</v>
      </c>
      <c r="H6828" t="s">
        <v>783</v>
      </c>
      <c r="I6828" t="s">
        <v>377</v>
      </c>
      <c r="J6828" t="s">
        <v>246</v>
      </c>
      <c r="K6828" t="s">
        <v>78</v>
      </c>
      <c r="L6828" t="s">
        <v>78</v>
      </c>
      <c r="M6828" t="s">
        <v>78</v>
      </c>
      <c r="N6828" t="s">
        <v>383</v>
      </c>
      <c r="O6828" t="s">
        <v>78</v>
      </c>
      <c r="P6828" t="s">
        <v>78</v>
      </c>
      <c r="Q6828" t="s">
        <v>78</v>
      </c>
      <c r="R6828" t="s">
        <v>433</v>
      </c>
      <c r="S6828" t="s">
        <v>78</v>
      </c>
    </row>
    <row r="6829" spans="1:19" x14ac:dyDescent="0.35">
      <c r="A6829" t="s">
        <v>36</v>
      </c>
      <c r="B6829" t="s">
        <v>2006</v>
      </c>
      <c r="C6829">
        <v>114</v>
      </c>
      <c r="D6829" t="s">
        <v>1165</v>
      </c>
      <c r="E6829" t="s">
        <v>718</v>
      </c>
      <c r="F6829" t="s">
        <v>250</v>
      </c>
      <c r="G6829" t="s">
        <v>1023</v>
      </c>
      <c r="H6829" t="s">
        <v>721</v>
      </c>
      <c r="I6829" t="s">
        <v>78</v>
      </c>
      <c r="J6829" t="s">
        <v>78</v>
      </c>
      <c r="K6829" t="s">
        <v>78</v>
      </c>
      <c r="L6829" t="s">
        <v>78</v>
      </c>
      <c r="M6829" t="s">
        <v>78</v>
      </c>
      <c r="N6829" t="s">
        <v>374</v>
      </c>
      <c r="O6829" t="s">
        <v>374</v>
      </c>
      <c r="P6829" t="s">
        <v>78</v>
      </c>
      <c r="Q6829" t="s">
        <v>78</v>
      </c>
      <c r="R6829" t="s">
        <v>78</v>
      </c>
      <c r="S6829" t="s">
        <v>78</v>
      </c>
    </row>
    <row r="6830" spans="1:19" x14ac:dyDescent="0.35">
      <c r="A6830" t="s">
        <v>36</v>
      </c>
      <c r="B6830" t="s">
        <v>2007</v>
      </c>
      <c r="C6830">
        <v>73</v>
      </c>
      <c r="D6830" t="s">
        <v>983</v>
      </c>
      <c r="E6830" t="s">
        <v>458</v>
      </c>
      <c r="F6830" t="s">
        <v>377</v>
      </c>
      <c r="G6830" t="s">
        <v>624</v>
      </c>
      <c r="H6830" t="s">
        <v>270</v>
      </c>
      <c r="I6830" t="s">
        <v>374</v>
      </c>
      <c r="J6830" t="s">
        <v>78</v>
      </c>
      <c r="K6830" t="s">
        <v>78</v>
      </c>
      <c r="L6830" t="s">
        <v>78</v>
      </c>
      <c r="M6830" t="s">
        <v>78</v>
      </c>
      <c r="N6830" t="s">
        <v>78</v>
      </c>
      <c r="O6830" t="s">
        <v>355</v>
      </c>
      <c r="P6830" t="s">
        <v>78</v>
      </c>
      <c r="Q6830" t="s">
        <v>78</v>
      </c>
      <c r="R6830" t="s">
        <v>78</v>
      </c>
      <c r="S6830" t="s">
        <v>78</v>
      </c>
    </row>
    <row r="6831" spans="1:19" x14ac:dyDescent="0.35">
      <c r="A6831" t="s">
        <v>36</v>
      </c>
      <c r="B6831" t="s">
        <v>2008</v>
      </c>
      <c r="C6831">
        <v>38</v>
      </c>
      <c r="D6831" t="s">
        <v>892</v>
      </c>
      <c r="E6831" t="s">
        <v>246</v>
      </c>
      <c r="F6831" t="s">
        <v>738</v>
      </c>
      <c r="G6831" t="s">
        <v>1030</v>
      </c>
      <c r="H6831" t="s">
        <v>738</v>
      </c>
      <c r="I6831" t="s">
        <v>78</v>
      </c>
      <c r="J6831" t="s">
        <v>246</v>
      </c>
      <c r="K6831" t="s">
        <v>78</v>
      </c>
      <c r="L6831" t="s">
        <v>78</v>
      </c>
      <c r="M6831" t="s">
        <v>78</v>
      </c>
      <c r="N6831" t="s">
        <v>78</v>
      </c>
      <c r="O6831" t="s">
        <v>78</v>
      </c>
      <c r="P6831" t="s">
        <v>78</v>
      </c>
      <c r="Q6831" t="s">
        <v>78</v>
      </c>
      <c r="R6831" t="s">
        <v>1008</v>
      </c>
      <c r="S6831" t="s">
        <v>78</v>
      </c>
    </row>
    <row r="6832" spans="1:19" x14ac:dyDescent="0.35">
      <c r="A6832" t="s">
        <v>36</v>
      </c>
      <c r="B6832" t="s">
        <v>2009</v>
      </c>
      <c r="C6832">
        <v>293</v>
      </c>
      <c r="D6832" t="s">
        <v>986</v>
      </c>
      <c r="E6832" t="s">
        <v>85</v>
      </c>
      <c r="F6832" t="s">
        <v>743</v>
      </c>
      <c r="G6832" t="s">
        <v>788</v>
      </c>
      <c r="H6832" t="s">
        <v>868</v>
      </c>
      <c r="I6832" t="s">
        <v>78</v>
      </c>
      <c r="J6832" t="s">
        <v>679</v>
      </c>
      <c r="K6832" t="s">
        <v>458</v>
      </c>
      <c r="L6832" t="s">
        <v>334</v>
      </c>
      <c r="M6832" t="s">
        <v>433</v>
      </c>
      <c r="N6832" t="s">
        <v>736</v>
      </c>
      <c r="O6832" t="s">
        <v>334</v>
      </c>
      <c r="P6832" t="s">
        <v>668</v>
      </c>
      <c r="Q6832" t="s">
        <v>246</v>
      </c>
      <c r="R6832" t="s">
        <v>668</v>
      </c>
      <c r="S6832" t="s">
        <v>673</v>
      </c>
    </row>
    <row r="6833" spans="1:19" x14ac:dyDescent="0.35">
      <c r="A6833" t="s">
        <v>36</v>
      </c>
      <c r="B6833" t="s">
        <v>2010</v>
      </c>
      <c r="C6833">
        <v>149</v>
      </c>
      <c r="D6833" t="s">
        <v>915</v>
      </c>
      <c r="E6833" t="s">
        <v>721</v>
      </c>
      <c r="F6833" t="s">
        <v>721</v>
      </c>
      <c r="G6833" t="s">
        <v>745</v>
      </c>
      <c r="H6833" t="s">
        <v>1008</v>
      </c>
      <c r="I6833" t="s">
        <v>355</v>
      </c>
      <c r="J6833" t="s">
        <v>78</v>
      </c>
      <c r="K6833" t="s">
        <v>377</v>
      </c>
      <c r="L6833" t="s">
        <v>78</v>
      </c>
      <c r="M6833" t="s">
        <v>78</v>
      </c>
      <c r="N6833" t="s">
        <v>807</v>
      </c>
      <c r="O6833" t="s">
        <v>624</v>
      </c>
      <c r="P6833" t="s">
        <v>246</v>
      </c>
      <c r="Q6833" t="s">
        <v>78</v>
      </c>
      <c r="R6833" t="s">
        <v>78</v>
      </c>
      <c r="S6833" t="s">
        <v>78</v>
      </c>
    </row>
    <row r="6834" spans="1:19" x14ac:dyDescent="0.35">
      <c r="A6834" t="s">
        <v>36</v>
      </c>
      <c r="B6834" t="s">
        <v>2011</v>
      </c>
      <c r="C6834">
        <v>114</v>
      </c>
      <c r="D6834" t="s">
        <v>956</v>
      </c>
      <c r="E6834" t="s">
        <v>355</v>
      </c>
      <c r="F6834" t="s">
        <v>508</v>
      </c>
      <c r="G6834" t="s">
        <v>949</v>
      </c>
      <c r="H6834" t="s">
        <v>719</v>
      </c>
      <c r="I6834" t="s">
        <v>734</v>
      </c>
      <c r="J6834" t="s">
        <v>78</v>
      </c>
      <c r="K6834" t="s">
        <v>337</v>
      </c>
      <c r="L6834" t="s">
        <v>78</v>
      </c>
      <c r="M6834" t="s">
        <v>334</v>
      </c>
      <c r="N6834" t="s">
        <v>414</v>
      </c>
      <c r="O6834" t="s">
        <v>355</v>
      </c>
      <c r="P6834" t="s">
        <v>78</v>
      </c>
      <c r="Q6834" t="s">
        <v>334</v>
      </c>
      <c r="R6834" t="s">
        <v>78</v>
      </c>
      <c r="S6834" t="s">
        <v>78</v>
      </c>
    </row>
    <row r="6835" spans="1:19" x14ac:dyDescent="0.35">
      <c r="A6835" t="s">
        <v>36</v>
      </c>
      <c r="B6835" t="s">
        <v>318</v>
      </c>
      <c r="C6835">
        <v>19</v>
      </c>
      <c r="D6835" t="s">
        <v>244</v>
      </c>
      <c r="E6835" t="s">
        <v>78</v>
      </c>
      <c r="F6835" t="s">
        <v>65</v>
      </c>
      <c r="G6835" t="s">
        <v>529</v>
      </c>
      <c r="H6835" t="s">
        <v>65</v>
      </c>
      <c r="I6835" t="s">
        <v>78</v>
      </c>
      <c r="J6835" t="s">
        <v>78</v>
      </c>
      <c r="K6835" t="s">
        <v>78</v>
      </c>
      <c r="L6835" t="s">
        <v>78</v>
      </c>
      <c r="M6835" t="s">
        <v>78</v>
      </c>
      <c r="N6835" t="s">
        <v>529</v>
      </c>
      <c r="O6835" t="s">
        <v>529</v>
      </c>
      <c r="P6835" t="s">
        <v>78</v>
      </c>
      <c r="Q6835" t="s">
        <v>734</v>
      </c>
      <c r="R6835" t="s">
        <v>78</v>
      </c>
      <c r="S6835" t="s">
        <v>78</v>
      </c>
    </row>
    <row r="6836" spans="1:19" x14ac:dyDescent="0.35">
      <c r="A6836" t="s">
        <v>37</v>
      </c>
      <c r="B6836" t="s">
        <v>1042</v>
      </c>
      <c r="C6836">
        <v>43</v>
      </c>
      <c r="D6836" t="s">
        <v>1002</v>
      </c>
      <c r="E6836" t="s">
        <v>406</v>
      </c>
      <c r="F6836" t="s">
        <v>78</v>
      </c>
      <c r="G6836" t="s">
        <v>622</v>
      </c>
      <c r="H6836" t="s">
        <v>341</v>
      </c>
      <c r="I6836" t="s">
        <v>85</v>
      </c>
      <c r="J6836" t="s">
        <v>78</v>
      </c>
      <c r="K6836" t="s">
        <v>78</v>
      </c>
      <c r="L6836" t="s">
        <v>78</v>
      </c>
      <c r="M6836" t="s">
        <v>78</v>
      </c>
      <c r="N6836" t="s">
        <v>78</v>
      </c>
      <c r="O6836" t="s">
        <v>78</v>
      </c>
      <c r="P6836" t="s">
        <v>78</v>
      </c>
      <c r="Q6836" t="s">
        <v>688</v>
      </c>
      <c r="R6836" t="s">
        <v>78</v>
      </c>
      <c r="S6836" t="s">
        <v>78</v>
      </c>
    </row>
    <row r="6837" spans="1:19" x14ac:dyDescent="0.35">
      <c r="A6837" t="s">
        <v>37</v>
      </c>
      <c r="B6837" t="s">
        <v>2000</v>
      </c>
      <c r="C6837">
        <v>55</v>
      </c>
      <c r="D6837" t="s">
        <v>1010</v>
      </c>
      <c r="E6837" t="s">
        <v>78</v>
      </c>
      <c r="F6837" t="s">
        <v>78</v>
      </c>
      <c r="G6837" t="s">
        <v>414</v>
      </c>
      <c r="H6837" t="s">
        <v>383</v>
      </c>
      <c r="I6837" t="s">
        <v>78</v>
      </c>
      <c r="J6837" t="s">
        <v>78</v>
      </c>
      <c r="K6837" t="s">
        <v>78</v>
      </c>
      <c r="L6837" t="s">
        <v>414</v>
      </c>
      <c r="M6837" t="s">
        <v>78</v>
      </c>
      <c r="N6837" t="s">
        <v>78</v>
      </c>
      <c r="O6837" t="s">
        <v>78</v>
      </c>
      <c r="P6837" t="s">
        <v>78</v>
      </c>
      <c r="Q6837" t="s">
        <v>529</v>
      </c>
      <c r="R6837" t="s">
        <v>78</v>
      </c>
      <c r="S6837" t="s">
        <v>78</v>
      </c>
    </row>
    <row r="6838" spans="1:19" x14ac:dyDescent="0.35">
      <c r="A6838" t="s">
        <v>37</v>
      </c>
      <c r="B6838" t="s">
        <v>2001</v>
      </c>
      <c r="C6838">
        <v>37</v>
      </c>
      <c r="D6838" t="s">
        <v>1077</v>
      </c>
      <c r="E6838" t="s">
        <v>734</v>
      </c>
      <c r="F6838" t="s">
        <v>78</v>
      </c>
      <c r="G6838" t="s">
        <v>622</v>
      </c>
      <c r="H6838" t="s">
        <v>458</v>
      </c>
      <c r="I6838" t="s">
        <v>78</v>
      </c>
      <c r="J6838" t="s">
        <v>78</v>
      </c>
      <c r="K6838" t="s">
        <v>78</v>
      </c>
      <c r="L6838" t="s">
        <v>78</v>
      </c>
      <c r="M6838" t="s">
        <v>78</v>
      </c>
      <c r="N6838" t="s">
        <v>78</v>
      </c>
      <c r="O6838" t="s">
        <v>85</v>
      </c>
      <c r="P6838" t="s">
        <v>78</v>
      </c>
      <c r="Q6838" t="s">
        <v>78</v>
      </c>
      <c r="R6838" t="s">
        <v>78</v>
      </c>
      <c r="S6838" t="s">
        <v>78</v>
      </c>
    </row>
    <row r="6839" spans="1:19" x14ac:dyDescent="0.35">
      <c r="A6839" t="s">
        <v>37</v>
      </c>
      <c r="B6839" t="s">
        <v>2002</v>
      </c>
      <c r="C6839">
        <v>23</v>
      </c>
      <c r="D6839" t="s">
        <v>614</v>
      </c>
      <c r="E6839" t="s">
        <v>78</v>
      </c>
      <c r="F6839" t="s">
        <v>78</v>
      </c>
      <c r="G6839" t="s">
        <v>78</v>
      </c>
      <c r="H6839" t="s">
        <v>793</v>
      </c>
      <c r="I6839" t="s">
        <v>78</v>
      </c>
      <c r="J6839" t="s">
        <v>78</v>
      </c>
      <c r="K6839" t="s">
        <v>78</v>
      </c>
      <c r="L6839" t="s">
        <v>739</v>
      </c>
      <c r="M6839" t="s">
        <v>78</v>
      </c>
      <c r="N6839" t="s">
        <v>718</v>
      </c>
      <c r="O6839" t="s">
        <v>78</v>
      </c>
      <c r="P6839" t="s">
        <v>78</v>
      </c>
      <c r="Q6839" t="s">
        <v>78</v>
      </c>
      <c r="R6839" t="s">
        <v>78</v>
      </c>
      <c r="S6839" t="s">
        <v>78</v>
      </c>
    </row>
    <row r="6840" spans="1:19" x14ac:dyDescent="0.35">
      <c r="A6840" t="s">
        <v>37</v>
      </c>
      <c r="B6840" t="s">
        <v>2003</v>
      </c>
      <c r="C6840">
        <v>159</v>
      </c>
      <c r="D6840" t="s">
        <v>1093</v>
      </c>
      <c r="E6840" t="s">
        <v>987</v>
      </c>
      <c r="F6840" t="s">
        <v>987</v>
      </c>
      <c r="G6840" t="s">
        <v>288</v>
      </c>
      <c r="H6840" t="s">
        <v>456</v>
      </c>
      <c r="I6840" t="s">
        <v>673</v>
      </c>
      <c r="J6840" t="s">
        <v>78</v>
      </c>
      <c r="K6840" t="s">
        <v>623</v>
      </c>
      <c r="L6840" t="s">
        <v>78</v>
      </c>
      <c r="M6840" t="s">
        <v>78</v>
      </c>
      <c r="N6840" t="s">
        <v>288</v>
      </c>
      <c r="O6840" t="s">
        <v>633</v>
      </c>
      <c r="P6840" t="s">
        <v>387</v>
      </c>
      <c r="Q6840" t="s">
        <v>987</v>
      </c>
      <c r="R6840" t="s">
        <v>78</v>
      </c>
      <c r="S6840" t="s">
        <v>78</v>
      </c>
    </row>
    <row r="6841" spans="1:19" x14ac:dyDescent="0.35">
      <c r="A6841" t="s">
        <v>37</v>
      </c>
      <c r="B6841" t="s">
        <v>2004</v>
      </c>
      <c r="C6841">
        <v>112</v>
      </c>
      <c r="D6841" t="s">
        <v>608</v>
      </c>
      <c r="E6841" t="s">
        <v>250</v>
      </c>
      <c r="F6841" t="s">
        <v>623</v>
      </c>
      <c r="G6841" t="s">
        <v>1096</v>
      </c>
      <c r="H6841" t="s">
        <v>1109</v>
      </c>
      <c r="I6841" t="s">
        <v>718</v>
      </c>
      <c r="J6841" t="s">
        <v>743</v>
      </c>
      <c r="K6841" t="s">
        <v>622</v>
      </c>
      <c r="L6841" t="s">
        <v>78</v>
      </c>
      <c r="M6841" t="s">
        <v>78</v>
      </c>
      <c r="N6841" t="s">
        <v>580</v>
      </c>
      <c r="O6841" t="s">
        <v>1008</v>
      </c>
      <c r="P6841" t="s">
        <v>668</v>
      </c>
      <c r="Q6841" t="s">
        <v>78</v>
      </c>
      <c r="R6841" t="s">
        <v>377</v>
      </c>
      <c r="S6841" t="s">
        <v>78</v>
      </c>
    </row>
    <row r="6842" spans="1:19" x14ac:dyDescent="0.35">
      <c r="A6842" t="s">
        <v>37</v>
      </c>
      <c r="B6842" t="s">
        <v>2005</v>
      </c>
      <c r="C6842">
        <v>110</v>
      </c>
      <c r="D6842" t="s">
        <v>513</v>
      </c>
      <c r="E6842" t="s">
        <v>63</v>
      </c>
      <c r="F6842" t="s">
        <v>745</v>
      </c>
      <c r="G6842" t="s">
        <v>825</v>
      </c>
      <c r="H6842" t="s">
        <v>1151</v>
      </c>
      <c r="I6842" t="s">
        <v>644</v>
      </c>
      <c r="J6842" t="s">
        <v>389</v>
      </c>
      <c r="K6842" t="s">
        <v>644</v>
      </c>
      <c r="L6842" t="s">
        <v>78</v>
      </c>
      <c r="M6842" t="s">
        <v>78</v>
      </c>
      <c r="N6842" t="s">
        <v>721</v>
      </c>
      <c r="O6842" t="s">
        <v>623</v>
      </c>
      <c r="P6842" t="s">
        <v>668</v>
      </c>
      <c r="Q6842" t="s">
        <v>377</v>
      </c>
      <c r="R6842" t="s">
        <v>78</v>
      </c>
      <c r="S6842" t="s">
        <v>78</v>
      </c>
    </row>
    <row r="6843" spans="1:19" x14ac:dyDescent="0.35">
      <c r="A6843" t="s">
        <v>37</v>
      </c>
      <c r="B6843" t="s">
        <v>1044</v>
      </c>
      <c r="C6843">
        <v>46</v>
      </c>
      <c r="D6843" t="s">
        <v>919</v>
      </c>
      <c r="E6843" t="s">
        <v>807</v>
      </c>
      <c r="F6843" t="s">
        <v>334</v>
      </c>
      <c r="G6843" t="s">
        <v>675</v>
      </c>
      <c r="H6843" t="s">
        <v>623</v>
      </c>
      <c r="I6843" t="s">
        <v>78</v>
      </c>
      <c r="J6843" t="s">
        <v>623</v>
      </c>
      <c r="K6843" t="s">
        <v>78</v>
      </c>
      <c r="L6843" t="s">
        <v>675</v>
      </c>
      <c r="M6843" t="s">
        <v>78</v>
      </c>
      <c r="N6843" t="s">
        <v>78</v>
      </c>
      <c r="O6843" t="s">
        <v>78</v>
      </c>
      <c r="P6843" t="s">
        <v>78</v>
      </c>
      <c r="Q6843" t="s">
        <v>78</v>
      </c>
      <c r="R6843" t="s">
        <v>78</v>
      </c>
      <c r="S6843" t="s">
        <v>78</v>
      </c>
    </row>
    <row r="6844" spans="1:19" x14ac:dyDescent="0.35">
      <c r="A6844" t="s">
        <v>37</v>
      </c>
      <c r="B6844" t="s">
        <v>2006</v>
      </c>
      <c r="C6844">
        <v>52</v>
      </c>
      <c r="D6844" t="s">
        <v>60</v>
      </c>
      <c r="E6844" t="s">
        <v>732</v>
      </c>
      <c r="F6844" t="s">
        <v>78</v>
      </c>
      <c r="G6844" t="s">
        <v>623</v>
      </c>
      <c r="H6844" t="s">
        <v>623</v>
      </c>
      <c r="I6844" t="s">
        <v>78</v>
      </c>
      <c r="J6844" t="s">
        <v>78</v>
      </c>
      <c r="K6844" t="s">
        <v>78</v>
      </c>
      <c r="L6844" t="s">
        <v>78</v>
      </c>
      <c r="M6844" t="s">
        <v>78</v>
      </c>
      <c r="N6844" t="s">
        <v>987</v>
      </c>
      <c r="O6844" t="s">
        <v>78</v>
      </c>
      <c r="P6844" t="s">
        <v>78</v>
      </c>
      <c r="Q6844" t="s">
        <v>78</v>
      </c>
      <c r="R6844" t="s">
        <v>78</v>
      </c>
      <c r="S6844" t="s">
        <v>800</v>
      </c>
    </row>
    <row r="6845" spans="1:19" x14ac:dyDescent="0.35">
      <c r="A6845" t="s">
        <v>37</v>
      </c>
      <c r="B6845" t="s">
        <v>2007</v>
      </c>
      <c r="C6845">
        <v>20</v>
      </c>
      <c r="D6845" t="s">
        <v>294</v>
      </c>
      <c r="E6845" t="s">
        <v>78</v>
      </c>
      <c r="F6845" t="s">
        <v>78</v>
      </c>
      <c r="G6845" t="s">
        <v>78</v>
      </c>
      <c r="H6845" t="s">
        <v>78</v>
      </c>
      <c r="I6845" t="s">
        <v>78</v>
      </c>
      <c r="J6845" t="s">
        <v>78</v>
      </c>
      <c r="K6845" t="s">
        <v>78</v>
      </c>
      <c r="L6845" t="s">
        <v>78</v>
      </c>
      <c r="M6845" t="s">
        <v>78</v>
      </c>
      <c r="N6845" t="s">
        <v>78</v>
      </c>
      <c r="O6845" t="s">
        <v>78</v>
      </c>
      <c r="P6845" t="s">
        <v>78</v>
      </c>
      <c r="Q6845" t="s">
        <v>78</v>
      </c>
      <c r="R6845" t="s">
        <v>78</v>
      </c>
      <c r="S6845" t="s">
        <v>78</v>
      </c>
    </row>
    <row r="6846" spans="1:19" x14ac:dyDescent="0.35">
      <c r="A6846" t="s">
        <v>37</v>
      </c>
      <c r="B6846" t="s">
        <v>2008</v>
      </c>
      <c r="C6846">
        <v>17</v>
      </c>
      <c r="D6846" t="s">
        <v>1106</v>
      </c>
      <c r="E6846" t="s">
        <v>78</v>
      </c>
      <c r="F6846" t="s">
        <v>78</v>
      </c>
      <c r="G6846" t="s">
        <v>605</v>
      </c>
      <c r="H6846" t="s">
        <v>78</v>
      </c>
      <c r="I6846" t="s">
        <v>78</v>
      </c>
      <c r="J6846" t="s">
        <v>78</v>
      </c>
      <c r="K6846" t="s">
        <v>78</v>
      </c>
      <c r="L6846" t="s">
        <v>78</v>
      </c>
      <c r="M6846" t="s">
        <v>78</v>
      </c>
      <c r="N6846" t="s">
        <v>78</v>
      </c>
      <c r="O6846" t="s">
        <v>78</v>
      </c>
      <c r="P6846" t="s">
        <v>78</v>
      </c>
      <c r="Q6846" t="s">
        <v>78</v>
      </c>
      <c r="R6846" t="s">
        <v>633</v>
      </c>
      <c r="S6846" t="s">
        <v>78</v>
      </c>
    </row>
    <row r="6847" spans="1:19" x14ac:dyDescent="0.35">
      <c r="A6847" t="s">
        <v>37</v>
      </c>
      <c r="B6847" t="s">
        <v>2009</v>
      </c>
      <c r="C6847">
        <v>113</v>
      </c>
      <c r="D6847" t="s">
        <v>1211</v>
      </c>
      <c r="E6847" t="s">
        <v>383</v>
      </c>
      <c r="F6847" t="s">
        <v>406</v>
      </c>
      <c r="G6847" t="s">
        <v>1008</v>
      </c>
      <c r="H6847" t="s">
        <v>676</v>
      </c>
      <c r="I6847" t="s">
        <v>987</v>
      </c>
      <c r="J6847" t="s">
        <v>377</v>
      </c>
      <c r="K6847" t="s">
        <v>246</v>
      </c>
      <c r="L6847" t="s">
        <v>433</v>
      </c>
      <c r="M6847" t="s">
        <v>668</v>
      </c>
      <c r="N6847" t="s">
        <v>580</v>
      </c>
      <c r="O6847" t="s">
        <v>668</v>
      </c>
      <c r="P6847" t="s">
        <v>78</v>
      </c>
      <c r="Q6847" t="s">
        <v>987</v>
      </c>
      <c r="R6847" t="s">
        <v>800</v>
      </c>
      <c r="S6847" t="s">
        <v>78</v>
      </c>
    </row>
    <row r="6848" spans="1:19" x14ac:dyDescent="0.35">
      <c r="A6848" t="s">
        <v>37</v>
      </c>
      <c r="B6848" t="s">
        <v>2010</v>
      </c>
      <c r="C6848">
        <v>85</v>
      </c>
      <c r="D6848" t="s">
        <v>281</v>
      </c>
      <c r="E6848" t="s">
        <v>78</v>
      </c>
      <c r="F6848" t="s">
        <v>793</v>
      </c>
      <c r="G6848" t="s">
        <v>1023</v>
      </c>
      <c r="H6848" t="s">
        <v>450</v>
      </c>
      <c r="I6848" t="s">
        <v>377</v>
      </c>
      <c r="J6848" t="s">
        <v>377</v>
      </c>
      <c r="K6848" t="s">
        <v>78</v>
      </c>
      <c r="L6848" t="s">
        <v>78</v>
      </c>
      <c r="M6848" t="s">
        <v>78</v>
      </c>
      <c r="N6848" t="s">
        <v>355</v>
      </c>
      <c r="O6848" t="s">
        <v>673</v>
      </c>
      <c r="P6848" t="s">
        <v>78</v>
      </c>
      <c r="Q6848" t="s">
        <v>738</v>
      </c>
      <c r="R6848" t="s">
        <v>377</v>
      </c>
      <c r="S6848" t="s">
        <v>78</v>
      </c>
    </row>
    <row r="6849" spans="1:19" x14ac:dyDescent="0.35">
      <c r="A6849" t="s">
        <v>37</v>
      </c>
      <c r="B6849" t="s">
        <v>2011</v>
      </c>
      <c r="C6849">
        <v>47</v>
      </c>
      <c r="D6849" t="s">
        <v>977</v>
      </c>
      <c r="E6849" t="s">
        <v>1096</v>
      </c>
      <c r="F6849" t="s">
        <v>730</v>
      </c>
      <c r="G6849" t="s">
        <v>1171</v>
      </c>
      <c r="H6849" t="s">
        <v>1008</v>
      </c>
      <c r="I6849" t="s">
        <v>78</v>
      </c>
      <c r="J6849" t="s">
        <v>78</v>
      </c>
      <c r="K6849" t="s">
        <v>78</v>
      </c>
      <c r="L6849" t="s">
        <v>78</v>
      </c>
      <c r="M6849" t="s">
        <v>78</v>
      </c>
      <c r="N6849" t="s">
        <v>406</v>
      </c>
      <c r="O6849" t="s">
        <v>78</v>
      </c>
      <c r="P6849" t="s">
        <v>78</v>
      </c>
      <c r="Q6849" t="s">
        <v>78</v>
      </c>
      <c r="R6849" t="s">
        <v>78</v>
      </c>
      <c r="S6849" t="s">
        <v>78</v>
      </c>
    </row>
    <row r="6850" spans="1:19" x14ac:dyDescent="0.35">
      <c r="A6850" t="s">
        <v>37</v>
      </c>
      <c r="B6850" t="s">
        <v>318</v>
      </c>
      <c r="C6850">
        <v>17</v>
      </c>
      <c r="D6850" t="s">
        <v>1133</v>
      </c>
      <c r="E6850" t="s">
        <v>78</v>
      </c>
      <c r="F6850" t="s">
        <v>250</v>
      </c>
      <c r="G6850" t="s">
        <v>1118</v>
      </c>
      <c r="H6850" t="s">
        <v>78</v>
      </c>
      <c r="I6850" t="s">
        <v>78</v>
      </c>
      <c r="J6850" t="s">
        <v>78</v>
      </c>
      <c r="K6850" t="s">
        <v>78</v>
      </c>
      <c r="L6850" t="s">
        <v>78</v>
      </c>
      <c r="M6850" t="s">
        <v>78</v>
      </c>
      <c r="N6850" t="s">
        <v>78</v>
      </c>
      <c r="O6850" t="s">
        <v>250</v>
      </c>
      <c r="P6850" t="s">
        <v>78</v>
      </c>
      <c r="Q6850" t="s">
        <v>78</v>
      </c>
      <c r="R6850" t="s">
        <v>896</v>
      </c>
      <c r="S6850" t="s">
        <v>78</v>
      </c>
    </row>
    <row r="6851" spans="1:19" x14ac:dyDescent="0.35">
      <c r="A6851" t="s">
        <v>38</v>
      </c>
      <c r="B6851" t="s">
        <v>1042</v>
      </c>
      <c r="C6851">
        <v>31</v>
      </c>
      <c r="D6851" t="s">
        <v>815</v>
      </c>
      <c r="E6851" t="s">
        <v>734</v>
      </c>
      <c r="F6851" t="s">
        <v>78</v>
      </c>
      <c r="G6851" t="s">
        <v>458</v>
      </c>
      <c r="H6851" t="s">
        <v>78</v>
      </c>
      <c r="I6851" t="s">
        <v>734</v>
      </c>
      <c r="J6851" t="s">
        <v>78</v>
      </c>
      <c r="K6851" t="s">
        <v>78</v>
      </c>
      <c r="L6851" t="s">
        <v>78</v>
      </c>
      <c r="M6851" t="s">
        <v>85</v>
      </c>
      <c r="N6851" t="s">
        <v>85</v>
      </c>
      <c r="O6851" t="s">
        <v>78</v>
      </c>
      <c r="P6851" t="s">
        <v>78</v>
      </c>
      <c r="Q6851" t="s">
        <v>78</v>
      </c>
      <c r="R6851" t="s">
        <v>78</v>
      </c>
      <c r="S6851" t="s">
        <v>78</v>
      </c>
    </row>
    <row r="6852" spans="1:19" x14ac:dyDescent="0.35">
      <c r="A6852" t="s">
        <v>38</v>
      </c>
      <c r="B6852" t="s">
        <v>2000</v>
      </c>
      <c r="C6852">
        <v>26</v>
      </c>
      <c r="D6852" t="s">
        <v>659</v>
      </c>
      <c r="E6852" t="s">
        <v>717</v>
      </c>
      <c r="F6852" t="s">
        <v>78</v>
      </c>
      <c r="G6852" t="s">
        <v>78</v>
      </c>
      <c r="H6852" t="s">
        <v>964</v>
      </c>
      <c r="I6852" t="s">
        <v>644</v>
      </c>
      <c r="J6852" t="s">
        <v>78</v>
      </c>
      <c r="K6852" t="s">
        <v>78</v>
      </c>
      <c r="L6852" t="s">
        <v>78</v>
      </c>
      <c r="M6852" t="s">
        <v>78</v>
      </c>
      <c r="N6852" t="s">
        <v>78</v>
      </c>
      <c r="O6852" t="s">
        <v>78</v>
      </c>
      <c r="P6852" t="s">
        <v>78</v>
      </c>
      <c r="Q6852" t="s">
        <v>78</v>
      </c>
      <c r="R6852" t="s">
        <v>78</v>
      </c>
      <c r="S6852" t="s">
        <v>78</v>
      </c>
    </row>
    <row r="6853" spans="1:19" x14ac:dyDescent="0.35">
      <c r="A6853" t="s">
        <v>38</v>
      </c>
      <c r="B6853" t="s">
        <v>2001</v>
      </c>
      <c r="C6853">
        <v>19</v>
      </c>
      <c r="D6853" t="s">
        <v>278</v>
      </c>
      <c r="E6853" t="s">
        <v>78</v>
      </c>
      <c r="F6853" t="s">
        <v>78</v>
      </c>
      <c r="G6853" t="s">
        <v>1064</v>
      </c>
      <c r="H6853" t="s">
        <v>861</v>
      </c>
      <c r="I6853" t="s">
        <v>78</v>
      </c>
      <c r="J6853" t="s">
        <v>78</v>
      </c>
      <c r="K6853" t="s">
        <v>78</v>
      </c>
      <c r="L6853" t="s">
        <v>78</v>
      </c>
      <c r="M6853" t="s">
        <v>78</v>
      </c>
      <c r="N6853" t="s">
        <v>78</v>
      </c>
      <c r="O6853" t="s">
        <v>78</v>
      </c>
      <c r="P6853" t="s">
        <v>78</v>
      </c>
      <c r="Q6853" t="s">
        <v>78</v>
      </c>
      <c r="R6853" t="s">
        <v>78</v>
      </c>
      <c r="S6853" t="s">
        <v>78</v>
      </c>
    </row>
    <row r="6854" spans="1:19" x14ac:dyDescent="0.35">
      <c r="A6854" t="s">
        <v>38</v>
      </c>
      <c r="B6854" t="s">
        <v>2002</v>
      </c>
      <c r="C6854">
        <v>22</v>
      </c>
      <c r="D6854" t="s">
        <v>596</v>
      </c>
      <c r="E6854" t="s">
        <v>78</v>
      </c>
      <c r="F6854" t="s">
        <v>580</v>
      </c>
      <c r="G6854" t="s">
        <v>582</v>
      </c>
      <c r="H6854" t="s">
        <v>791</v>
      </c>
      <c r="I6854" t="s">
        <v>78</v>
      </c>
      <c r="J6854" t="s">
        <v>78</v>
      </c>
      <c r="K6854" t="s">
        <v>78</v>
      </c>
      <c r="L6854" t="s">
        <v>78</v>
      </c>
      <c r="M6854" t="s">
        <v>78</v>
      </c>
      <c r="N6854" t="s">
        <v>78</v>
      </c>
      <c r="O6854" t="s">
        <v>78</v>
      </c>
      <c r="P6854" t="s">
        <v>622</v>
      </c>
      <c r="Q6854" t="s">
        <v>78</v>
      </c>
      <c r="R6854" t="s">
        <v>78</v>
      </c>
      <c r="S6854" t="s">
        <v>78</v>
      </c>
    </row>
    <row r="6855" spans="1:19" x14ac:dyDescent="0.35">
      <c r="A6855" t="s">
        <v>38</v>
      </c>
      <c r="B6855" t="s">
        <v>2003</v>
      </c>
      <c r="C6855">
        <v>163</v>
      </c>
      <c r="D6855" t="s">
        <v>434</v>
      </c>
      <c r="E6855" t="s">
        <v>250</v>
      </c>
      <c r="F6855" t="s">
        <v>675</v>
      </c>
      <c r="G6855" t="s">
        <v>1091</v>
      </c>
      <c r="H6855" t="s">
        <v>958</v>
      </c>
      <c r="I6855" t="s">
        <v>458</v>
      </c>
      <c r="J6855" t="s">
        <v>78</v>
      </c>
      <c r="K6855" t="s">
        <v>334</v>
      </c>
      <c r="L6855" t="s">
        <v>389</v>
      </c>
      <c r="M6855" t="s">
        <v>529</v>
      </c>
      <c r="N6855" t="s">
        <v>406</v>
      </c>
      <c r="O6855" t="s">
        <v>807</v>
      </c>
      <c r="P6855" t="s">
        <v>668</v>
      </c>
      <c r="Q6855" t="s">
        <v>624</v>
      </c>
      <c r="R6855" t="s">
        <v>355</v>
      </c>
      <c r="S6855" t="s">
        <v>78</v>
      </c>
    </row>
    <row r="6856" spans="1:19" x14ac:dyDescent="0.35">
      <c r="A6856" t="s">
        <v>38</v>
      </c>
      <c r="B6856" t="s">
        <v>2004</v>
      </c>
      <c r="C6856">
        <v>138</v>
      </c>
      <c r="D6856" t="s">
        <v>443</v>
      </c>
      <c r="E6856" t="s">
        <v>508</v>
      </c>
      <c r="F6856" t="s">
        <v>456</v>
      </c>
      <c r="G6856" t="s">
        <v>637</v>
      </c>
      <c r="H6856" t="s">
        <v>781</v>
      </c>
      <c r="I6856" t="s">
        <v>387</v>
      </c>
      <c r="J6856" t="s">
        <v>78</v>
      </c>
      <c r="K6856" t="s">
        <v>78</v>
      </c>
      <c r="L6856" t="s">
        <v>675</v>
      </c>
      <c r="M6856" t="s">
        <v>374</v>
      </c>
      <c r="N6856" t="s">
        <v>1214</v>
      </c>
      <c r="O6856" t="s">
        <v>250</v>
      </c>
      <c r="P6856" t="s">
        <v>246</v>
      </c>
      <c r="Q6856" t="s">
        <v>85</v>
      </c>
      <c r="R6856" t="s">
        <v>389</v>
      </c>
      <c r="S6856" t="s">
        <v>78</v>
      </c>
    </row>
    <row r="6857" spans="1:19" x14ac:dyDescent="0.35">
      <c r="A6857" t="s">
        <v>38</v>
      </c>
      <c r="B6857" t="s">
        <v>2005</v>
      </c>
      <c r="C6857">
        <v>112</v>
      </c>
      <c r="D6857" t="s">
        <v>275</v>
      </c>
      <c r="E6857" t="s">
        <v>676</v>
      </c>
      <c r="F6857" t="s">
        <v>675</v>
      </c>
      <c r="G6857" t="s">
        <v>743</v>
      </c>
      <c r="H6857" t="s">
        <v>69</v>
      </c>
      <c r="I6857" t="s">
        <v>676</v>
      </c>
      <c r="J6857" t="s">
        <v>246</v>
      </c>
      <c r="K6857" t="s">
        <v>387</v>
      </c>
      <c r="L6857" t="s">
        <v>387</v>
      </c>
      <c r="M6857" t="s">
        <v>387</v>
      </c>
      <c r="N6857" t="s">
        <v>389</v>
      </c>
      <c r="O6857" t="s">
        <v>334</v>
      </c>
      <c r="P6857" t="s">
        <v>78</v>
      </c>
      <c r="Q6857" t="s">
        <v>78</v>
      </c>
      <c r="R6857" t="s">
        <v>668</v>
      </c>
      <c r="S6857" t="s">
        <v>433</v>
      </c>
    </row>
    <row r="6858" spans="1:19" x14ac:dyDescent="0.35">
      <c r="A6858" t="s">
        <v>38</v>
      </c>
      <c r="B6858" t="s">
        <v>1044</v>
      </c>
      <c r="C6858">
        <v>30</v>
      </c>
      <c r="D6858" t="s">
        <v>952</v>
      </c>
      <c r="E6858" t="s">
        <v>728</v>
      </c>
      <c r="F6858" t="s">
        <v>624</v>
      </c>
      <c r="G6858" t="s">
        <v>1015</v>
      </c>
      <c r="H6858" t="s">
        <v>406</v>
      </c>
      <c r="I6858" t="s">
        <v>78</v>
      </c>
      <c r="J6858" t="s">
        <v>78</v>
      </c>
      <c r="K6858" t="s">
        <v>78</v>
      </c>
      <c r="L6858" t="s">
        <v>78</v>
      </c>
      <c r="M6858" t="s">
        <v>78</v>
      </c>
      <c r="N6858" t="s">
        <v>623</v>
      </c>
      <c r="O6858" t="s">
        <v>78</v>
      </c>
      <c r="P6858" t="s">
        <v>78</v>
      </c>
      <c r="Q6858" t="s">
        <v>78</v>
      </c>
      <c r="R6858" t="s">
        <v>78</v>
      </c>
      <c r="S6858" t="s">
        <v>78</v>
      </c>
    </row>
    <row r="6859" spans="1:19" x14ac:dyDescent="0.35">
      <c r="A6859" t="s">
        <v>38</v>
      </c>
      <c r="B6859" t="s">
        <v>2006</v>
      </c>
      <c r="C6859">
        <v>20</v>
      </c>
      <c r="D6859" t="s">
        <v>459</v>
      </c>
      <c r="E6859" t="s">
        <v>1416</v>
      </c>
      <c r="F6859" t="s">
        <v>78</v>
      </c>
      <c r="G6859" t="s">
        <v>729</v>
      </c>
      <c r="H6859" t="s">
        <v>861</v>
      </c>
      <c r="I6859" t="s">
        <v>654</v>
      </c>
      <c r="J6859" t="s">
        <v>78</v>
      </c>
      <c r="K6859" t="s">
        <v>78</v>
      </c>
      <c r="L6859" t="s">
        <v>78</v>
      </c>
      <c r="M6859" t="s">
        <v>78</v>
      </c>
      <c r="N6859" t="s">
        <v>730</v>
      </c>
      <c r="O6859" t="s">
        <v>78</v>
      </c>
      <c r="P6859" t="s">
        <v>78</v>
      </c>
      <c r="Q6859" t="s">
        <v>78</v>
      </c>
      <c r="R6859" t="s">
        <v>78</v>
      </c>
      <c r="S6859" t="s">
        <v>78</v>
      </c>
    </row>
    <row r="6860" spans="1:19" x14ac:dyDescent="0.35">
      <c r="A6860" t="s">
        <v>38</v>
      </c>
      <c r="B6860" t="s">
        <v>2007</v>
      </c>
      <c r="C6860">
        <v>20</v>
      </c>
      <c r="D6860" t="s">
        <v>463</v>
      </c>
      <c r="E6860" t="s">
        <v>464</v>
      </c>
      <c r="F6860" t="s">
        <v>865</v>
      </c>
      <c r="G6860" t="s">
        <v>854</v>
      </c>
      <c r="H6860" t="s">
        <v>696</v>
      </c>
      <c r="I6860" t="s">
        <v>734</v>
      </c>
      <c r="J6860" t="s">
        <v>78</v>
      </c>
      <c r="K6860" t="s">
        <v>78</v>
      </c>
      <c r="L6860" t="s">
        <v>78</v>
      </c>
      <c r="M6860" t="s">
        <v>78</v>
      </c>
      <c r="N6860" t="s">
        <v>78</v>
      </c>
      <c r="O6860" t="s">
        <v>78</v>
      </c>
      <c r="P6860" t="s">
        <v>78</v>
      </c>
      <c r="Q6860" t="s">
        <v>78</v>
      </c>
      <c r="R6860" t="s">
        <v>78</v>
      </c>
      <c r="S6860" t="s">
        <v>78</v>
      </c>
    </row>
    <row r="6861" spans="1:19" x14ac:dyDescent="0.35">
      <c r="A6861" t="s">
        <v>38</v>
      </c>
      <c r="B6861" t="s">
        <v>2008</v>
      </c>
      <c r="C6861">
        <v>20</v>
      </c>
      <c r="D6861" t="s">
        <v>1024</v>
      </c>
      <c r="E6861" t="s">
        <v>78</v>
      </c>
      <c r="F6861" t="s">
        <v>78</v>
      </c>
      <c r="G6861" t="s">
        <v>78</v>
      </c>
      <c r="H6861" t="s">
        <v>743</v>
      </c>
      <c r="I6861" t="s">
        <v>78</v>
      </c>
      <c r="J6861" t="s">
        <v>78</v>
      </c>
      <c r="K6861" t="s">
        <v>78</v>
      </c>
      <c r="L6861" t="s">
        <v>78</v>
      </c>
      <c r="M6861" t="s">
        <v>78</v>
      </c>
      <c r="N6861" t="s">
        <v>433</v>
      </c>
      <c r="O6861" t="s">
        <v>78</v>
      </c>
      <c r="P6861" t="s">
        <v>78</v>
      </c>
      <c r="Q6861" t="s">
        <v>78</v>
      </c>
      <c r="R6861" t="s">
        <v>78</v>
      </c>
      <c r="S6861" t="s">
        <v>78</v>
      </c>
    </row>
    <row r="6862" spans="1:19" x14ac:dyDescent="0.35">
      <c r="A6862" t="s">
        <v>38</v>
      </c>
      <c r="B6862" t="s">
        <v>2009</v>
      </c>
      <c r="C6862">
        <v>101</v>
      </c>
      <c r="D6862" t="s">
        <v>860</v>
      </c>
      <c r="E6862" t="s">
        <v>374</v>
      </c>
      <c r="F6862" t="s">
        <v>456</v>
      </c>
      <c r="G6862" t="s">
        <v>732</v>
      </c>
      <c r="H6862" t="s">
        <v>406</v>
      </c>
      <c r="I6862" t="s">
        <v>78</v>
      </c>
      <c r="J6862" t="s">
        <v>623</v>
      </c>
      <c r="K6862" t="s">
        <v>78</v>
      </c>
      <c r="L6862" t="s">
        <v>78</v>
      </c>
      <c r="M6862" t="s">
        <v>668</v>
      </c>
      <c r="N6862" t="s">
        <v>730</v>
      </c>
      <c r="O6862" t="s">
        <v>78</v>
      </c>
      <c r="P6862" t="s">
        <v>78</v>
      </c>
      <c r="Q6862" t="s">
        <v>334</v>
      </c>
      <c r="R6862" t="s">
        <v>334</v>
      </c>
      <c r="S6862" t="s">
        <v>78</v>
      </c>
    </row>
    <row r="6863" spans="1:19" x14ac:dyDescent="0.35">
      <c r="A6863" t="s">
        <v>38</v>
      </c>
      <c r="B6863" t="s">
        <v>2010</v>
      </c>
      <c r="C6863">
        <v>96</v>
      </c>
      <c r="D6863" t="s">
        <v>982</v>
      </c>
      <c r="E6863" t="s">
        <v>724</v>
      </c>
      <c r="F6863" t="s">
        <v>355</v>
      </c>
      <c r="G6863" t="s">
        <v>389</v>
      </c>
      <c r="H6863" t="s">
        <v>789</v>
      </c>
      <c r="I6863" t="s">
        <v>623</v>
      </c>
      <c r="J6863" t="s">
        <v>78</v>
      </c>
      <c r="K6863" t="s">
        <v>623</v>
      </c>
      <c r="L6863" t="s">
        <v>246</v>
      </c>
      <c r="M6863" t="s">
        <v>246</v>
      </c>
      <c r="N6863" t="s">
        <v>668</v>
      </c>
      <c r="O6863" t="s">
        <v>355</v>
      </c>
      <c r="P6863" t="s">
        <v>78</v>
      </c>
      <c r="Q6863" t="s">
        <v>85</v>
      </c>
      <c r="R6863" t="s">
        <v>623</v>
      </c>
      <c r="S6863" t="s">
        <v>433</v>
      </c>
    </row>
    <row r="6864" spans="1:19" x14ac:dyDescent="0.35">
      <c r="A6864" t="s">
        <v>38</v>
      </c>
      <c r="B6864" t="s">
        <v>2011</v>
      </c>
      <c r="C6864">
        <v>43</v>
      </c>
      <c r="D6864" t="s">
        <v>857</v>
      </c>
      <c r="E6864" t="s">
        <v>78</v>
      </c>
      <c r="F6864" t="s">
        <v>78</v>
      </c>
      <c r="G6864" t="s">
        <v>288</v>
      </c>
      <c r="H6864" t="s">
        <v>865</v>
      </c>
      <c r="I6864" t="s">
        <v>78</v>
      </c>
      <c r="J6864" t="s">
        <v>78</v>
      </c>
      <c r="K6864" t="s">
        <v>78</v>
      </c>
      <c r="L6864" t="s">
        <v>78</v>
      </c>
      <c r="M6864" t="s">
        <v>529</v>
      </c>
      <c r="N6864" t="s">
        <v>78</v>
      </c>
      <c r="O6864" t="s">
        <v>78</v>
      </c>
      <c r="P6864" t="s">
        <v>78</v>
      </c>
      <c r="Q6864" t="s">
        <v>78</v>
      </c>
      <c r="R6864" t="s">
        <v>78</v>
      </c>
      <c r="S6864" t="s">
        <v>387</v>
      </c>
    </row>
    <row r="6865" spans="1:19" x14ac:dyDescent="0.35">
      <c r="A6865" t="s">
        <v>38</v>
      </c>
      <c r="B6865" t="s">
        <v>318</v>
      </c>
      <c r="C6865">
        <v>9</v>
      </c>
      <c r="D6865" t="s">
        <v>188</v>
      </c>
      <c r="E6865" t="s">
        <v>78</v>
      </c>
      <c r="F6865" t="s">
        <v>78</v>
      </c>
      <c r="G6865" t="s">
        <v>636</v>
      </c>
      <c r="H6865" t="s">
        <v>78</v>
      </c>
      <c r="I6865" t="s">
        <v>78</v>
      </c>
      <c r="J6865" t="s">
        <v>78</v>
      </c>
      <c r="K6865" t="s">
        <v>78</v>
      </c>
      <c r="L6865" t="s">
        <v>78</v>
      </c>
      <c r="M6865" t="s">
        <v>78</v>
      </c>
      <c r="N6865" t="s">
        <v>357</v>
      </c>
      <c r="O6865" t="s">
        <v>78</v>
      </c>
      <c r="P6865" t="s">
        <v>78</v>
      </c>
      <c r="Q6865" t="s">
        <v>78</v>
      </c>
      <c r="R6865" t="s">
        <v>78</v>
      </c>
      <c r="S6865" t="s">
        <v>78</v>
      </c>
    </row>
    <row r="6866" spans="1:19" x14ac:dyDescent="0.35">
      <c r="A6866" t="s">
        <v>39</v>
      </c>
      <c r="B6866" t="s">
        <v>1042</v>
      </c>
      <c r="C6866">
        <v>54</v>
      </c>
      <c r="D6866" t="s">
        <v>890</v>
      </c>
      <c r="E6866" t="s">
        <v>1011</v>
      </c>
      <c r="F6866" t="s">
        <v>387</v>
      </c>
      <c r="G6866" t="s">
        <v>383</v>
      </c>
      <c r="H6866" t="s">
        <v>78</v>
      </c>
      <c r="I6866" t="s">
        <v>78</v>
      </c>
      <c r="J6866" t="s">
        <v>623</v>
      </c>
      <c r="K6866" t="s">
        <v>78</v>
      </c>
      <c r="L6866" t="s">
        <v>78</v>
      </c>
      <c r="M6866" t="s">
        <v>800</v>
      </c>
      <c r="N6866" t="s">
        <v>78</v>
      </c>
      <c r="O6866" t="s">
        <v>78</v>
      </c>
      <c r="P6866" t="s">
        <v>78</v>
      </c>
      <c r="Q6866" t="s">
        <v>78</v>
      </c>
      <c r="R6866" t="s">
        <v>78</v>
      </c>
      <c r="S6866" t="s">
        <v>78</v>
      </c>
    </row>
    <row r="6867" spans="1:19" x14ac:dyDescent="0.35">
      <c r="A6867" t="s">
        <v>39</v>
      </c>
      <c r="B6867" t="s">
        <v>2000</v>
      </c>
      <c r="C6867">
        <v>59</v>
      </c>
      <c r="D6867" t="s">
        <v>1033</v>
      </c>
      <c r="E6867" t="s">
        <v>719</v>
      </c>
      <c r="F6867" t="s">
        <v>490</v>
      </c>
      <c r="G6867" t="s">
        <v>458</v>
      </c>
      <c r="H6867" t="s">
        <v>377</v>
      </c>
      <c r="I6867" t="s">
        <v>78</v>
      </c>
      <c r="J6867" t="s">
        <v>78</v>
      </c>
      <c r="K6867" t="s">
        <v>78</v>
      </c>
      <c r="L6867" t="s">
        <v>78</v>
      </c>
      <c r="M6867" t="s">
        <v>78</v>
      </c>
      <c r="N6867" t="s">
        <v>78</v>
      </c>
      <c r="O6867" t="s">
        <v>78</v>
      </c>
      <c r="P6867" t="s">
        <v>78</v>
      </c>
      <c r="Q6867" t="s">
        <v>78</v>
      </c>
      <c r="R6867" t="s">
        <v>78</v>
      </c>
      <c r="S6867" t="s">
        <v>78</v>
      </c>
    </row>
    <row r="6868" spans="1:19" x14ac:dyDescent="0.35">
      <c r="A6868" t="s">
        <v>39</v>
      </c>
      <c r="B6868" t="s">
        <v>2001</v>
      </c>
      <c r="C6868">
        <v>34</v>
      </c>
      <c r="D6868" t="s">
        <v>922</v>
      </c>
      <c r="E6868" t="s">
        <v>78</v>
      </c>
      <c r="F6868" t="s">
        <v>59</v>
      </c>
      <c r="G6868" t="s">
        <v>750</v>
      </c>
      <c r="H6868" t="s">
        <v>78</v>
      </c>
      <c r="I6868" t="s">
        <v>734</v>
      </c>
      <c r="J6868" t="s">
        <v>78</v>
      </c>
      <c r="K6868" t="s">
        <v>734</v>
      </c>
      <c r="L6868" t="s">
        <v>78</v>
      </c>
      <c r="M6868" t="s">
        <v>78</v>
      </c>
      <c r="N6868" t="s">
        <v>387</v>
      </c>
      <c r="O6868" t="s">
        <v>78</v>
      </c>
      <c r="P6868" t="s">
        <v>78</v>
      </c>
      <c r="Q6868" t="s">
        <v>1030</v>
      </c>
      <c r="R6868" t="s">
        <v>631</v>
      </c>
      <c r="S6868" t="s">
        <v>78</v>
      </c>
    </row>
    <row r="6869" spans="1:19" x14ac:dyDescent="0.35">
      <c r="A6869" t="s">
        <v>39</v>
      </c>
      <c r="B6869" t="s">
        <v>2002</v>
      </c>
      <c r="C6869">
        <v>37</v>
      </c>
      <c r="D6869" t="s">
        <v>606</v>
      </c>
      <c r="E6869" t="s">
        <v>865</v>
      </c>
      <c r="F6869" t="s">
        <v>78</v>
      </c>
      <c r="G6869" t="s">
        <v>341</v>
      </c>
      <c r="H6869" t="s">
        <v>721</v>
      </c>
      <c r="I6869" t="s">
        <v>78</v>
      </c>
      <c r="J6869" t="s">
        <v>78</v>
      </c>
      <c r="K6869" t="s">
        <v>78</v>
      </c>
      <c r="L6869" t="s">
        <v>721</v>
      </c>
      <c r="M6869" t="s">
        <v>78</v>
      </c>
      <c r="N6869" t="s">
        <v>788</v>
      </c>
      <c r="O6869" t="s">
        <v>78</v>
      </c>
      <c r="P6869" t="s">
        <v>78</v>
      </c>
      <c r="Q6869" t="s">
        <v>78</v>
      </c>
      <c r="R6869" t="s">
        <v>78</v>
      </c>
      <c r="S6869" t="s">
        <v>78</v>
      </c>
    </row>
    <row r="6870" spans="1:19" x14ac:dyDescent="0.35">
      <c r="A6870" t="s">
        <v>39</v>
      </c>
      <c r="B6870" t="s">
        <v>2003</v>
      </c>
      <c r="C6870">
        <v>232</v>
      </c>
      <c r="D6870" t="s">
        <v>982</v>
      </c>
      <c r="E6870" t="s">
        <v>85</v>
      </c>
      <c r="F6870" t="s">
        <v>341</v>
      </c>
      <c r="G6870" t="s">
        <v>739</v>
      </c>
      <c r="H6870" t="s">
        <v>865</v>
      </c>
      <c r="I6870" t="s">
        <v>433</v>
      </c>
      <c r="J6870" t="s">
        <v>170</v>
      </c>
      <c r="K6870" t="s">
        <v>673</v>
      </c>
      <c r="L6870" t="s">
        <v>170</v>
      </c>
      <c r="M6870" t="s">
        <v>433</v>
      </c>
      <c r="N6870" t="s">
        <v>633</v>
      </c>
      <c r="O6870" t="s">
        <v>387</v>
      </c>
      <c r="P6870" t="s">
        <v>78</v>
      </c>
      <c r="Q6870" t="s">
        <v>374</v>
      </c>
      <c r="R6870" t="s">
        <v>78</v>
      </c>
      <c r="S6870" t="s">
        <v>78</v>
      </c>
    </row>
    <row r="6871" spans="1:19" x14ac:dyDescent="0.35">
      <c r="A6871" t="s">
        <v>39</v>
      </c>
      <c r="B6871" t="s">
        <v>2004</v>
      </c>
      <c r="C6871">
        <v>161</v>
      </c>
      <c r="D6871" t="s">
        <v>910</v>
      </c>
      <c r="E6871" t="s">
        <v>341</v>
      </c>
      <c r="F6871" t="s">
        <v>993</v>
      </c>
      <c r="G6871" t="s">
        <v>337</v>
      </c>
      <c r="H6871" t="s">
        <v>740</v>
      </c>
      <c r="I6871" t="s">
        <v>458</v>
      </c>
      <c r="J6871" t="s">
        <v>374</v>
      </c>
      <c r="K6871" t="s">
        <v>78</v>
      </c>
      <c r="L6871" t="s">
        <v>170</v>
      </c>
      <c r="M6871" t="s">
        <v>78</v>
      </c>
      <c r="N6871" t="s">
        <v>623</v>
      </c>
      <c r="O6871" t="s">
        <v>825</v>
      </c>
      <c r="P6871" t="s">
        <v>78</v>
      </c>
      <c r="Q6871" t="s">
        <v>668</v>
      </c>
      <c r="R6871" t="s">
        <v>78</v>
      </c>
      <c r="S6871" t="s">
        <v>78</v>
      </c>
    </row>
    <row r="6872" spans="1:19" x14ac:dyDescent="0.35">
      <c r="A6872" t="s">
        <v>39</v>
      </c>
      <c r="B6872" t="s">
        <v>2005</v>
      </c>
      <c r="C6872">
        <v>131</v>
      </c>
      <c r="D6872" t="s">
        <v>362</v>
      </c>
      <c r="E6872" t="s">
        <v>288</v>
      </c>
      <c r="F6872" t="s">
        <v>688</v>
      </c>
      <c r="G6872" t="s">
        <v>783</v>
      </c>
      <c r="H6872" t="s">
        <v>722</v>
      </c>
      <c r="I6872" t="s">
        <v>508</v>
      </c>
      <c r="J6872" t="s">
        <v>868</v>
      </c>
      <c r="K6872" t="s">
        <v>288</v>
      </c>
      <c r="L6872" t="s">
        <v>78</v>
      </c>
      <c r="M6872" t="s">
        <v>738</v>
      </c>
      <c r="N6872" t="s">
        <v>529</v>
      </c>
      <c r="O6872" t="s">
        <v>800</v>
      </c>
      <c r="P6872" t="s">
        <v>78</v>
      </c>
      <c r="Q6872" t="s">
        <v>377</v>
      </c>
      <c r="R6872" t="s">
        <v>170</v>
      </c>
      <c r="S6872" t="s">
        <v>78</v>
      </c>
    </row>
    <row r="6873" spans="1:19" x14ac:dyDescent="0.35">
      <c r="A6873" t="s">
        <v>39</v>
      </c>
      <c r="B6873" t="s">
        <v>1044</v>
      </c>
      <c r="C6873">
        <v>53</v>
      </c>
      <c r="D6873" t="s">
        <v>653</v>
      </c>
      <c r="E6873" t="s">
        <v>389</v>
      </c>
      <c r="F6873" t="s">
        <v>78</v>
      </c>
      <c r="G6873" t="s">
        <v>250</v>
      </c>
      <c r="H6873" t="s">
        <v>580</v>
      </c>
      <c r="I6873" t="s">
        <v>675</v>
      </c>
      <c r="J6873" t="s">
        <v>78</v>
      </c>
      <c r="K6873" t="s">
        <v>387</v>
      </c>
      <c r="L6873" t="s">
        <v>78</v>
      </c>
      <c r="M6873" t="s">
        <v>78</v>
      </c>
      <c r="N6873" t="s">
        <v>78</v>
      </c>
      <c r="O6873" t="s">
        <v>78</v>
      </c>
      <c r="P6873" t="s">
        <v>78</v>
      </c>
      <c r="Q6873" t="s">
        <v>78</v>
      </c>
      <c r="R6873" t="s">
        <v>743</v>
      </c>
      <c r="S6873" t="s">
        <v>78</v>
      </c>
    </row>
    <row r="6874" spans="1:19" x14ac:dyDescent="0.35">
      <c r="A6874" t="s">
        <v>39</v>
      </c>
      <c r="B6874" t="s">
        <v>2006</v>
      </c>
      <c r="C6874">
        <v>54</v>
      </c>
      <c r="D6874" t="s">
        <v>527</v>
      </c>
      <c r="E6874" t="s">
        <v>529</v>
      </c>
      <c r="F6874" t="s">
        <v>78</v>
      </c>
      <c r="G6874" t="s">
        <v>741</v>
      </c>
      <c r="H6874" t="s">
        <v>1140</v>
      </c>
      <c r="I6874" t="s">
        <v>433</v>
      </c>
      <c r="J6874" t="s">
        <v>78</v>
      </c>
      <c r="K6874" t="s">
        <v>78</v>
      </c>
      <c r="L6874" t="s">
        <v>78</v>
      </c>
      <c r="M6874" t="s">
        <v>807</v>
      </c>
      <c r="N6874" t="s">
        <v>800</v>
      </c>
      <c r="O6874" t="s">
        <v>389</v>
      </c>
      <c r="P6874" t="s">
        <v>78</v>
      </c>
      <c r="Q6874" t="s">
        <v>78</v>
      </c>
      <c r="R6874" t="s">
        <v>78</v>
      </c>
      <c r="S6874" t="s">
        <v>78</v>
      </c>
    </row>
    <row r="6875" spans="1:19" x14ac:dyDescent="0.35">
      <c r="A6875" t="s">
        <v>39</v>
      </c>
      <c r="B6875" t="s">
        <v>2007</v>
      </c>
      <c r="C6875">
        <v>39</v>
      </c>
      <c r="D6875" t="s">
        <v>610</v>
      </c>
      <c r="E6875" t="s">
        <v>374</v>
      </c>
      <c r="F6875" t="s">
        <v>78</v>
      </c>
      <c r="G6875" t="s">
        <v>1167</v>
      </c>
      <c r="H6875" t="s">
        <v>78</v>
      </c>
      <c r="I6875" t="s">
        <v>78</v>
      </c>
      <c r="J6875" t="s">
        <v>78</v>
      </c>
      <c r="K6875" t="s">
        <v>78</v>
      </c>
      <c r="L6875" t="s">
        <v>730</v>
      </c>
      <c r="M6875" t="s">
        <v>78</v>
      </c>
      <c r="N6875" t="s">
        <v>78</v>
      </c>
      <c r="O6875" t="s">
        <v>78</v>
      </c>
      <c r="P6875" t="s">
        <v>78</v>
      </c>
      <c r="Q6875" t="s">
        <v>78</v>
      </c>
      <c r="R6875" t="s">
        <v>78</v>
      </c>
      <c r="S6875" t="s">
        <v>78</v>
      </c>
    </row>
    <row r="6876" spans="1:19" x14ac:dyDescent="0.35">
      <c r="A6876" t="s">
        <v>39</v>
      </c>
      <c r="B6876" t="s">
        <v>2008</v>
      </c>
      <c r="C6876">
        <v>28</v>
      </c>
      <c r="D6876" t="s">
        <v>908</v>
      </c>
      <c r="E6876" t="s">
        <v>78</v>
      </c>
      <c r="F6876" t="s">
        <v>993</v>
      </c>
      <c r="G6876" t="s">
        <v>1130</v>
      </c>
      <c r="H6876" t="s">
        <v>741</v>
      </c>
      <c r="I6876" t="s">
        <v>78</v>
      </c>
      <c r="J6876" t="s">
        <v>78</v>
      </c>
      <c r="K6876" t="s">
        <v>78</v>
      </c>
      <c r="L6876" t="s">
        <v>78</v>
      </c>
      <c r="M6876" t="s">
        <v>78</v>
      </c>
      <c r="N6876" t="s">
        <v>78</v>
      </c>
      <c r="O6876" t="s">
        <v>78</v>
      </c>
      <c r="P6876" t="s">
        <v>250</v>
      </c>
      <c r="Q6876" t="s">
        <v>78</v>
      </c>
      <c r="R6876" t="s">
        <v>78</v>
      </c>
      <c r="S6876" t="s">
        <v>78</v>
      </c>
    </row>
    <row r="6877" spans="1:19" x14ac:dyDescent="0.35">
      <c r="A6877" t="s">
        <v>39</v>
      </c>
      <c r="B6877" t="s">
        <v>2009</v>
      </c>
      <c r="C6877">
        <v>146</v>
      </c>
      <c r="D6877" t="s">
        <v>893</v>
      </c>
      <c r="E6877" t="s">
        <v>622</v>
      </c>
      <c r="F6877" t="s">
        <v>644</v>
      </c>
      <c r="G6877" t="s">
        <v>63</v>
      </c>
      <c r="H6877" t="s">
        <v>508</v>
      </c>
      <c r="I6877" t="s">
        <v>355</v>
      </c>
      <c r="J6877" t="s">
        <v>78</v>
      </c>
      <c r="K6877" t="s">
        <v>78</v>
      </c>
      <c r="L6877" t="s">
        <v>334</v>
      </c>
      <c r="M6877" t="s">
        <v>334</v>
      </c>
      <c r="N6877" t="s">
        <v>688</v>
      </c>
      <c r="O6877" t="s">
        <v>414</v>
      </c>
      <c r="P6877" t="s">
        <v>78</v>
      </c>
      <c r="Q6877" t="s">
        <v>78</v>
      </c>
      <c r="R6877" t="s">
        <v>433</v>
      </c>
      <c r="S6877" t="s">
        <v>78</v>
      </c>
    </row>
    <row r="6878" spans="1:19" x14ac:dyDescent="0.35">
      <c r="A6878" t="s">
        <v>39</v>
      </c>
      <c r="B6878" t="s">
        <v>2010</v>
      </c>
      <c r="C6878">
        <v>98</v>
      </c>
      <c r="D6878" t="s">
        <v>579</v>
      </c>
      <c r="E6878" t="s">
        <v>676</v>
      </c>
      <c r="F6878" t="s">
        <v>250</v>
      </c>
      <c r="G6878" t="s">
        <v>65</v>
      </c>
      <c r="H6878" t="s">
        <v>611</v>
      </c>
      <c r="I6878" t="s">
        <v>78</v>
      </c>
      <c r="J6878" t="s">
        <v>78</v>
      </c>
      <c r="K6878" t="s">
        <v>78</v>
      </c>
      <c r="L6878" t="s">
        <v>78</v>
      </c>
      <c r="M6878" t="s">
        <v>170</v>
      </c>
      <c r="N6878" t="s">
        <v>807</v>
      </c>
      <c r="O6878" t="s">
        <v>624</v>
      </c>
      <c r="P6878" t="s">
        <v>78</v>
      </c>
      <c r="Q6878" t="s">
        <v>78</v>
      </c>
      <c r="R6878" t="s">
        <v>78</v>
      </c>
      <c r="S6878" t="s">
        <v>78</v>
      </c>
    </row>
    <row r="6879" spans="1:19" x14ac:dyDescent="0.35">
      <c r="A6879" t="s">
        <v>39</v>
      </c>
      <c r="B6879" t="s">
        <v>2011</v>
      </c>
      <c r="C6879">
        <v>62</v>
      </c>
      <c r="D6879" t="s">
        <v>797</v>
      </c>
      <c r="E6879" t="s">
        <v>456</v>
      </c>
      <c r="F6879" t="s">
        <v>743</v>
      </c>
      <c r="G6879" t="s">
        <v>736</v>
      </c>
      <c r="H6879" t="s">
        <v>796</v>
      </c>
      <c r="I6879" t="s">
        <v>529</v>
      </c>
      <c r="J6879" t="s">
        <v>800</v>
      </c>
      <c r="K6879" t="s">
        <v>529</v>
      </c>
      <c r="L6879" t="s">
        <v>78</v>
      </c>
      <c r="M6879" t="s">
        <v>78</v>
      </c>
      <c r="N6879" t="s">
        <v>732</v>
      </c>
      <c r="O6879" t="s">
        <v>377</v>
      </c>
      <c r="P6879" t="s">
        <v>377</v>
      </c>
      <c r="Q6879" t="s">
        <v>743</v>
      </c>
      <c r="R6879" t="s">
        <v>743</v>
      </c>
      <c r="S6879" t="s">
        <v>78</v>
      </c>
    </row>
    <row r="6880" spans="1:19" x14ac:dyDescent="0.35">
      <c r="A6880" t="s">
        <v>39</v>
      </c>
      <c r="B6880" t="s">
        <v>318</v>
      </c>
      <c r="C6880">
        <v>17</v>
      </c>
      <c r="D6880" t="s">
        <v>595</v>
      </c>
      <c r="E6880" t="s">
        <v>1124</v>
      </c>
      <c r="F6880" t="s">
        <v>78</v>
      </c>
      <c r="G6880" t="s">
        <v>741</v>
      </c>
      <c r="H6880" t="s">
        <v>78</v>
      </c>
      <c r="I6880" t="s">
        <v>825</v>
      </c>
      <c r="J6880" t="s">
        <v>78</v>
      </c>
      <c r="K6880" t="s">
        <v>78</v>
      </c>
      <c r="L6880" t="s">
        <v>78</v>
      </c>
      <c r="M6880" t="s">
        <v>78</v>
      </c>
      <c r="N6880" t="s">
        <v>758</v>
      </c>
      <c r="O6880" t="s">
        <v>78</v>
      </c>
      <c r="P6880" t="s">
        <v>78</v>
      </c>
      <c r="Q6880" t="s">
        <v>78</v>
      </c>
      <c r="R6880" t="s">
        <v>78</v>
      </c>
      <c r="S6880" t="s">
        <v>78</v>
      </c>
    </row>
    <row r="6881" spans="1:19" x14ac:dyDescent="0.35">
      <c r="A6881" t="s">
        <v>40</v>
      </c>
      <c r="B6881" t="s">
        <v>1042</v>
      </c>
      <c r="C6881">
        <v>297</v>
      </c>
      <c r="D6881" t="s">
        <v>850</v>
      </c>
      <c r="E6881" t="s">
        <v>718</v>
      </c>
      <c r="F6881" t="s">
        <v>374</v>
      </c>
      <c r="G6881" t="s">
        <v>529</v>
      </c>
      <c r="H6881" t="s">
        <v>288</v>
      </c>
      <c r="I6881" t="s">
        <v>334</v>
      </c>
      <c r="J6881" t="s">
        <v>433</v>
      </c>
      <c r="K6881" t="s">
        <v>78</v>
      </c>
      <c r="L6881" t="s">
        <v>668</v>
      </c>
      <c r="M6881" t="s">
        <v>334</v>
      </c>
      <c r="N6881" t="s">
        <v>374</v>
      </c>
      <c r="O6881" t="s">
        <v>377</v>
      </c>
      <c r="P6881" t="s">
        <v>78</v>
      </c>
      <c r="Q6881" t="s">
        <v>334</v>
      </c>
      <c r="R6881" t="s">
        <v>673</v>
      </c>
      <c r="S6881" t="s">
        <v>78</v>
      </c>
    </row>
    <row r="6882" spans="1:19" x14ac:dyDescent="0.35">
      <c r="A6882" t="s">
        <v>40</v>
      </c>
      <c r="B6882" t="s">
        <v>2000</v>
      </c>
      <c r="C6882">
        <v>326</v>
      </c>
      <c r="D6882" t="s">
        <v>1135</v>
      </c>
      <c r="E6882" t="s">
        <v>734</v>
      </c>
      <c r="F6882" t="s">
        <v>377</v>
      </c>
      <c r="G6882" t="s">
        <v>624</v>
      </c>
      <c r="H6882" t="s">
        <v>688</v>
      </c>
      <c r="I6882" t="s">
        <v>374</v>
      </c>
      <c r="J6882" t="s">
        <v>673</v>
      </c>
      <c r="K6882" t="s">
        <v>170</v>
      </c>
      <c r="L6882" t="s">
        <v>334</v>
      </c>
      <c r="M6882" t="s">
        <v>668</v>
      </c>
      <c r="N6882" t="s">
        <v>374</v>
      </c>
      <c r="O6882" t="s">
        <v>246</v>
      </c>
      <c r="P6882" t="s">
        <v>78</v>
      </c>
      <c r="Q6882" t="s">
        <v>246</v>
      </c>
      <c r="R6882" t="s">
        <v>668</v>
      </c>
      <c r="S6882" t="s">
        <v>78</v>
      </c>
    </row>
    <row r="6883" spans="1:19" x14ac:dyDescent="0.35">
      <c r="A6883" t="s">
        <v>40</v>
      </c>
      <c r="B6883" t="s">
        <v>2001</v>
      </c>
      <c r="C6883">
        <v>206</v>
      </c>
      <c r="D6883" t="s">
        <v>1235</v>
      </c>
      <c r="E6883" t="s">
        <v>688</v>
      </c>
      <c r="F6883" t="s">
        <v>623</v>
      </c>
      <c r="G6883" t="s">
        <v>719</v>
      </c>
      <c r="H6883" t="s">
        <v>676</v>
      </c>
      <c r="I6883" t="s">
        <v>389</v>
      </c>
      <c r="J6883" t="s">
        <v>246</v>
      </c>
      <c r="K6883" t="s">
        <v>246</v>
      </c>
      <c r="L6883" t="s">
        <v>673</v>
      </c>
      <c r="M6883" t="s">
        <v>78</v>
      </c>
      <c r="N6883" t="s">
        <v>688</v>
      </c>
      <c r="O6883" t="s">
        <v>414</v>
      </c>
      <c r="P6883" t="s">
        <v>668</v>
      </c>
      <c r="Q6883" t="s">
        <v>623</v>
      </c>
      <c r="R6883" t="s">
        <v>738</v>
      </c>
      <c r="S6883" t="s">
        <v>78</v>
      </c>
    </row>
    <row r="6884" spans="1:19" x14ac:dyDescent="0.35">
      <c r="A6884" t="s">
        <v>40</v>
      </c>
      <c r="B6884" t="s">
        <v>2002</v>
      </c>
      <c r="C6884">
        <v>152</v>
      </c>
      <c r="D6884" t="s">
        <v>1433</v>
      </c>
      <c r="E6884" t="s">
        <v>868</v>
      </c>
      <c r="F6884" t="s">
        <v>389</v>
      </c>
      <c r="G6884" t="s">
        <v>739</v>
      </c>
      <c r="H6884" t="s">
        <v>1096</v>
      </c>
      <c r="I6884" t="s">
        <v>668</v>
      </c>
      <c r="J6884" t="s">
        <v>170</v>
      </c>
      <c r="K6884" t="s">
        <v>78</v>
      </c>
      <c r="L6884" t="s">
        <v>736</v>
      </c>
      <c r="M6884" t="s">
        <v>387</v>
      </c>
      <c r="N6884" t="s">
        <v>631</v>
      </c>
      <c r="O6884" t="s">
        <v>78</v>
      </c>
      <c r="P6884" t="s">
        <v>673</v>
      </c>
      <c r="Q6884" t="s">
        <v>78</v>
      </c>
      <c r="R6884" t="s">
        <v>78</v>
      </c>
      <c r="S6884" t="s">
        <v>78</v>
      </c>
    </row>
    <row r="6885" spans="1:19" x14ac:dyDescent="0.35">
      <c r="A6885" t="s">
        <v>40</v>
      </c>
      <c r="B6885" t="s">
        <v>2003</v>
      </c>
      <c r="C6885">
        <v>1081</v>
      </c>
      <c r="D6885" t="s">
        <v>1376</v>
      </c>
      <c r="E6885" t="s">
        <v>458</v>
      </c>
      <c r="F6885" t="s">
        <v>355</v>
      </c>
      <c r="G6885" t="s">
        <v>580</v>
      </c>
      <c r="H6885" t="s">
        <v>1171</v>
      </c>
      <c r="I6885" t="s">
        <v>389</v>
      </c>
      <c r="J6885" t="s">
        <v>170</v>
      </c>
      <c r="K6885" t="s">
        <v>334</v>
      </c>
      <c r="L6885" t="s">
        <v>170</v>
      </c>
      <c r="M6885" t="s">
        <v>374</v>
      </c>
      <c r="N6885" t="s">
        <v>807</v>
      </c>
      <c r="O6885" t="s">
        <v>987</v>
      </c>
      <c r="P6885" t="s">
        <v>673</v>
      </c>
      <c r="Q6885" t="s">
        <v>675</v>
      </c>
      <c r="R6885" t="s">
        <v>433</v>
      </c>
      <c r="S6885" t="s">
        <v>78</v>
      </c>
    </row>
    <row r="6886" spans="1:19" x14ac:dyDescent="0.35">
      <c r="A6886" t="s">
        <v>40</v>
      </c>
      <c r="B6886" t="s">
        <v>2004</v>
      </c>
      <c r="C6886">
        <v>760</v>
      </c>
      <c r="D6886" t="s">
        <v>945</v>
      </c>
      <c r="E6886" t="s">
        <v>676</v>
      </c>
      <c r="F6886" t="s">
        <v>807</v>
      </c>
      <c r="G6886" t="s">
        <v>1023</v>
      </c>
      <c r="H6886" t="s">
        <v>938</v>
      </c>
      <c r="I6886" t="s">
        <v>406</v>
      </c>
      <c r="J6886" t="s">
        <v>387</v>
      </c>
      <c r="K6886" t="s">
        <v>334</v>
      </c>
      <c r="L6886" t="s">
        <v>334</v>
      </c>
      <c r="M6886" t="s">
        <v>170</v>
      </c>
      <c r="N6886" t="s">
        <v>529</v>
      </c>
      <c r="O6886" t="s">
        <v>718</v>
      </c>
      <c r="P6886" t="s">
        <v>170</v>
      </c>
      <c r="Q6886" t="s">
        <v>334</v>
      </c>
      <c r="R6886" t="s">
        <v>246</v>
      </c>
      <c r="S6886" t="s">
        <v>78</v>
      </c>
    </row>
    <row r="6887" spans="1:19" x14ac:dyDescent="0.35">
      <c r="A6887" t="s">
        <v>40</v>
      </c>
      <c r="B6887" t="s">
        <v>2005</v>
      </c>
      <c r="C6887">
        <v>636</v>
      </c>
      <c r="D6887" t="s">
        <v>691</v>
      </c>
      <c r="E6887" t="s">
        <v>631</v>
      </c>
      <c r="F6887" t="s">
        <v>383</v>
      </c>
      <c r="G6887" t="s">
        <v>739</v>
      </c>
      <c r="H6887" t="s">
        <v>789</v>
      </c>
      <c r="I6887" t="s">
        <v>633</v>
      </c>
      <c r="J6887" t="s">
        <v>987</v>
      </c>
      <c r="K6887" t="s">
        <v>738</v>
      </c>
      <c r="L6887" t="s">
        <v>170</v>
      </c>
      <c r="M6887" t="s">
        <v>433</v>
      </c>
      <c r="N6887" t="s">
        <v>736</v>
      </c>
      <c r="O6887" t="s">
        <v>414</v>
      </c>
      <c r="P6887" t="s">
        <v>679</v>
      </c>
      <c r="Q6887" t="s">
        <v>334</v>
      </c>
      <c r="R6887" t="s">
        <v>246</v>
      </c>
      <c r="S6887" t="s">
        <v>170</v>
      </c>
    </row>
    <row r="6888" spans="1:19" x14ac:dyDescent="0.35">
      <c r="A6888" t="s">
        <v>40</v>
      </c>
      <c r="B6888" t="s">
        <v>1044</v>
      </c>
      <c r="C6888">
        <v>263</v>
      </c>
      <c r="D6888" t="s">
        <v>697</v>
      </c>
      <c r="E6888" t="s">
        <v>341</v>
      </c>
      <c r="F6888" t="s">
        <v>389</v>
      </c>
      <c r="G6888" t="s">
        <v>721</v>
      </c>
      <c r="H6888" t="s">
        <v>288</v>
      </c>
      <c r="I6888" t="s">
        <v>389</v>
      </c>
      <c r="J6888" t="s">
        <v>334</v>
      </c>
      <c r="K6888" t="s">
        <v>668</v>
      </c>
      <c r="L6888" t="s">
        <v>170</v>
      </c>
      <c r="M6888" t="s">
        <v>679</v>
      </c>
      <c r="N6888" t="s">
        <v>987</v>
      </c>
      <c r="O6888" t="s">
        <v>78</v>
      </c>
      <c r="P6888" t="s">
        <v>78</v>
      </c>
      <c r="Q6888" t="s">
        <v>673</v>
      </c>
      <c r="R6888" t="s">
        <v>374</v>
      </c>
      <c r="S6888" t="s">
        <v>78</v>
      </c>
    </row>
    <row r="6889" spans="1:19" x14ac:dyDescent="0.35">
      <c r="A6889" t="s">
        <v>40</v>
      </c>
      <c r="B6889" t="s">
        <v>2006</v>
      </c>
      <c r="C6889">
        <v>272</v>
      </c>
      <c r="D6889" t="s">
        <v>853</v>
      </c>
      <c r="E6889" t="s">
        <v>868</v>
      </c>
      <c r="F6889" t="s">
        <v>623</v>
      </c>
      <c r="G6889" t="s">
        <v>1023</v>
      </c>
      <c r="H6889" t="s">
        <v>580</v>
      </c>
      <c r="I6889" t="s">
        <v>355</v>
      </c>
      <c r="J6889" t="s">
        <v>78</v>
      </c>
      <c r="K6889" t="s">
        <v>78</v>
      </c>
      <c r="L6889" t="s">
        <v>78</v>
      </c>
      <c r="M6889" t="s">
        <v>433</v>
      </c>
      <c r="N6889" t="s">
        <v>987</v>
      </c>
      <c r="O6889" t="s">
        <v>433</v>
      </c>
      <c r="P6889" t="s">
        <v>78</v>
      </c>
      <c r="Q6889" t="s">
        <v>78</v>
      </c>
      <c r="R6889" t="s">
        <v>246</v>
      </c>
      <c r="S6889" t="s">
        <v>170</v>
      </c>
    </row>
    <row r="6890" spans="1:19" x14ac:dyDescent="0.35">
      <c r="A6890" t="s">
        <v>40</v>
      </c>
      <c r="B6890" t="s">
        <v>2007</v>
      </c>
      <c r="C6890">
        <v>167</v>
      </c>
      <c r="D6890" t="s">
        <v>1173</v>
      </c>
      <c r="E6890" t="s">
        <v>868</v>
      </c>
      <c r="F6890" t="s">
        <v>490</v>
      </c>
      <c r="G6890" t="s">
        <v>270</v>
      </c>
      <c r="H6890" t="s">
        <v>633</v>
      </c>
      <c r="I6890" t="s">
        <v>377</v>
      </c>
      <c r="J6890" t="s">
        <v>78</v>
      </c>
      <c r="K6890" t="s">
        <v>78</v>
      </c>
      <c r="L6890" t="s">
        <v>389</v>
      </c>
      <c r="M6890" t="s">
        <v>78</v>
      </c>
      <c r="N6890" t="s">
        <v>78</v>
      </c>
      <c r="O6890" t="s">
        <v>433</v>
      </c>
      <c r="P6890" t="s">
        <v>78</v>
      </c>
      <c r="Q6890" t="s">
        <v>78</v>
      </c>
      <c r="R6890" t="s">
        <v>78</v>
      </c>
      <c r="S6890" t="s">
        <v>78</v>
      </c>
    </row>
    <row r="6891" spans="1:19" x14ac:dyDescent="0.35">
      <c r="A6891" t="s">
        <v>40</v>
      </c>
      <c r="B6891" t="s">
        <v>2008</v>
      </c>
      <c r="C6891">
        <v>114</v>
      </c>
      <c r="D6891" t="s">
        <v>961</v>
      </c>
      <c r="E6891" t="s">
        <v>170</v>
      </c>
      <c r="F6891" t="s">
        <v>622</v>
      </c>
      <c r="G6891" t="s">
        <v>938</v>
      </c>
      <c r="H6891" t="s">
        <v>734</v>
      </c>
      <c r="I6891" t="s">
        <v>78</v>
      </c>
      <c r="J6891" t="s">
        <v>170</v>
      </c>
      <c r="K6891" t="s">
        <v>78</v>
      </c>
      <c r="L6891" t="s">
        <v>78</v>
      </c>
      <c r="M6891" t="s">
        <v>78</v>
      </c>
      <c r="N6891" t="s">
        <v>623</v>
      </c>
      <c r="O6891" t="s">
        <v>78</v>
      </c>
      <c r="P6891" t="s">
        <v>414</v>
      </c>
      <c r="Q6891" t="s">
        <v>78</v>
      </c>
      <c r="R6891" t="s">
        <v>622</v>
      </c>
      <c r="S6891" t="s">
        <v>78</v>
      </c>
    </row>
    <row r="6892" spans="1:19" x14ac:dyDescent="0.35">
      <c r="A6892" t="s">
        <v>40</v>
      </c>
      <c r="B6892" t="s">
        <v>2009</v>
      </c>
      <c r="C6892">
        <v>735</v>
      </c>
      <c r="D6892" t="s">
        <v>241</v>
      </c>
      <c r="E6892" t="s">
        <v>622</v>
      </c>
      <c r="F6892" t="s">
        <v>734</v>
      </c>
      <c r="G6892" t="s">
        <v>1091</v>
      </c>
      <c r="H6892" t="s">
        <v>728</v>
      </c>
      <c r="I6892" t="s">
        <v>433</v>
      </c>
      <c r="J6892" t="s">
        <v>673</v>
      </c>
      <c r="K6892" t="s">
        <v>387</v>
      </c>
      <c r="L6892" t="s">
        <v>334</v>
      </c>
      <c r="M6892" t="s">
        <v>334</v>
      </c>
      <c r="N6892" t="s">
        <v>250</v>
      </c>
      <c r="O6892" t="s">
        <v>246</v>
      </c>
      <c r="P6892" t="s">
        <v>673</v>
      </c>
      <c r="Q6892" t="s">
        <v>246</v>
      </c>
      <c r="R6892" t="s">
        <v>246</v>
      </c>
      <c r="S6892" t="s">
        <v>679</v>
      </c>
    </row>
    <row r="6893" spans="1:19" x14ac:dyDescent="0.35">
      <c r="A6893" t="s">
        <v>40</v>
      </c>
      <c r="B6893" t="s">
        <v>2010</v>
      </c>
      <c r="C6893">
        <v>486</v>
      </c>
      <c r="D6893" t="s">
        <v>606</v>
      </c>
      <c r="E6893" t="s">
        <v>718</v>
      </c>
      <c r="F6893" t="s">
        <v>721</v>
      </c>
      <c r="G6893" t="s">
        <v>1008</v>
      </c>
      <c r="H6893" t="s">
        <v>781</v>
      </c>
      <c r="I6893" t="s">
        <v>623</v>
      </c>
      <c r="J6893" t="s">
        <v>170</v>
      </c>
      <c r="K6893" t="s">
        <v>389</v>
      </c>
      <c r="L6893" t="s">
        <v>170</v>
      </c>
      <c r="M6893" t="s">
        <v>170</v>
      </c>
      <c r="N6893" t="s">
        <v>624</v>
      </c>
      <c r="O6893" t="s">
        <v>355</v>
      </c>
      <c r="P6893" t="s">
        <v>170</v>
      </c>
      <c r="Q6893" t="s">
        <v>374</v>
      </c>
      <c r="R6893" t="s">
        <v>334</v>
      </c>
      <c r="S6893" t="s">
        <v>170</v>
      </c>
    </row>
    <row r="6894" spans="1:19" x14ac:dyDescent="0.35">
      <c r="A6894" t="s">
        <v>40</v>
      </c>
      <c r="B6894" t="s">
        <v>2011</v>
      </c>
      <c r="C6894">
        <v>300</v>
      </c>
      <c r="D6894" t="s">
        <v>811</v>
      </c>
      <c r="E6894" t="s">
        <v>736</v>
      </c>
      <c r="F6894" t="s">
        <v>734</v>
      </c>
      <c r="G6894" t="s">
        <v>631</v>
      </c>
      <c r="H6894" t="s">
        <v>717</v>
      </c>
      <c r="I6894" t="s">
        <v>624</v>
      </c>
      <c r="J6894" t="s">
        <v>668</v>
      </c>
      <c r="K6894" t="s">
        <v>807</v>
      </c>
      <c r="L6894" t="s">
        <v>679</v>
      </c>
      <c r="M6894" t="s">
        <v>433</v>
      </c>
      <c r="N6894" t="s">
        <v>85</v>
      </c>
      <c r="O6894" t="s">
        <v>377</v>
      </c>
      <c r="P6894" t="s">
        <v>170</v>
      </c>
      <c r="Q6894" t="s">
        <v>377</v>
      </c>
      <c r="R6894" t="s">
        <v>433</v>
      </c>
      <c r="S6894" t="s">
        <v>170</v>
      </c>
    </row>
    <row r="6895" spans="1:19" x14ac:dyDescent="0.35">
      <c r="A6895" t="s">
        <v>40</v>
      </c>
      <c r="B6895" t="s">
        <v>318</v>
      </c>
      <c r="C6895">
        <v>66</v>
      </c>
      <c r="D6895" t="s">
        <v>112</v>
      </c>
      <c r="E6895" t="s">
        <v>728</v>
      </c>
      <c r="F6895" t="s">
        <v>690</v>
      </c>
      <c r="G6895" t="s">
        <v>782</v>
      </c>
      <c r="H6895" t="s">
        <v>529</v>
      </c>
      <c r="I6895" t="s">
        <v>389</v>
      </c>
      <c r="J6895" t="s">
        <v>78</v>
      </c>
      <c r="K6895" t="s">
        <v>78</v>
      </c>
      <c r="L6895" t="s">
        <v>78</v>
      </c>
      <c r="M6895" t="s">
        <v>679</v>
      </c>
      <c r="N6895" t="s">
        <v>1200</v>
      </c>
      <c r="O6895" t="s">
        <v>987</v>
      </c>
      <c r="P6895" t="s">
        <v>78</v>
      </c>
      <c r="Q6895" t="s">
        <v>389</v>
      </c>
      <c r="R6895" t="s">
        <v>807</v>
      </c>
      <c r="S6895" t="s">
        <v>78</v>
      </c>
    </row>
    <row r="6897" spans="1:19" x14ac:dyDescent="0.35">
      <c r="A6897" t="s">
        <v>2073</v>
      </c>
    </row>
    <row r="6898" spans="1:19" x14ac:dyDescent="0.35">
      <c r="A6898" t="s">
        <v>29</v>
      </c>
      <c r="B6898" t="s">
        <v>2014</v>
      </c>
      <c r="C6898" t="s">
        <v>30</v>
      </c>
      <c r="D6898" t="s">
        <v>2059</v>
      </c>
      <c r="E6898" t="s">
        <v>2060</v>
      </c>
      <c r="F6898" t="s">
        <v>2061</v>
      </c>
      <c r="G6898" t="s">
        <v>2062</v>
      </c>
      <c r="H6898" t="s">
        <v>2063</v>
      </c>
      <c r="I6898" t="s">
        <v>2064</v>
      </c>
      <c r="J6898" t="s">
        <v>2065</v>
      </c>
      <c r="K6898" t="s">
        <v>2066</v>
      </c>
      <c r="L6898" t="s">
        <v>2067</v>
      </c>
      <c r="M6898" t="s">
        <v>2068</v>
      </c>
      <c r="N6898" t="s">
        <v>2069</v>
      </c>
      <c r="O6898" t="s">
        <v>2070</v>
      </c>
      <c r="P6898" t="s">
        <v>2071</v>
      </c>
      <c r="Q6898" t="s">
        <v>1342</v>
      </c>
      <c r="R6898" t="s">
        <v>702</v>
      </c>
      <c r="S6898" t="s">
        <v>74</v>
      </c>
    </row>
    <row r="6899" spans="1:19" x14ac:dyDescent="0.35">
      <c r="A6899" t="s">
        <v>35</v>
      </c>
      <c r="B6899" t="s">
        <v>2015</v>
      </c>
      <c r="C6899">
        <v>214</v>
      </c>
      <c r="D6899" t="s">
        <v>434</v>
      </c>
      <c r="E6899" t="s">
        <v>633</v>
      </c>
      <c r="F6899" t="s">
        <v>993</v>
      </c>
      <c r="G6899" t="s">
        <v>508</v>
      </c>
      <c r="H6899" t="s">
        <v>936</v>
      </c>
      <c r="I6899" t="s">
        <v>529</v>
      </c>
      <c r="J6899" t="s">
        <v>679</v>
      </c>
      <c r="K6899" t="s">
        <v>825</v>
      </c>
      <c r="L6899" t="s">
        <v>675</v>
      </c>
      <c r="M6899" t="s">
        <v>78</v>
      </c>
      <c r="N6899" t="s">
        <v>728</v>
      </c>
      <c r="O6899" t="s">
        <v>622</v>
      </c>
      <c r="P6899" t="s">
        <v>389</v>
      </c>
      <c r="Q6899" t="s">
        <v>334</v>
      </c>
      <c r="R6899" t="s">
        <v>78</v>
      </c>
      <c r="S6899" t="s">
        <v>78</v>
      </c>
    </row>
    <row r="6900" spans="1:19" x14ac:dyDescent="0.35">
      <c r="A6900" t="s">
        <v>35</v>
      </c>
      <c r="B6900" t="s">
        <v>2016</v>
      </c>
      <c r="C6900">
        <v>401</v>
      </c>
      <c r="D6900" t="s">
        <v>880</v>
      </c>
      <c r="E6900" t="s">
        <v>737</v>
      </c>
      <c r="F6900" t="s">
        <v>490</v>
      </c>
      <c r="G6900" t="s">
        <v>998</v>
      </c>
      <c r="H6900" t="s">
        <v>717</v>
      </c>
      <c r="I6900" t="s">
        <v>377</v>
      </c>
      <c r="J6900" t="s">
        <v>679</v>
      </c>
      <c r="K6900" t="s">
        <v>679</v>
      </c>
      <c r="L6900" t="s">
        <v>170</v>
      </c>
      <c r="M6900" t="s">
        <v>334</v>
      </c>
      <c r="N6900" t="s">
        <v>732</v>
      </c>
      <c r="O6900" t="s">
        <v>675</v>
      </c>
      <c r="P6900" t="s">
        <v>78</v>
      </c>
      <c r="Q6900" t="s">
        <v>374</v>
      </c>
      <c r="R6900" t="s">
        <v>387</v>
      </c>
      <c r="S6900" t="s">
        <v>78</v>
      </c>
    </row>
    <row r="6901" spans="1:19" x14ac:dyDescent="0.35">
      <c r="A6901" t="s">
        <v>35</v>
      </c>
      <c r="B6901" t="s">
        <v>318</v>
      </c>
      <c r="C6901">
        <v>34</v>
      </c>
      <c r="D6901" t="s">
        <v>662</v>
      </c>
      <c r="E6901" t="s">
        <v>78</v>
      </c>
      <c r="F6901" t="s">
        <v>78</v>
      </c>
      <c r="G6901" t="s">
        <v>78</v>
      </c>
      <c r="H6901" t="s">
        <v>78</v>
      </c>
      <c r="I6901" t="s">
        <v>78</v>
      </c>
      <c r="J6901" t="s">
        <v>78</v>
      </c>
      <c r="K6901" t="s">
        <v>78</v>
      </c>
      <c r="L6901" t="s">
        <v>78</v>
      </c>
      <c r="M6901" t="s">
        <v>78</v>
      </c>
      <c r="N6901" t="s">
        <v>78</v>
      </c>
      <c r="O6901" t="s">
        <v>78</v>
      </c>
      <c r="P6901" t="s">
        <v>78</v>
      </c>
      <c r="Q6901" t="s">
        <v>78</v>
      </c>
      <c r="R6901" t="s">
        <v>728</v>
      </c>
      <c r="S6901" t="s">
        <v>679</v>
      </c>
    </row>
    <row r="6902" spans="1:19" x14ac:dyDescent="0.35">
      <c r="A6902" t="s">
        <v>36</v>
      </c>
      <c r="B6902" t="s">
        <v>2015</v>
      </c>
      <c r="C6902">
        <v>511</v>
      </c>
      <c r="D6902" t="s">
        <v>463</v>
      </c>
      <c r="E6902" t="s">
        <v>341</v>
      </c>
      <c r="F6902" t="s">
        <v>825</v>
      </c>
      <c r="G6902" t="s">
        <v>723</v>
      </c>
      <c r="H6902" t="s">
        <v>580</v>
      </c>
      <c r="I6902" t="s">
        <v>676</v>
      </c>
      <c r="J6902" t="s">
        <v>800</v>
      </c>
      <c r="K6902" t="s">
        <v>807</v>
      </c>
      <c r="L6902" t="s">
        <v>170</v>
      </c>
      <c r="M6902" t="s">
        <v>668</v>
      </c>
      <c r="N6902" t="s">
        <v>355</v>
      </c>
      <c r="O6902" t="s">
        <v>675</v>
      </c>
      <c r="P6902" t="s">
        <v>170</v>
      </c>
      <c r="Q6902" t="s">
        <v>668</v>
      </c>
      <c r="R6902" t="s">
        <v>433</v>
      </c>
      <c r="S6902" t="s">
        <v>679</v>
      </c>
    </row>
    <row r="6903" spans="1:19" x14ac:dyDescent="0.35">
      <c r="A6903" t="s">
        <v>36</v>
      </c>
      <c r="B6903" t="s">
        <v>2016</v>
      </c>
      <c r="C6903">
        <v>1512</v>
      </c>
      <c r="D6903" t="s">
        <v>762</v>
      </c>
      <c r="E6903" t="s">
        <v>644</v>
      </c>
      <c r="F6903" t="s">
        <v>387</v>
      </c>
      <c r="G6903" t="s">
        <v>998</v>
      </c>
      <c r="H6903" t="s">
        <v>723</v>
      </c>
      <c r="I6903" t="s">
        <v>334</v>
      </c>
      <c r="J6903" t="s">
        <v>668</v>
      </c>
      <c r="K6903" t="s">
        <v>679</v>
      </c>
      <c r="L6903" t="s">
        <v>170</v>
      </c>
      <c r="M6903" t="s">
        <v>668</v>
      </c>
      <c r="N6903" t="s">
        <v>383</v>
      </c>
      <c r="O6903" t="s">
        <v>377</v>
      </c>
      <c r="P6903" t="s">
        <v>170</v>
      </c>
      <c r="Q6903" t="s">
        <v>673</v>
      </c>
      <c r="R6903" t="s">
        <v>433</v>
      </c>
      <c r="S6903" t="s">
        <v>679</v>
      </c>
    </row>
    <row r="6904" spans="1:19" x14ac:dyDescent="0.35">
      <c r="A6904" t="s">
        <v>36</v>
      </c>
      <c r="B6904" t="s">
        <v>318</v>
      </c>
      <c r="C6904">
        <v>198</v>
      </c>
      <c r="D6904" t="s">
        <v>850</v>
      </c>
      <c r="E6904" t="s">
        <v>675</v>
      </c>
      <c r="F6904" t="s">
        <v>623</v>
      </c>
      <c r="G6904" t="s">
        <v>633</v>
      </c>
      <c r="H6904" t="s">
        <v>250</v>
      </c>
      <c r="I6904" t="s">
        <v>374</v>
      </c>
      <c r="J6904" t="s">
        <v>246</v>
      </c>
      <c r="K6904" t="s">
        <v>78</v>
      </c>
      <c r="L6904" t="s">
        <v>377</v>
      </c>
      <c r="M6904" t="s">
        <v>78</v>
      </c>
      <c r="N6904" t="s">
        <v>374</v>
      </c>
      <c r="O6904" t="s">
        <v>738</v>
      </c>
      <c r="P6904" t="s">
        <v>673</v>
      </c>
      <c r="Q6904" t="s">
        <v>334</v>
      </c>
      <c r="R6904" t="s">
        <v>673</v>
      </c>
      <c r="S6904" t="s">
        <v>170</v>
      </c>
    </row>
    <row r="6905" spans="1:19" x14ac:dyDescent="0.35">
      <c r="A6905" t="s">
        <v>37</v>
      </c>
      <c r="B6905" t="s">
        <v>2015</v>
      </c>
      <c r="C6905">
        <v>231</v>
      </c>
      <c r="D6905" t="s">
        <v>190</v>
      </c>
      <c r="E6905" t="s">
        <v>288</v>
      </c>
      <c r="F6905" t="s">
        <v>688</v>
      </c>
      <c r="G6905" t="s">
        <v>723</v>
      </c>
      <c r="H6905" t="s">
        <v>65</v>
      </c>
      <c r="I6905" t="s">
        <v>718</v>
      </c>
      <c r="J6905" t="s">
        <v>341</v>
      </c>
      <c r="K6905" t="s">
        <v>734</v>
      </c>
      <c r="L6905" t="s">
        <v>679</v>
      </c>
      <c r="M6905" t="s">
        <v>78</v>
      </c>
      <c r="N6905" t="s">
        <v>1064</v>
      </c>
      <c r="O6905" t="s">
        <v>456</v>
      </c>
      <c r="P6905" t="s">
        <v>170</v>
      </c>
      <c r="Q6905" t="s">
        <v>433</v>
      </c>
      <c r="R6905" t="s">
        <v>389</v>
      </c>
      <c r="S6905" t="s">
        <v>78</v>
      </c>
    </row>
    <row r="6906" spans="1:19" x14ac:dyDescent="0.35">
      <c r="A6906" t="s">
        <v>37</v>
      </c>
      <c r="B6906" t="s">
        <v>2016</v>
      </c>
      <c r="C6906">
        <v>624</v>
      </c>
      <c r="D6906" t="s">
        <v>961</v>
      </c>
      <c r="E6906" t="s">
        <v>644</v>
      </c>
      <c r="F6906" t="s">
        <v>406</v>
      </c>
      <c r="G6906" t="s">
        <v>288</v>
      </c>
      <c r="H6906" t="s">
        <v>825</v>
      </c>
      <c r="I6906" t="s">
        <v>246</v>
      </c>
      <c r="J6906" t="s">
        <v>170</v>
      </c>
      <c r="K6906" t="s">
        <v>679</v>
      </c>
      <c r="L6906" t="s">
        <v>668</v>
      </c>
      <c r="M6906" t="s">
        <v>78</v>
      </c>
      <c r="N6906" t="s">
        <v>622</v>
      </c>
      <c r="O6906" t="s">
        <v>389</v>
      </c>
      <c r="P6906" t="s">
        <v>673</v>
      </c>
      <c r="Q6906" t="s">
        <v>85</v>
      </c>
      <c r="R6906" t="s">
        <v>673</v>
      </c>
      <c r="S6906" t="s">
        <v>679</v>
      </c>
    </row>
    <row r="6907" spans="1:19" x14ac:dyDescent="0.35">
      <c r="A6907" t="s">
        <v>37</v>
      </c>
      <c r="B6907" t="s">
        <v>318</v>
      </c>
      <c r="C6907">
        <v>81</v>
      </c>
      <c r="D6907" t="s">
        <v>823</v>
      </c>
      <c r="E6907" t="s">
        <v>623</v>
      </c>
      <c r="F6907" t="s">
        <v>78</v>
      </c>
      <c r="G6907" t="s">
        <v>377</v>
      </c>
      <c r="H6907" t="s">
        <v>377</v>
      </c>
      <c r="I6907" t="s">
        <v>78</v>
      </c>
      <c r="J6907" t="s">
        <v>78</v>
      </c>
      <c r="K6907" t="s">
        <v>78</v>
      </c>
      <c r="L6907" t="s">
        <v>355</v>
      </c>
      <c r="M6907" t="s">
        <v>78</v>
      </c>
      <c r="N6907" t="s">
        <v>78</v>
      </c>
      <c r="O6907" t="s">
        <v>246</v>
      </c>
      <c r="P6907" t="s">
        <v>78</v>
      </c>
      <c r="Q6907" t="s">
        <v>78</v>
      </c>
      <c r="R6907" t="s">
        <v>433</v>
      </c>
      <c r="S6907" t="s">
        <v>78</v>
      </c>
    </row>
    <row r="6908" spans="1:19" x14ac:dyDescent="0.35">
      <c r="A6908" t="s">
        <v>38</v>
      </c>
      <c r="B6908" t="s">
        <v>2015</v>
      </c>
      <c r="C6908">
        <v>250</v>
      </c>
      <c r="D6908" t="s">
        <v>904</v>
      </c>
      <c r="E6908" t="s">
        <v>743</v>
      </c>
      <c r="F6908" t="s">
        <v>458</v>
      </c>
      <c r="G6908" t="s">
        <v>456</v>
      </c>
      <c r="H6908" t="s">
        <v>740</v>
      </c>
      <c r="I6908" t="s">
        <v>250</v>
      </c>
      <c r="J6908" t="s">
        <v>377</v>
      </c>
      <c r="K6908" t="s">
        <v>623</v>
      </c>
      <c r="L6908" t="s">
        <v>414</v>
      </c>
      <c r="M6908" t="s">
        <v>623</v>
      </c>
      <c r="N6908" t="s">
        <v>736</v>
      </c>
      <c r="O6908" t="s">
        <v>529</v>
      </c>
      <c r="P6908" t="s">
        <v>668</v>
      </c>
      <c r="Q6908" t="s">
        <v>675</v>
      </c>
      <c r="R6908" t="s">
        <v>414</v>
      </c>
      <c r="S6908" t="s">
        <v>78</v>
      </c>
    </row>
    <row r="6909" spans="1:19" x14ac:dyDescent="0.35">
      <c r="A6909" t="s">
        <v>38</v>
      </c>
      <c r="B6909" t="s">
        <v>2016</v>
      </c>
      <c r="C6909">
        <v>523</v>
      </c>
      <c r="D6909" t="s">
        <v>1133</v>
      </c>
      <c r="E6909" t="s">
        <v>508</v>
      </c>
      <c r="F6909" t="s">
        <v>622</v>
      </c>
      <c r="G6909" t="s">
        <v>793</v>
      </c>
      <c r="H6909" t="s">
        <v>1011</v>
      </c>
      <c r="I6909" t="s">
        <v>800</v>
      </c>
      <c r="J6909" t="s">
        <v>78</v>
      </c>
      <c r="K6909" t="s">
        <v>78</v>
      </c>
      <c r="L6909" t="s">
        <v>334</v>
      </c>
      <c r="M6909" t="s">
        <v>800</v>
      </c>
      <c r="N6909" t="s">
        <v>383</v>
      </c>
      <c r="O6909" t="s">
        <v>246</v>
      </c>
      <c r="P6909" t="s">
        <v>170</v>
      </c>
      <c r="Q6909" t="s">
        <v>377</v>
      </c>
      <c r="R6909" t="s">
        <v>433</v>
      </c>
      <c r="S6909" t="s">
        <v>668</v>
      </c>
    </row>
    <row r="6910" spans="1:19" x14ac:dyDescent="0.35">
      <c r="A6910" t="s">
        <v>38</v>
      </c>
      <c r="B6910" t="s">
        <v>318</v>
      </c>
      <c r="C6910">
        <v>77</v>
      </c>
      <c r="D6910" t="s">
        <v>1356</v>
      </c>
      <c r="E6910" t="s">
        <v>725</v>
      </c>
      <c r="F6910" t="s">
        <v>676</v>
      </c>
      <c r="G6910" t="s">
        <v>918</v>
      </c>
      <c r="H6910" t="s">
        <v>61</v>
      </c>
      <c r="I6910" t="s">
        <v>78</v>
      </c>
      <c r="J6910" t="s">
        <v>78</v>
      </c>
      <c r="K6910" t="s">
        <v>78</v>
      </c>
      <c r="L6910" t="s">
        <v>78</v>
      </c>
      <c r="M6910" t="s">
        <v>78</v>
      </c>
      <c r="N6910" t="s">
        <v>688</v>
      </c>
      <c r="O6910" t="s">
        <v>78</v>
      </c>
      <c r="P6910" t="s">
        <v>78</v>
      </c>
      <c r="Q6910" t="s">
        <v>78</v>
      </c>
      <c r="R6910" t="s">
        <v>78</v>
      </c>
      <c r="S6910" t="s">
        <v>78</v>
      </c>
    </row>
    <row r="6911" spans="1:19" x14ac:dyDescent="0.35">
      <c r="A6911" t="s">
        <v>39</v>
      </c>
      <c r="B6911" t="s">
        <v>2015</v>
      </c>
      <c r="C6911">
        <v>323</v>
      </c>
      <c r="D6911" t="s">
        <v>401</v>
      </c>
      <c r="E6911" t="s">
        <v>688</v>
      </c>
      <c r="F6911" t="s">
        <v>739</v>
      </c>
      <c r="G6911" t="s">
        <v>1169</v>
      </c>
      <c r="H6911" t="s">
        <v>1056</v>
      </c>
      <c r="I6911" t="s">
        <v>529</v>
      </c>
      <c r="J6911" t="s">
        <v>624</v>
      </c>
      <c r="K6911" t="s">
        <v>721</v>
      </c>
      <c r="L6911" t="s">
        <v>246</v>
      </c>
      <c r="M6911" t="s">
        <v>406</v>
      </c>
      <c r="N6911" t="s">
        <v>508</v>
      </c>
      <c r="O6911" t="s">
        <v>623</v>
      </c>
      <c r="P6911" t="s">
        <v>246</v>
      </c>
      <c r="Q6911" t="s">
        <v>414</v>
      </c>
      <c r="R6911" t="s">
        <v>334</v>
      </c>
      <c r="S6911" t="s">
        <v>78</v>
      </c>
    </row>
    <row r="6912" spans="1:19" x14ac:dyDescent="0.35">
      <c r="A6912" t="s">
        <v>39</v>
      </c>
      <c r="B6912" t="s">
        <v>2016</v>
      </c>
      <c r="C6912">
        <v>791</v>
      </c>
      <c r="D6912" t="s">
        <v>1201</v>
      </c>
      <c r="E6912" t="s">
        <v>676</v>
      </c>
      <c r="F6912" t="s">
        <v>738</v>
      </c>
      <c r="G6912" t="s">
        <v>949</v>
      </c>
      <c r="H6912" t="s">
        <v>580</v>
      </c>
      <c r="I6912" t="s">
        <v>389</v>
      </c>
      <c r="J6912" t="s">
        <v>668</v>
      </c>
      <c r="K6912" t="s">
        <v>78</v>
      </c>
      <c r="L6912" t="s">
        <v>673</v>
      </c>
      <c r="M6912" t="s">
        <v>170</v>
      </c>
      <c r="N6912" t="s">
        <v>624</v>
      </c>
      <c r="O6912" t="s">
        <v>800</v>
      </c>
      <c r="P6912" t="s">
        <v>78</v>
      </c>
      <c r="Q6912" t="s">
        <v>668</v>
      </c>
      <c r="R6912" t="s">
        <v>673</v>
      </c>
      <c r="S6912" t="s">
        <v>78</v>
      </c>
    </row>
    <row r="6913" spans="1:19" x14ac:dyDescent="0.35">
      <c r="A6913" t="s">
        <v>39</v>
      </c>
      <c r="B6913" t="s">
        <v>318</v>
      </c>
      <c r="C6913">
        <v>91</v>
      </c>
      <c r="D6913" t="s">
        <v>885</v>
      </c>
      <c r="E6913" t="s">
        <v>406</v>
      </c>
      <c r="F6913" t="s">
        <v>987</v>
      </c>
      <c r="G6913" t="s">
        <v>742</v>
      </c>
      <c r="H6913" t="s">
        <v>389</v>
      </c>
      <c r="I6913" t="s">
        <v>78</v>
      </c>
      <c r="J6913" t="s">
        <v>78</v>
      </c>
      <c r="K6913" t="s">
        <v>78</v>
      </c>
      <c r="L6913" t="s">
        <v>78</v>
      </c>
      <c r="M6913" t="s">
        <v>78</v>
      </c>
      <c r="N6913" t="s">
        <v>334</v>
      </c>
      <c r="O6913" t="s">
        <v>78</v>
      </c>
      <c r="P6913" t="s">
        <v>78</v>
      </c>
      <c r="Q6913" t="s">
        <v>987</v>
      </c>
      <c r="R6913" t="s">
        <v>987</v>
      </c>
      <c r="S6913" t="s">
        <v>78</v>
      </c>
    </row>
    <row r="6914" spans="1:19" x14ac:dyDescent="0.35">
      <c r="A6914" t="s">
        <v>40</v>
      </c>
      <c r="B6914" t="s">
        <v>2015</v>
      </c>
      <c r="C6914">
        <v>1529</v>
      </c>
      <c r="D6914" t="s">
        <v>1401</v>
      </c>
      <c r="E6914" t="s">
        <v>529</v>
      </c>
      <c r="F6914" t="s">
        <v>721</v>
      </c>
      <c r="G6914" t="s">
        <v>270</v>
      </c>
      <c r="H6914" t="s">
        <v>1222</v>
      </c>
      <c r="I6914" t="s">
        <v>529</v>
      </c>
      <c r="J6914" t="s">
        <v>623</v>
      </c>
      <c r="K6914" t="s">
        <v>736</v>
      </c>
      <c r="L6914" t="s">
        <v>334</v>
      </c>
      <c r="M6914" t="s">
        <v>374</v>
      </c>
      <c r="N6914" t="s">
        <v>825</v>
      </c>
      <c r="O6914" t="s">
        <v>458</v>
      </c>
      <c r="P6914" t="s">
        <v>673</v>
      </c>
      <c r="Q6914" t="s">
        <v>374</v>
      </c>
      <c r="R6914" t="s">
        <v>433</v>
      </c>
      <c r="S6914" t="s">
        <v>78</v>
      </c>
    </row>
    <row r="6915" spans="1:19" x14ac:dyDescent="0.35">
      <c r="A6915" t="s">
        <v>40</v>
      </c>
      <c r="B6915" t="s">
        <v>2016</v>
      </c>
      <c r="C6915">
        <v>3851</v>
      </c>
      <c r="D6915" t="s">
        <v>538</v>
      </c>
      <c r="E6915" t="s">
        <v>676</v>
      </c>
      <c r="F6915" t="s">
        <v>355</v>
      </c>
      <c r="G6915" t="s">
        <v>1008</v>
      </c>
      <c r="H6915" t="s">
        <v>998</v>
      </c>
      <c r="I6915" t="s">
        <v>374</v>
      </c>
      <c r="J6915" t="s">
        <v>170</v>
      </c>
      <c r="K6915" t="s">
        <v>78</v>
      </c>
      <c r="L6915" t="s">
        <v>668</v>
      </c>
      <c r="M6915" t="s">
        <v>673</v>
      </c>
      <c r="N6915" t="s">
        <v>341</v>
      </c>
      <c r="O6915" t="s">
        <v>389</v>
      </c>
      <c r="P6915" t="s">
        <v>170</v>
      </c>
      <c r="Q6915" t="s">
        <v>433</v>
      </c>
      <c r="R6915" t="s">
        <v>246</v>
      </c>
      <c r="S6915" t="s">
        <v>679</v>
      </c>
    </row>
    <row r="6916" spans="1:19" x14ac:dyDescent="0.35">
      <c r="A6916" t="s">
        <v>40</v>
      </c>
      <c r="B6916" t="s">
        <v>318</v>
      </c>
      <c r="C6916">
        <v>481</v>
      </c>
      <c r="D6916" t="s">
        <v>1137</v>
      </c>
      <c r="E6916" t="s">
        <v>624</v>
      </c>
      <c r="F6916" t="s">
        <v>623</v>
      </c>
      <c r="G6916" t="s">
        <v>508</v>
      </c>
      <c r="H6916" t="s">
        <v>250</v>
      </c>
      <c r="I6916" t="s">
        <v>668</v>
      </c>
      <c r="J6916" t="s">
        <v>170</v>
      </c>
      <c r="K6916" t="s">
        <v>78</v>
      </c>
      <c r="L6916" t="s">
        <v>246</v>
      </c>
      <c r="M6916" t="s">
        <v>78</v>
      </c>
      <c r="N6916" t="s">
        <v>389</v>
      </c>
      <c r="O6916" t="s">
        <v>377</v>
      </c>
      <c r="P6916" t="s">
        <v>679</v>
      </c>
      <c r="Q6916" t="s">
        <v>246</v>
      </c>
      <c r="R6916" t="s">
        <v>389</v>
      </c>
      <c r="S6916" t="s">
        <v>679</v>
      </c>
    </row>
    <row r="6918" spans="1:19" x14ac:dyDescent="0.35">
      <c r="A6918" t="s">
        <v>2074</v>
      </c>
    </row>
    <row r="6919" spans="1:19" x14ac:dyDescent="0.35">
      <c r="A6919" t="s">
        <v>29</v>
      </c>
      <c r="B6919" t="s">
        <v>887</v>
      </c>
      <c r="C6919" t="s">
        <v>30</v>
      </c>
      <c r="D6919" t="s">
        <v>2059</v>
      </c>
      <c r="E6919" t="s">
        <v>2060</v>
      </c>
      <c r="F6919" t="s">
        <v>2061</v>
      </c>
      <c r="G6919" t="s">
        <v>2062</v>
      </c>
      <c r="H6919" t="s">
        <v>2063</v>
      </c>
      <c r="I6919" t="s">
        <v>2064</v>
      </c>
      <c r="J6919" t="s">
        <v>2065</v>
      </c>
      <c r="K6919" t="s">
        <v>2066</v>
      </c>
      <c r="L6919" t="s">
        <v>2067</v>
      </c>
      <c r="M6919" t="s">
        <v>2068</v>
      </c>
      <c r="N6919" t="s">
        <v>2069</v>
      </c>
      <c r="O6919" t="s">
        <v>2070</v>
      </c>
      <c r="P6919" t="s">
        <v>2071</v>
      </c>
      <c r="Q6919" t="s">
        <v>1342</v>
      </c>
      <c r="R6919" t="s">
        <v>702</v>
      </c>
      <c r="S6919" t="s">
        <v>74</v>
      </c>
    </row>
    <row r="6920" spans="1:19" x14ac:dyDescent="0.35">
      <c r="A6920" t="s">
        <v>35</v>
      </c>
      <c r="B6920" t="s">
        <v>888</v>
      </c>
      <c r="C6920">
        <v>315</v>
      </c>
      <c r="D6920" t="s">
        <v>1652</v>
      </c>
      <c r="E6920" t="s">
        <v>949</v>
      </c>
      <c r="F6920" t="s">
        <v>623</v>
      </c>
      <c r="G6920" t="s">
        <v>868</v>
      </c>
      <c r="H6920" t="s">
        <v>717</v>
      </c>
      <c r="I6920" t="s">
        <v>85</v>
      </c>
      <c r="J6920" t="s">
        <v>170</v>
      </c>
      <c r="K6920" t="s">
        <v>78</v>
      </c>
      <c r="L6920" t="s">
        <v>679</v>
      </c>
      <c r="M6920" t="s">
        <v>170</v>
      </c>
      <c r="N6920" t="s">
        <v>406</v>
      </c>
      <c r="O6920" t="s">
        <v>668</v>
      </c>
      <c r="P6920" t="s">
        <v>78</v>
      </c>
      <c r="Q6920" t="s">
        <v>387</v>
      </c>
      <c r="R6920" t="s">
        <v>374</v>
      </c>
      <c r="S6920" t="s">
        <v>679</v>
      </c>
    </row>
    <row r="6921" spans="1:19" x14ac:dyDescent="0.35">
      <c r="A6921" t="s">
        <v>35</v>
      </c>
      <c r="B6921" t="s">
        <v>889</v>
      </c>
      <c r="C6921">
        <v>334</v>
      </c>
      <c r="D6921" t="s">
        <v>1297</v>
      </c>
      <c r="E6921" t="s">
        <v>341</v>
      </c>
      <c r="F6921" t="s">
        <v>250</v>
      </c>
      <c r="G6921" t="s">
        <v>724</v>
      </c>
      <c r="H6921" t="s">
        <v>1118</v>
      </c>
      <c r="I6921" t="s">
        <v>355</v>
      </c>
      <c r="J6921" t="s">
        <v>679</v>
      </c>
      <c r="K6921" t="s">
        <v>738</v>
      </c>
      <c r="L6921" t="s">
        <v>377</v>
      </c>
      <c r="M6921" t="s">
        <v>673</v>
      </c>
      <c r="N6921" t="s">
        <v>728</v>
      </c>
      <c r="O6921" t="s">
        <v>624</v>
      </c>
      <c r="P6921" t="s">
        <v>246</v>
      </c>
      <c r="Q6921" t="s">
        <v>668</v>
      </c>
      <c r="R6921" t="s">
        <v>387</v>
      </c>
      <c r="S6921" t="s">
        <v>78</v>
      </c>
    </row>
    <row r="6922" spans="1:19" x14ac:dyDescent="0.35">
      <c r="A6922" t="s">
        <v>36</v>
      </c>
      <c r="B6922" t="s">
        <v>888</v>
      </c>
      <c r="C6922">
        <v>1001</v>
      </c>
      <c r="D6922" t="s">
        <v>1256</v>
      </c>
      <c r="E6922" t="s">
        <v>456</v>
      </c>
      <c r="F6922" t="s">
        <v>414</v>
      </c>
      <c r="G6922" t="s">
        <v>529</v>
      </c>
      <c r="H6922" t="s">
        <v>739</v>
      </c>
      <c r="I6922" t="s">
        <v>85</v>
      </c>
      <c r="J6922" t="s">
        <v>387</v>
      </c>
      <c r="K6922" t="s">
        <v>374</v>
      </c>
      <c r="L6922" t="s">
        <v>679</v>
      </c>
      <c r="M6922" t="s">
        <v>679</v>
      </c>
      <c r="N6922" t="s">
        <v>383</v>
      </c>
      <c r="O6922" t="s">
        <v>668</v>
      </c>
      <c r="P6922" t="s">
        <v>78</v>
      </c>
      <c r="Q6922" t="s">
        <v>673</v>
      </c>
      <c r="R6922" t="s">
        <v>673</v>
      </c>
      <c r="S6922" t="s">
        <v>170</v>
      </c>
    </row>
    <row r="6923" spans="1:19" x14ac:dyDescent="0.35">
      <c r="A6923" t="s">
        <v>36</v>
      </c>
      <c r="B6923" t="s">
        <v>889</v>
      </c>
      <c r="C6923">
        <v>1220</v>
      </c>
      <c r="D6923" t="s">
        <v>693</v>
      </c>
      <c r="E6923" t="s">
        <v>414</v>
      </c>
      <c r="F6923" t="s">
        <v>624</v>
      </c>
      <c r="G6923" t="s">
        <v>731</v>
      </c>
      <c r="H6923" t="s">
        <v>1008</v>
      </c>
      <c r="I6923" t="s">
        <v>433</v>
      </c>
      <c r="J6923" t="s">
        <v>679</v>
      </c>
      <c r="K6923" t="s">
        <v>246</v>
      </c>
      <c r="L6923" t="s">
        <v>673</v>
      </c>
      <c r="M6923" t="s">
        <v>673</v>
      </c>
      <c r="N6923" t="s">
        <v>987</v>
      </c>
      <c r="O6923" t="s">
        <v>490</v>
      </c>
      <c r="P6923" t="s">
        <v>673</v>
      </c>
      <c r="Q6923" t="s">
        <v>673</v>
      </c>
      <c r="R6923" t="s">
        <v>377</v>
      </c>
      <c r="S6923" t="s">
        <v>78</v>
      </c>
    </row>
    <row r="6924" spans="1:19" x14ac:dyDescent="0.35">
      <c r="A6924" t="s">
        <v>37</v>
      </c>
      <c r="B6924" t="s">
        <v>888</v>
      </c>
      <c r="C6924">
        <v>438</v>
      </c>
      <c r="D6924" t="s">
        <v>1376</v>
      </c>
      <c r="E6924" t="s">
        <v>745</v>
      </c>
      <c r="F6924" t="s">
        <v>718</v>
      </c>
      <c r="G6924" t="s">
        <v>633</v>
      </c>
      <c r="H6924" t="s">
        <v>723</v>
      </c>
      <c r="I6924" t="s">
        <v>738</v>
      </c>
      <c r="J6924" t="s">
        <v>675</v>
      </c>
      <c r="K6924" t="s">
        <v>414</v>
      </c>
      <c r="L6924" t="s">
        <v>679</v>
      </c>
      <c r="M6924" t="s">
        <v>679</v>
      </c>
      <c r="N6924" t="s">
        <v>456</v>
      </c>
      <c r="O6924" t="s">
        <v>355</v>
      </c>
      <c r="P6924" t="s">
        <v>673</v>
      </c>
      <c r="Q6924" t="s">
        <v>668</v>
      </c>
      <c r="R6924" t="s">
        <v>433</v>
      </c>
      <c r="S6924" t="s">
        <v>170</v>
      </c>
    </row>
    <row r="6925" spans="1:19" x14ac:dyDescent="0.35">
      <c r="A6925" t="s">
        <v>37</v>
      </c>
      <c r="B6925" t="s">
        <v>889</v>
      </c>
      <c r="C6925">
        <v>498</v>
      </c>
      <c r="D6925" t="s">
        <v>1201</v>
      </c>
      <c r="E6925" t="s">
        <v>800</v>
      </c>
      <c r="F6925" t="s">
        <v>623</v>
      </c>
      <c r="G6925" t="s">
        <v>580</v>
      </c>
      <c r="H6925" t="s">
        <v>742</v>
      </c>
      <c r="I6925" t="s">
        <v>668</v>
      </c>
      <c r="J6925" t="s">
        <v>679</v>
      </c>
      <c r="K6925" t="s">
        <v>433</v>
      </c>
      <c r="L6925" t="s">
        <v>246</v>
      </c>
      <c r="M6925" t="s">
        <v>78</v>
      </c>
      <c r="N6925" t="s">
        <v>341</v>
      </c>
      <c r="O6925" t="s">
        <v>490</v>
      </c>
      <c r="P6925" t="s">
        <v>170</v>
      </c>
      <c r="Q6925" t="s">
        <v>406</v>
      </c>
      <c r="R6925" t="s">
        <v>334</v>
      </c>
      <c r="S6925" t="s">
        <v>78</v>
      </c>
    </row>
    <row r="6926" spans="1:19" x14ac:dyDescent="0.35">
      <c r="A6926" t="s">
        <v>38</v>
      </c>
      <c r="B6926" t="s">
        <v>888</v>
      </c>
      <c r="C6926">
        <v>177</v>
      </c>
      <c r="D6926" t="s">
        <v>493</v>
      </c>
      <c r="E6926" t="s">
        <v>288</v>
      </c>
      <c r="F6926" t="s">
        <v>250</v>
      </c>
      <c r="G6926" t="s">
        <v>1171</v>
      </c>
      <c r="H6926" t="s">
        <v>1151</v>
      </c>
      <c r="I6926" t="s">
        <v>288</v>
      </c>
      <c r="J6926" t="s">
        <v>377</v>
      </c>
      <c r="K6926" t="s">
        <v>623</v>
      </c>
      <c r="L6926" t="s">
        <v>170</v>
      </c>
      <c r="M6926" t="s">
        <v>624</v>
      </c>
      <c r="N6926" t="s">
        <v>623</v>
      </c>
      <c r="O6926" t="s">
        <v>414</v>
      </c>
      <c r="P6926" t="s">
        <v>78</v>
      </c>
      <c r="Q6926" t="s">
        <v>341</v>
      </c>
      <c r="R6926" t="s">
        <v>800</v>
      </c>
      <c r="S6926" t="s">
        <v>334</v>
      </c>
    </row>
    <row r="6927" spans="1:19" x14ac:dyDescent="0.35">
      <c r="A6927" t="s">
        <v>38</v>
      </c>
      <c r="B6927" t="s">
        <v>889</v>
      </c>
      <c r="C6927">
        <v>673</v>
      </c>
      <c r="D6927" t="s">
        <v>809</v>
      </c>
      <c r="E6927" t="s">
        <v>721</v>
      </c>
      <c r="F6927" t="s">
        <v>406</v>
      </c>
      <c r="G6927" t="s">
        <v>741</v>
      </c>
      <c r="H6927" t="s">
        <v>865</v>
      </c>
      <c r="I6927" t="s">
        <v>800</v>
      </c>
      <c r="J6927" t="s">
        <v>679</v>
      </c>
      <c r="K6927" t="s">
        <v>170</v>
      </c>
      <c r="L6927" t="s">
        <v>433</v>
      </c>
      <c r="M6927" t="s">
        <v>389</v>
      </c>
      <c r="N6927" t="s">
        <v>736</v>
      </c>
      <c r="O6927" t="s">
        <v>675</v>
      </c>
      <c r="P6927" t="s">
        <v>668</v>
      </c>
      <c r="Q6927" t="s">
        <v>433</v>
      </c>
      <c r="R6927" t="s">
        <v>433</v>
      </c>
      <c r="S6927" t="s">
        <v>170</v>
      </c>
    </row>
    <row r="6928" spans="1:19" x14ac:dyDescent="0.35">
      <c r="A6928" t="s">
        <v>39</v>
      </c>
      <c r="B6928" t="s">
        <v>888</v>
      </c>
      <c r="C6928">
        <v>358</v>
      </c>
      <c r="D6928" t="s">
        <v>472</v>
      </c>
      <c r="E6928" t="s">
        <v>580</v>
      </c>
      <c r="F6928" t="s">
        <v>377</v>
      </c>
      <c r="G6928" t="s">
        <v>456</v>
      </c>
      <c r="H6928" t="s">
        <v>288</v>
      </c>
      <c r="I6928" t="s">
        <v>734</v>
      </c>
      <c r="J6928" t="s">
        <v>800</v>
      </c>
      <c r="K6928" t="s">
        <v>675</v>
      </c>
      <c r="L6928" t="s">
        <v>679</v>
      </c>
      <c r="M6928" t="s">
        <v>334</v>
      </c>
      <c r="N6928" t="s">
        <v>387</v>
      </c>
      <c r="O6928" t="s">
        <v>490</v>
      </c>
      <c r="P6928" t="s">
        <v>170</v>
      </c>
      <c r="Q6928" t="s">
        <v>679</v>
      </c>
      <c r="R6928" t="s">
        <v>433</v>
      </c>
      <c r="S6928" t="s">
        <v>78</v>
      </c>
    </row>
    <row r="6929" spans="1:19" x14ac:dyDescent="0.35">
      <c r="A6929" t="s">
        <v>39</v>
      </c>
      <c r="B6929" t="s">
        <v>889</v>
      </c>
      <c r="C6929">
        <v>847</v>
      </c>
      <c r="D6929" t="s">
        <v>1287</v>
      </c>
      <c r="E6929" t="s">
        <v>622</v>
      </c>
      <c r="F6929" t="s">
        <v>825</v>
      </c>
      <c r="G6929" t="s">
        <v>1214</v>
      </c>
      <c r="H6929" t="s">
        <v>1096</v>
      </c>
      <c r="I6929" t="s">
        <v>374</v>
      </c>
      <c r="J6929" t="s">
        <v>246</v>
      </c>
      <c r="K6929" t="s">
        <v>374</v>
      </c>
      <c r="L6929" t="s">
        <v>334</v>
      </c>
      <c r="M6929" t="s">
        <v>433</v>
      </c>
      <c r="N6929" t="s">
        <v>529</v>
      </c>
      <c r="O6929" t="s">
        <v>389</v>
      </c>
      <c r="P6929" t="s">
        <v>679</v>
      </c>
      <c r="Q6929" t="s">
        <v>374</v>
      </c>
      <c r="R6929" t="s">
        <v>673</v>
      </c>
      <c r="S6929" t="s">
        <v>78</v>
      </c>
    </row>
    <row r="6930" spans="1:19" x14ac:dyDescent="0.35">
      <c r="A6930" t="s">
        <v>40</v>
      </c>
      <c r="B6930" t="s">
        <v>888</v>
      </c>
      <c r="C6930">
        <v>2289</v>
      </c>
      <c r="D6930" t="s">
        <v>1201</v>
      </c>
      <c r="E6930" t="s">
        <v>631</v>
      </c>
      <c r="F6930" t="s">
        <v>355</v>
      </c>
      <c r="G6930" t="s">
        <v>721</v>
      </c>
      <c r="H6930" t="s">
        <v>998</v>
      </c>
      <c r="I6930" t="s">
        <v>622</v>
      </c>
      <c r="J6930" t="s">
        <v>414</v>
      </c>
      <c r="K6930" t="s">
        <v>389</v>
      </c>
      <c r="L6930" t="s">
        <v>679</v>
      </c>
      <c r="M6930" t="s">
        <v>668</v>
      </c>
      <c r="N6930" t="s">
        <v>341</v>
      </c>
      <c r="O6930" t="s">
        <v>377</v>
      </c>
      <c r="P6930" t="s">
        <v>679</v>
      </c>
      <c r="Q6930" t="s">
        <v>334</v>
      </c>
      <c r="R6930" t="s">
        <v>246</v>
      </c>
      <c r="S6930" t="s">
        <v>170</v>
      </c>
    </row>
    <row r="6931" spans="1:19" x14ac:dyDescent="0.35">
      <c r="A6931" t="s">
        <v>40</v>
      </c>
      <c r="B6931" t="s">
        <v>889</v>
      </c>
      <c r="C6931">
        <v>3572</v>
      </c>
      <c r="D6931" t="s">
        <v>581</v>
      </c>
      <c r="E6931" t="s">
        <v>622</v>
      </c>
      <c r="F6931" t="s">
        <v>644</v>
      </c>
      <c r="G6931" t="s">
        <v>793</v>
      </c>
      <c r="H6931" t="s">
        <v>1064</v>
      </c>
      <c r="I6931" t="s">
        <v>377</v>
      </c>
      <c r="J6931" t="s">
        <v>170</v>
      </c>
      <c r="K6931" t="s">
        <v>433</v>
      </c>
      <c r="L6931" t="s">
        <v>246</v>
      </c>
      <c r="M6931" t="s">
        <v>246</v>
      </c>
      <c r="N6931" t="s">
        <v>807</v>
      </c>
      <c r="O6931" t="s">
        <v>85</v>
      </c>
      <c r="P6931" t="s">
        <v>668</v>
      </c>
      <c r="Q6931" t="s">
        <v>374</v>
      </c>
      <c r="R6931" t="s">
        <v>433</v>
      </c>
      <c r="S6931" t="s">
        <v>78</v>
      </c>
    </row>
    <row r="6933" spans="1:19" x14ac:dyDescent="0.35">
      <c r="A6933" t="s">
        <v>2075</v>
      </c>
    </row>
    <row r="6934" spans="1:19" x14ac:dyDescent="0.35">
      <c r="A6934" t="s">
        <v>29</v>
      </c>
      <c r="B6934" t="s">
        <v>1075</v>
      </c>
      <c r="C6934" t="s">
        <v>30</v>
      </c>
      <c r="D6934" t="s">
        <v>2059</v>
      </c>
      <c r="E6934" t="s">
        <v>2060</v>
      </c>
      <c r="F6934" t="s">
        <v>2061</v>
      </c>
      <c r="G6934" t="s">
        <v>2062</v>
      </c>
      <c r="H6934" t="s">
        <v>2063</v>
      </c>
      <c r="I6934" t="s">
        <v>2064</v>
      </c>
      <c r="J6934" t="s">
        <v>2065</v>
      </c>
      <c r="K6934" t="s">
        <v>2066</v>
      </c>
      <c r="L6934" t="s">
        <v>2067</v>
      </c>
      <c r="M6934" t="s">
        <v>2068</v>
      </c>
      <c r="N6934" t="s">
        <v>2069</v>
      </c>
      <c r="O6934" t="s">
        <v>2070</v>
      </c>
      <c r="P6934" t="s">
        <v>2071</v>
      </c>
      <c r="Q6934" t="s">
        <v>1342</v>
      </c>
      <c r="R6934" t="s">
        <v>702</v>
      </c>
      <c r="S6934" t="s">
        <v>74</v>
      </c>
    </row>
    <row r="6935" spans="1:19" x14ac:dyDescent="0.35">
      <c r="A6935" t="s">
        <v>35</v>
      </c>
      <c r="B6935" t="s">
        <v>1079</v>
      </c>
      <c r="C6935">
        <v>52</v>
      </c>
      <c r="D6935" t="s">
        <v>2012</v>
      </c>
      <c r="E6935" t="s">
        <v>679</v>
      </c>
      <c r="F6935" t="s">
        <v>996</v>
      </c>
      <c r="G6935" t="s">
        <v>902</v>
      </c>
      <c r="H6935" t="s">
        <v>250</v>
      </c>
      <c r="I6935" t="s">
        <v>679</v>
      </c>
      <c r="J6935" t="s">
        <v>389</v>
      </c>
      <c r="K6935" t="s">
        <v>78</v>
      </c>
      <c r="L6935" t="s">
        <v>679</v>
      </c>
      <c r="M6935" t="s">
        <v>679</v>
      </c>
      <c r="N6935" t="s">
        <v>1140</v>
      </c>
      <c r="O6935" t="s">
        <v>746</v>
      </c>
      <c r="P6935" t="s">
        <v>78</v>
      </c>
      <c r="Q6935" t="s">
        <v>78</v>
      </c>
      <c r="R6935" t="s">
        <v>78</v>
      </c>
      <c r="S6935" t="s">
        <v>78</v>
      </c>
    </row>
    <row r="6936" spans="1:19" x14ac:dyDescent="0.35">
      <c r="A6936" t="s">
        <v>35</v>
      </c>
      <c r="B6936" t="s">
        <v>1076</v>
      </c>
      <c r="C6936">
        <v>248</v>
      </c>
      <c r="D6936" t="s">
        <v>634</v>
      </c>
      <c r="E6936" t="s">
        <v>734</v>
      </c>
      <c r="F6936" t="s">
        <v>383</v>
      </c>
      <c r="G6936" t="s">
        <v>624</v>
      </c>
      <c r="H6936" t="s">
        <v>753</v>
      </c>
      <c r="I6936" t="s">
        <v>732</v>
      </c>
      <c r="J6936" t="s">
        <v>170</v>
      </c>
      <c r="K6936" t="s">
        <v>355</v>
      </c>
      <c r="L6936" t="s">
        <v>387</v>
      </c>
      <c r="M6936" t="s">
        <v>334</v>
      </c>
      <c r="N6936" t="s">
        <v>868</v>
      </c>
      <c r="O6936" t="s">
        <v>85</v>
      </c>
      <c r="P6936" t="s">
        <v>78</v>
      </c>
      <c r="Q6936" t="s">
        <v>387</v>
      </c>
      <c r="R6936" t="s">
        <v>377</v>
      </c>
      <c r="S6936" t="s">
        <v>679</v>
      </c>
    </row>
    <row r="6937" spans="1:19" x14ac:dyDescent="0.35">
      <c r="A6937" t="s">
        <v>35</v>
      </c>
      <c r="B6937" t="s">
        <v>1078</v>
      </c>
      <c r="C6937">
        <v>349</v>
      </c>
      <c r="D6937" t="s">
        <v>693</v>
      </c>
      <c r="E6937" t="s">
        <v>730</v>
      </c>
      <c r="F6937" t="s">
        <v>406</v>
      </c>
      <c r="G6937" t="s">
        <v>723</v>
      </c>
      <c r="H6937" t="s">
        <v>1030</v>
      </c>
      <c r="I6937" t="s">
        <v>377</v>
      </c>
      <c r="J6937" t="s">
        <v>78</v>
      </c>
      <c r="K6937" t="s">
        <v>387</v>
      </c>
      <c r="L6937" t="s">
        <v>673</v>
      </c>
      <c r="M6937" t="s">
        <v>668</v>
      </c>
      <c r="N6937" t="s">
        <v>341</v>
      </c>
      <c r="O6937" t="s">
        <v>673</v>
      </c>
      <c r="P6937" t="s">
        <v>246</v>
      </c>
      <c r="Q6937" t="s">
        <v>673</v>
      </c>
      <c r="R6937" t="s">
        <v>387</v>
      </c>
      <c r="S6937" t="s">
        <v>78</v>
      </c>
    </row>
    <row r="6938" spans="1:19" x14ac:dyDescent="0.35">
      <c r="A6938" t="s">
        <v>36</v>
      </c>
      <c r="B6938" t="s">
        <v>1079</v>
      </c>
      <c r="C6938">
        <v>174</v>
      </c>
      <c r="D6938" t="s">
        <v>523</v>
      </c>
      <c r="E6938" t="s">
        <v>1008</v>
      </c>
      <c r="F6938" t="s">
        <v>868</v>
      </c>
      <c r="G6938" t="s">
        <v>696</v>
      </c>
      <c r="H6938" t="s">
        <v>1030</v>
      </c>
      <c r="I6938" t="s">
        <v>334</v>
      </c>
      <c r="J6938" t="s">
        <v>78</v>
      </c>
      <c r="K6938" t="s">
        <v>334</v>
      </c>
      <c r="L6938" t="s">
        <v>387</v>
      </c>
      <c r="M6938" t="s">
        <v>387</v>
      </c>
      <c r="N6938" t="s">
        <v>725</v>
      </c>
      <c r="O6938" t="s">
        <v>406</v>
      </c>
      <c r="P6938" t="s">
        <v>414</v>
      </c>
      <c r="Q6938" t="s">
        <v>246</v>
      </c>
      <c r="R6938" t="s">
        <v>387</v>
      </c>
      <c r="S6938" t="s">
        <v>78</v>
      </c>
    </row>
    <row r="6939" spans="1:19" x14ac:dyDescent="0.35">
      <c r="A6939" t="s">
        <v>36</v>
      </c>
      <c r="B6939" t="s">
        <v>1076</v>
      </c>
      <c r="C6939">
        <v>550</v>
      </c>
      <c r="D6939" t="s">
        <v>581</v>
      </c>
      <c r="E6939" t="s">
        <v>734</v>
      </c>
      <c r="F6939" t="s">
        <v>383</v>
      </c>
      <c r="G6939" t="s">
        <v>742</v>
      </c>
      <c r="H6939" t="s">
        <v>1018</v>
      </c>
      <c r="I6939" t="s">
        <v>355</v>
      </c>
      <c r="J6939" t="s">
        <v>406</v>
      </c>
      <c r="K6939" t="s">
        <v>387</v>
      </c>
      <c r="L6939" t="s">
        <v>679</v>
      </c>
      <c r="M6939" t="s">
        <v>78</v>
      </c>
      <c r="N6939" t="s">
        <v>738</v>
      </c>
      <c r="O6939" t="s">
        <v>389</v>
      </c>
      <c r="P6939" t="s">
        <v>78</v>
      </c>
      <c r="Q6939" t="s">
        <v>334</v>
      </c>
      <c r="R6939" t="s">
        <v>679</v>
      </c>
      <c r="S6939" t="s">
        <v>668</v>
      </c>
    </row>
    <row r="6940" spans="1:19" x14ac:dyDescent="0.35">
      <c r="A6940" t="s">
        <v>36</v>
      </c>
      <c r="B6940" t="s">
        <v>1078</v>
      </c>
      <c r="C6940">
        <v>1497</v>
      </c>
      <c r="D6940" t="s">
        <v>300</v>
      </c>
      <c r="E6940" t="s">
        <v>490</v>
      </c>
      <c r="F6940" t="s">
        <v>414</v>
      </c>
      <c r="G6940" t="s">
        <v>723</v>
      </c>
      <c r="H6940" t="s">
        <v>631</v>
      </c>
      <c r="I6940" t="s">
        <v>389</v>
      </c>
      <c r="J6940" t="s">
        <v>679</v>
      </c>
      <c r="K6940" t="s">
        <v>334</v>
      </c>
      <c r="L6940" t="s">
        <v>170</v>
      </c>
      <c r="M6940" t="s">
        <v>668</v>
      </c>
      <c r="N6940" t="s">
        <v>355</v>
      </c>
      <c r="O6940" t="s">
        <v>389</v>
      </c>
      <c r="P6940" t="s">
        <v>170</v>
      </c>
      <c r="Q6940" t="s">
        <v>668</v>
      </c>
      <c r="R6940" t="s">
        <v>374</v>
      </c>
      <c r="S6940" t="s">
        <v>78</v>
      </c>
    </row>
    <row r="6941" spans="1:19" x14ac:dyDescent="0.35">
      <c r="A6941" t="s">
        <v>37</v>
      </c>
      <c r="B6941" t="s">
        <v>1079</v>
      </c>
      <c r="C6941">
        <v>82</v>
      </c>
      <c r="D6941" t="s">
        <v>211</v>
      </c>
      <c r="E6941" t="s">
        <v>719</v>
      </c>
      <c r="F6941" t="s">
        <v>250</v>
      </c>
      <c r="G6941" t="s">
        <v>337</v>
      </c>
      <c r="H6941" t="s">
        <v>1023</v>
      </c>
      <c r="I6941" t="s">
        <v>78</v>
      </c>
      <c r="J6941" t="s">
        <v>78</v>
      </c>
      <c r="K6941" t="s">
        <v>78</v>
      </c>
      <c r="L6941" t="s">
        <v>78</v>
      </c>
      <c r="M6941" t="s">
        <v>78</v>
      </c>
      <c r="N6941" t="s">
        <v>406</v>
      </c>
      <c r="O6941" t="s">
        <v>78</v>
      </c>
      <c r="P6941" t="s">
        <v>78</v>
      </c>
      <c r="Q6941" t="s">
        <v>644</v>
      </c>
      <c r="R6941" t="s">
        <v>414</v>
      </c>
      <c r="S6941" t="s">
        <v>78</v>
      </c>
    </row>
    <row r="6942" spans="1:19" x14ac:dyDescent="0.35">
      <c r="A6942" t="s">
        <v>37</v>
      </c>
      <c r="B6942" t="s">
        <v>1076</v>
      </c>
      <c r="C6942">
        <v>313</v>
      </c>
      <c r="D6942" t="s">
        <v>848</v>
      </c>
      <c r="E6942" t="s">
        <v>719</v>
      </c>
      <c r="F6942" t="s">
        <v>250</v>
      </c>
      <c r="G6942" t="s">
        <v>745</v>
      </c>
      <c r="H6942" t="s">
        <v>1151</v>
      </c>
      <c r="I6942" t="s">
        <v>490</v>
      </c>
      <c r="J6942" t="s">
        <v>246</v>
      </c>
      <c r="K6942" t="s">
        <v>623</v>
      </c>
      <c r="L6942" t="s">
        <v>679</v>
      </c>
      <c r="M6942" t="s">
        <v>78</v>
      </c>
      <c r="N6942" t="s">
        <v>949</v>
      </c>
      <c r="O6942" t="s">
        <v>644</v>
      </c>
      <c r="P6942" t="s">
        <v>679</v>
      </c>
      <c r="Q6942" t="s">
        <v>673</v>
      </c>
      <c r="R6942" t="s">
        <v>673</v>
      </c>
      <c r="S6942" t="s">
        <v>78</v>
      </c>
    </row>
    <row r="6943" spans="1:19" x14ac:dyDescent="0.35">
      <c r="A6943" t="s">
        <v>37</v>
      </c>
      <c r="B6943" t="s">
        <v>1078</v>
      </c>
      <c r="C6943">
        <v>541</v>
      </c>
      <c r="D6943" t="s">
        <v>659</v>
      </c>
      <c r="E6943" t="s">
        <v>675</v>
      </c>
      <c r="F6943" t="s">
        <v>387</v>
      </c>
      <c r="G6943" t="s">
        <v>868</v>
      </c>
      <c r="H6943" t="s">
        <v>676</v>
      </c>
      <c r="I6943" t="s">
        <v>377</v>
      </c>
      <c r="J6943" t="s">
        <v>377</v>
      </c>
      <c r="K6943" t="s">
        <v>433</v>
      </c>
      <c r="L6943" t="s">
        <v>246</v>
      </c>
      <c r="M6943" t="s">
        <v>679</v>
      </c>
      <c r="N6943" t="s">
        <v>622</v>
      </c>
      <c r="O6943" t="s">
        <v>675</v>
      </c>
      <c r="P6943" t="s">
        <v>673</v>
      </c>
      <c r="Q6943" t="s">
        <v>623</v>
      </c>
      <c r="R6943" t="s">
        <v>246</v>
      </c>
      <c r="S6943" t="s">
        <v>679</v>
      </c>
    </row>
    <row r="6944" spans="1:19" x14ac:dyDescent="0.35">
      <c r="A6944" t="s">
        <v>38</v>
      </c>
      <c r="B6944" t="s">
        <v>1079</v>
      </c>
      <c r="C6944">
        <v>94</v>
      </c>
      <c r="D6944" t="s">
        <v>581</v>
      </c>
      <c r="E6944" t="s">
        <v>406</v>
      </c>
      <c r="F6944" t="s">
        <v>688</v>
      </c>
      <c r="G6944" t="s">
        <v>696</v>
      </c>
      <c r="H6944" t="s">
        <v>736</v>
      </c>
      <c r="I6944" t="s">
        <v>374</v>
      </c>
      <c r="J6944" t="s">
        <v>85</v>
      </c>
      <c r="K6944" t="s">
        <v>78</v>
      </c>
      <c r="L6944" t="s">
        <v>738</v>
      </c>
      <c r="M6944" t="s">
        <v>738</v>
      </c>
      <c r="N6944" t="s">
        <v>644</v>
      </c>
      <c r="O6944" t="s">
        <v>78</v>
      </c>
      <c r="P6944" t="s">
        <v>78</v>
      </c>
      <c r="Q6944" t="s">
        <v>433</v>
      </c>
      <c r="R6944" t="s">
        <v>377</v>
      </c>
      <c r="S6944" t="s">
        <v>377</v>
      </c>
    </row>
    <row r="6945" spans="1:19" x14ac:dyDescent="0.35">
      <c r="A6945" t="s">
        <v>38</v>
      </c>
      <c r="B6945" t="s">
        <v>1076</v>
      </c>
      <c r="C6945">
        <v>283</v>
      </c>
      <c r="D6945" t="s">
        <v>612</v>
      </c>
      <c r="E6945" t="s">
        <v>742</v>
      </c>
      <c r="F6945" t="s">
        <v>456</v>
      </c>
      <c r="G6945" t="s">
        <v>717</v>
      </c>
      <c r="H6945" t="s">
        <v>934</v>
      </c>
      <c r="I6945" t="s">
        <v>633</v>
      </c>
      <c r="J6945" t="s">
        <v>170</v>
      </c>
      <c r="K6945" t="s">
        <v>389</v>
      </c>
      <c r="L6945" t="s">
        <v>334</v>
      </c>
      <c r="M6945" t="s">
        <v>389</v>
      </c>
      <c r="N6945" t="s">
        <v>800</v>
      </c>
      <c r="O6945" t="s">
        <v>389</v>
      </c>
      <c r="P6945" t="s">
        <v>170</v>
      </c>
      <c r="Q6945" t="s">
        <v>679</v>
      </c>
      <c r="R6945" t="s">
        <v>679</v>
      </c>
      <c r="S6945" t="s">
        <v>668</v>
      </c>
    </row>
    <row r="6946" spans="1:19" x14ac:dyDescent="0.35">
      <c r="A6946" t="s">
        <v>38</v>
      </c>
      <c r="B6946" t="s">
        <v>1078</v>
      </c>
      <c r="C6946">
        <v>473</v>
      </c>
      <c r="D6946" t="s">
        <v>275</v>
      </c>
      <c r="E6946" t="s">
        <v>690</v>
      </c>
      <c r="F6946" t="s">
        <v>387</v>
      </c>
      <c r="G6946" t="s">
        <v>1030</v>
      </c>
      <c r="H6946" t="s">
        <v>1011</v>
      </c>
      <c r="I6946" t="s">
        <v>800</v>
      </c>
      <c r="J6946" t="s">
        <v>679</v>
      </c>
      <c r="K6946" t="s">
        <v>170</v>
      </c>
      <c r="L6946" t="s">
        <v>673</v>
      </c>
      <c r="M6946" t="s">
        <v>387</v>
      </c>
      <c r="N6946" t="s">
        <v>732</v>
      </c>
      <c r="O6946" t="s">
        <v>490</v>
      </c>
      <c r="P6946" t="s">
        <v>170</v>
      </c>
      <c r="Q6946" t="s">
        <v>623</v>
      </c>
      <c r="R6946" t="s">
        <v>389</v>
      </c>
      <c r="S6946" t="s">
        <v>679</v>
      </c>
    </row>
    <row r="6947" spans="1:19" x14ac:dyDescent="0.35">
      <c r="A6947" t="s">
        <v>39</v>
      </c>
      <c r="B6947" t="s">
        <v>1079</v>
      </c>
      <c r="C6947">
        <v>120</v>
      </c>
      <c r="D6947" t="s">
        <v>640</v>
      </c>
      <c r="E6947" t="s">
        <v>679</v>
      </c>
      <c r="F6947" t="s">
        <v>676</v>
      </c>
      <c r="G6947" t="s">
        <v>450</v>
      </c>
      <c r="H6947" t="s">
        <v>580</v>
      </c>
      <c r="I6947" t="s">
        <v>78</v>
      </c>
      <c r="J6947" t="s">
        <v>78</v>
      </c>
      <c r="K6947" t="s">
        <v>78</v>
      </c>
      <c r="L6947" t="s">
        <v>800</v>
      </c>
      <c r="M6947" t="s">
        <v>679</v>
      </c>
      <c r="N6947" t="s">
        <v>717</v>
      </c>
      <c r="O6947" t="s">
        <v>389</v>
      </c>
      <c r="P6947" t="s">
        <v>377</v>
      </c>
      <c r="Q6947" t="s">
        <v>78</v>
      </c>
      <c r="R6947" t="s">
        <v>800</v>
      </c>
      <c r="S6947" t="s">
        <v>78</v>
      </c>
    </row>
    <row r="6948" spans="1:19" x14ac:dyDescent="0.35">
      <c r="A6948" t="s">
        <v>39</v>
      </c>
      <c r="B6948" t="s">
        <v>1076</v>
      </c>
      <c r="C6948">
        <v>340</v>
      </c>
      <c r="D6948" t="s">
        <v>1411</v>
      </c>
      <c r="E6948" t="s">
        <v>337</v>
      </c>
      <c r="F6948" t="s">
        <v>732</v>
      </c>
      <c r="G6948" t="s">
        <v>337</v>
      </c>
      <c r="H6948" t="s">
        <v>1026</v>
      </c>
      <c r="I6948" t="s">
        <v>807</v>
      </c>
      <c r="J6948" t="s">
        <v>644</v>
      </c>
      <c r="K6948" t="s">
        <v>738</v>
      </c>
      <c r="L6948" t="s">
        <v>170</v>
      </c>
      <c r="M6948" t="s">
        <v>334</v>
      </c>
      <c r="N6948" t="s">
        <v>490</v>
      </c>
      <c r="O6948" t="s">
        <v>624</v>
      </c>
      <c r="P6948" t="s">
        <v>170</v>
      </c>
      <c r="Q6948" t="s">
        <v>334</v>
      </c>
      <c r="R6948" t="s">
        <v>668</v>
      </c>
      <c r="S6948" t="s">
        <v>78</v>
      </c>
    </row>
    <row r="6949" spans="1:19" x14ac:dyDescent="0.35">
      <c r="A6949" t="s">
        <v>39</v>
      </c>
      <c r="B6949" t="s">
        <v>1078</v>
      </c>
      <c r="C6949">
        <v>745</v>
      </c>
      <c r="D6949" t="s">
        <v>1371</v>
      </c>
      <c r="E6949" t="s">
        <v>676</v>
      </c>
      <c r="F6949" t="s">
        <v>383</v>
      </c>
      <c r="G6949" t="s">
        <v>696</v>
      </c>
      <c r="H6949" t="s">
        <v>723</v>
      </c>
      <c r="I6949" t="s">
        <v>800</v>
      </c>
      <c r="J6949" t="s">
        <v>679</v>
      </c>
      <c r="K6949" t="s">
        <v>246</v>
      </c>
      <c r="L6949" t="s">
        <v>673</v>
      </c>
      <c r="M6949" t="s">
        <v>374</v>
      </c>
      <c r="N6949" t="s">
        <v>624</v>
      </c>
      <c r="O6949" t="s">
        <v>374</v>
      </c>
      <c r="P6949" t="s">
        <v>78</v>
      </c>
      <c r="Q6949" t="s">
        <v>374</v>
      </c>
      <c r="R6949" t="s">
        <v>673</v>
      </c>
      <c r="S6949" t="s">
        <v>78</v>
      </c>
    </row>
    <row r="6950" spans="1:19" x14ac:dyDescent="0.35">
      <c r="A6950" t="s">
        <v>40</v>
      </c>
      <c r="B6950" t="s">
        <v>1079</v>
      </c>
      <c r="C6950">
        <v>522</v>
      </c>
      <c r="D6950" t="s">
        <v>628</v>
      </c>
      <c r="E6950" t="s">
        <v>718</v>
      </c>
      <c r="F6950" t="s">
        <v>508</v>
      </c>
      <c r="G6950" t="s">
        <v>788</v>
      </c>
      <c r="H6950" t="s">
        <v>949</v>
      </c>
      <c r="I6950" t="s">
        <v>668</v>
      </c>
      <c r="J6950" t="s">
        <v>673</v>
      </c>
      <c r="K6950" t="s">
        <v>170</v>
      </c>
      <c r="L6950" t="s">
        <v>387</v>
      </c>
      <c r="M6950" t="s">
        <v>374</v>
      </c>
      <c r="N6950" t="s">
        <v>993</v>
      </c>
      <c r="O6950" t="s">
        <v>355</v>
      </c>
      <c r="P6950" t="s">
        <v>246</v>
      </c>
      <c r="Q6950" t="s">
        <v>433</v>
      </c>
      <c r="R6950" t="s">
        <v>414</v>
      </c>
      <c r="S6950" t="s">
        <v>170</v>
      </c>
    </row>
    <row r="6951" spans="1:19" x14ac:dyDescent="0.35">
      <c r="A6951" t="s">
        <v>40</v>
      </c>
      <c r="B6951" t="s">
        <v>1076</v>
      </c>
      <c r="C6951">
        <v>1734</v>
      </c>
      <c r="D6951" t="s">
        <v>606</v>
      </c>
      <c r="E6951" t="s">
        <v>730</v>
      </c>
      <c r="F6951" t="s">
        <v>734</v>
      </c>
      <c r="G6951" t="s">
        <v>742</v>
      </c>
      <c r="H6951" t="s">
        <v>902</v>
      </c>
      <c r="I6951" t="s">
        <v>624</v>
      </c>
      <c r="J6951" t="s">
        <v>675</v>
      </c>
      <c r="K6951" t="s">
        <v>623</v>
      </c>
      <c r="L6951" t="s">
        <v>668</v>
      </c>
      <c r="M6951" t="s">
        <v>668</v>
      </c>
      <c r="N6951" t="s">
        <v>807</v>
      </c>
      <c r="O6951" t="s">
        <v>355</v>
      </c>
      <c r="P6951" t="s">
        <v>679</v>
      </c>
      <c r="Q6951" t="s">
        <v>334</v>
      </c>
      <c r="R6951" t="s">
        <v>668</v>
      </c>
      <c r="S6951" t="s">
        <v>170</v>
      </c>
    </row>
    <row r="6952" spans="1:19" x14ac:dyDescent="0.35">
      <c r="A6952" t="s">
        <v>40</v>
      </c>
      <c r="B6952" t="s">
        <v>1078</v>
      </c>
      <c r="C6952">
        <v>3605</v>
      </c>
      <c r="D6952" t="s">
        <v>806</v>
      </c>
      <c r="E6952" t="s">
        <v>644</v>
      </c>
      <c r="F6952" t="s">
        <v>85</v>
      </c>
      <c r="G6952" t="s">
        <v>1008</v>
      </c>
      <c r="H6952" t="s">
        <v>745</v>
      </c>
      <c r="I6952" t="s">
        <v>414</v>
      </c>
      <c r="J6952" t="s">
        <v>170</v>
      </c>
      <c r="K6952" t="s">
        <v>246</v>
      </c>
      <c r="L6952" t="s">
        <v>668</v>
      </c>
      <c r="M6952" t="s">
        <v>334</v>
      </c>
      <c r="N6952" t="s">
        <v>458</v>
      </c>
      <c r="O6952" t="s">
        <v>414</v>
      </c>
      <c r="P6952" t="s">
        <v>170</v>
      </c>
      <c r="Q6952" t="s">
        <v>374</v>
      </c>
      <c r="R6952" t="s">
        <v>374</v>
      </c>
      <c r="S6952" t="s">
        <v>78</v>
      </c>
    </row>
    <row r="6954" spans="1:19" x14ac:dyDescent="0.35">
      <c r="A6954" t="s">
        <v>2076</v>
      </c>
    </row>
    <row r="6955" spans="1:19" x14ac:dyDescent="0.35">
      <c r="A6955" t="s">
        <v>29</v>
      </c>
      <c r="B6955" t="s">
        <v>2021</v>
      </c>
      <c r="C6955" t="s">
        <v>30</v>
      </c>
      <c r="D6955" t="s">
        <v>2059</v>
      </c>
      <c r="E6955" t="s">
        <v>2060</v>
      </c>
      <c r="F6955" t="s">
        <v>2061</v>
      </c>
      <c r="G6955" t="s">
        <v>2062</v>
      </c>
      <c r="H6955" t="s">
        <v>2063</v>
      </c>
      <c r="I6955" t="s">
        <v>2064</v>
      </c>
      <c r="J6955" t="s">
        <v>2065</v>
      </c>
      <c r="K6955" t="s">
        <v>2066</v>
      </c>
      <c r="L6955" t="s">
        <v>2067</v>
      </c>
      <c r="M6955" t="s">
        <v>2068</v>
      </c>
      <c r="N6955" t="s">
        <v>2069</v>
      </c>
      <c r="O6955" t="s">
        <v>2070</v>
      </c>
      <c r="P6955" t="s">
        <v>2071</v>
      </c>
      <c r="Q6955" t="s">
        <v>1342</v>
      </c>
      <c r="R6955" t="s">
        <v>702</v>
      </c>
      <c r="S6955" t="s">
        <v>74</v>
      </c>
    </row>
    <row r="6956" spans="1:19" x14ac:dyDescent="0.35">
      <c r="A6956" t="s">
        <v>35</v>
      </c>
      <c r="B6956" t="s">
        <v>2022</v>
      </c>
      <c r="C6956">
        <v>293</v>
      </c>
      <c r="D6956" t="s">
        <v>151</v>
      </c>
      <c r="E6956" t="s">
        <v>800</v>
      </c>
      <c r="F6956" t="s">
        <v>406</v>
      </c>
      <c r="G6956" t="s">
        <v>644</v>
      </c>
      <c r="H6956" t="s">
        <v>783</v>
      </c>
      <c r="I6956" t="s">
        <v>623</v>
      </c>
      <c r="J6956" t="s">
        <v>679</v>
      </c>
      <c r="K6956" t="s">
        <v>374</v>
      </c>
      <c r="L6956" t="s">
        <v>414</v>
      </c>
      <c r="M6956" t="s">
        <v>668</v>
      </c>
      <c r="N6956" t="s">
        <v>728</v>
      </c>
      <c r="O6956" t="s">
        <v>414</v>
      </c>
      <c r="P6956" t="s">
        <v>78</v>
      </c>
      <c r="Q6956" t="s">
        <v>170</v>
      </c>
      <c r="R6956" t="s">
        <v>433</v>
      </c>
      <c r="S6956" t="s">
        <v>78</v>
      </c>
    </row>
    <row r="6957" spans="1:19" x14ac:dyDescent="0.35">
      <c r="A6957" t="s">
        <v>35</v>
      </c>
      <c r="B6957" t="s">
        <v>2023</v>
      </c>
      <c r="C6957">
        <v>354</v>
      </c>
      <c r="D6957" t="s">
        <v>1287</v>
      </c>
      <c r="E6957" t="s">
        <v>739</v>
      </c>
      <c r="F6957" t="s">
        <v>732</v>
      </c>
      <c r="G6957" t="s">
        <v>503</v>
      </c>
      <c r="H6957" t="s">
        <v>1171</v>
      </c>
      <c r="I6957" t="s">
        <v>490</v>
      </c>
      <c r="J6957" t="s">
        <v>679</v>
      </c>
      <c r="K6957" t="s">
        <v>85</v>
      </c>
      <c r="L6957" t="s">
        <v>170</v>
      </c>
      <c r="M6957" t="s">
        <v>673</v>
      </c>
      <c r="N6957" t="s">
        <v>807</v>
      </c>
      <c r="O6957" t="s">
        <v>987</v>
      </c>
      <c r="P6957" t="s">
        <v>246</v>
      </c>
      <c r="Q6957" t="s">
        <v>389</v>
      </c>
      <c r="R6957" t="s">
        <v>800</v>
      </c>
      <c r="S6957" t="s">
        <v>78</v>
      </c>
    </row>
    <row r="6958" spans="1:19" x14ac:dyDescent="0.35">
      <c r="A6958" t="s">
        <v>35</v>
      </c>
      <c r="B6958" t="s">
        <v>318</v>
      </c>
      <c r="C6958">
        <v>2</v>
      </c>
      <c r="D6958" t="s">
        <v>1411</v>
      </c>
      <c r="E6958" t="s">
        <v>1428</v>
      </c>
      <c r="F6958" t="s">
        <v>78</v>
      </c>
      <c r="G6958" t="s">
        <v>78</v>
      </c>
      <c r="H6958" t="s">
        <v>78</v>
      </c>
      <c r="I6958" t="s">
        <v>78</v>
      </c>
      <c r="J6958" t="s">
        <v>78</v>
      </c>
      <c r="K6958" t="s">
        <v>78</v>
      </c>
      <c r="L6958" t="s">
        <v>78</v>
      </c>
      <c r="M6958" t="s">
        <v>78</v>
      </c>
      <c r="N6958" t="s">
        <v>78</v>
      </c>
      <c r="O6958" t="s">
        <v>78</v>
      </c>
      <c r="P6958" t="s">
        <v>78</v>
      </c>
      <c r="Q6958" t="s">
        <v>78</v>
      </c>
      <c r="R6958" t="s">
        <v>78</v>
      </c>
      <c r="S6958" t="s">
        <v>78</v>
      </c>
    </row>
    <row r="6959" spans="1:19" x14ac:dyDescent="0.35">
      <c r="A6959" t="s">
        <v>36</v>
      </c>
      <c r="B6959" t="s">
        <v>2022</v>
      </c>
      <c r="C6959">
        <v>882</v>
      </c>
      <c r="D6959" t="s">
        <v>1256</v>
      </c>
      <c r="E6959" t="s">
        <v>743</v>
      </c>
      <c r="F6959" t="s">
        <v>623</v>
      </c>
      <c r="G6959" t="s">
        <v>741</v>
      </c>
      <c r="H6959" t="s">
        <v>688</v>
      </c>
      <c r="I6959" t="s">
        <v>622</v>
      </c>
      <c r="J6959" t="s">
        <v>334</v>
      </c>
      <c r="K6959" t="s">
        <v>389</v>
      </c>
      <c r="L6959" t="s">
        <v>78</v>
      </c>
      <c r="M6959" t="s">
        <v>679</v>
      </c>
      <c r="N6959" t="s">
        <v>623</v>
      </c>
      <c r="O6959" t="s">
        <v>389</v>
      </c>
      <c r="P6959" t="s">
        <v>78</v>
      </c>
      <c r="Q6959" t="s">
        <v>673</v>
      </c>
      <c r="R6959" t="s">
        <v>334</v>
      </c>
      <c r="S6959" t="s">
        <v>679</v>
      </c>
    </row>
    <row r="6960" spans="1:19" x14ac:dyDescent="0.35">
      <c r="A6960" t="s">
        <v>36</v>
      </c>
      <c r="B6960" t="s">
        <v>2023</v>
      </c>
      <c r="C6960">
        <v>1314</v>
      </c>
      <c r="D6960" t="s">
        <v>765</v>
      </c>
      <c r="E6960" t="s">
        <v>622</v>
      </c>
      <c r="F6960" t="s">
        <v>987</v>
      </c>
      <c r="G6960" t="s">
        <v>745</v>
      </c>
      <c r="H6960" t="s">
        <v>717</v>
      </c>
      <c r="I6960" t="s">
        <v>334</v>
      </c>
      <c r="J6960" t="s">
        <v>433</v>
      </c>
      <c r="K6960" t="s">
        <v>334</v>
      </c>
      <c r="L6960" t="s">
        <v>334</v>
      </c>
      <c r="M6960" t="s">
        <v>673</v>
      </c>
      <c r="N6960" t="s">
        <v>807</v>
      </c>
      <c r="O6960" t="s">
        <v>387</v>
      </c>
      <c r="P6960" t="s">
        <v>668</v>
      </c>
      <c r="Q6960" t="s">
        <v>673</v>
      </c>
      <c r="R6960" t="s">
        <v>374</v>
      </c>
      <c r="S6960" t="s">
        <v>679</v>
      </c>
    </row>
    <row r="6961" spans="1:19" x14ac:dyDescent="0.35">
      <c r="A6961" t="s">
        <v>36</v>
      </c>
      <c r="B6961" t="s">
        <v>318</v>
      </c>
      <c r="C6961">
        <v>25</v>
      </c>
      <c r="D6961" t="s">
        <v>472</v>
      </c>
      <c r="E6961" t="s">
        <v>987</v>
      </c>
      <c r="F6961" t="s">
        <v>938</v>
      </c>
      <c r="G6961" t="s">
        <v>78</v>
      </c>
      <c r="H6961" t="s">
        <v>781</v>
      </c>
      <c r="I6961" t="s">
        <v>78</v>
      </c>
      <c r="J6961" t="s">
        <v>78</v>
      </c>
      <c r="K6961" t="s">
        <v>78</v>
      </c>
      <c r="L6961" t="s">
        <v>78</v>
      </c>
      <c r="M6961" t="s">
        <v>78</v>
      </c>
      <c r="N6961" t="s">
        <v>78</v>
      </c>
      <c r="O6961" t="s">
        <v>78</v>
      </c>
      <c r="P6961" t="s">
        <v>78</v>
      </c>
      <c r="Q6961" t="s">
        <v>78</v>
      </c>
      <c r="R6961" t="s">
        <v>78</v>
      </c>
      <c r="S6961" t="s">
        <v>78</v>
      </c>
    </row>
    <row r="6962" spans="1:19" x14ac:dyDescent="0.35">
      <c r="A6962" t="s">
        <v>37</v>
      </c>
      <c r="B6962" t="s">
        <v>2022</v>
      </c>
      <c r="C6962">
        <v>353</v>
      </c>
      <c r="D6962" t="s">
        <v>1430</v>
      </c>
      <c r="E6962" t="s">
        <v>742</v>
      </c>
      <c r="F6962" t="s">
        <v>736</v>
      </c>
      <c r="G6962" t="s">
        <v>1008</v>
      </c>
      <c r="H6962" t="s">
        <v>865</v>
      </c>
      <c r="I6962" t="s">
        <v>355</v>
      </c>
      <c r="J6962" t="s">
        <v>246</v>
      </c>
      <c r="K6962" t="s">
        <v>623</v>
      </c>
      <c r="L6962" t="s">
        <v>679</v>
      </c>
      <c r="M6962" t="s">
        <v>78</v>
      </c>
      <c r="N6962" t="s">
        <v>644</v>
      </c>
      <c r="O6962" t="s">
        <v>85</v>
      </c>
      <c r="P6962" t="s">
        <v>170</v>
      </c>
      <c r="Q6962" t="s">
        <v>668</v>
      </c>
      <c r="R6962" t="s">
        <v>334</v>
      </c>
      <c r="S6962" t="s">
        <v>78</v>
      </c>
    </row>
    <row r="6963" spans="1:19" x14ac:dyDescent="0.35">
      <c r="A6963" t="s">
        <v>37</v>
      </c>
      <c r="B6963" t="s">
        <v>2023</v>
      </c>
      <c r="C6963">
        <v>570</v>
      </c>
      <c r="D6963" t="s">
        <v>921</v>
      </c>
      <c r="E6963" t="s">
        <v>738</v>
      </c>
      <c r="F6963" t="s">
        <v>987</v>
      </c>
      <c r="G6963" t="s">
        <v>730</v>
      </c>
      <c r="H6963" t="s">
        <v>732</v>
      </c>
      <c r="I6963" t="s">
        <v>374</v>
      </c>
      <c r="J6963" t="s">
        <v>377</v>
      </c>
      <c r="K6963" t="s">
        <v>334</v>
      </c>
      <c r="L6963" t="s">
        <v>246</v>
      </c>
      <c r="M6963" t="s">
        <v>679</v>
      </c>
      <c r="N6963" t="s">
        <v>250</v>
      </c>
      <c r="O6963" t="s">
        <v>490</v>
      </c>
      <c r="P6963" t="s">
        <v>668</v>
      </c>
      <c r="Q6963" t="s">
        <v>490</v>
      </c>
      <c r="R6963" t="s">
        <v>433</v>
      </c>
      <c r="S6963" t="s">
        <v>679</v>
      </c>
    </row>
    <row r="6964" spans="1:19" x14ac:dyDescent="0.35">
      <c r="A6964" t="s">
        <v>37</v>
      </c>
      <c r="B6964" t="s">
        <v>318</v>
      </c>
      <c r="C6964">
        <v>13</v>
      </c>
      <c r="D6964" t="s">
        <v>294</v>
      </c>
      <c r="E6964" t="s">
        <v>78</v>
      </c>
      <c r="F6964" t="s">
        <v>78</v>
      </c>
      <c r="G6964" t="s">
        <v>78</v>
      </c>
      <c r="H6964" t="s">
        <v>78</v>
      </c>
      <c r="I6964" t="s">
        <v>78</v>
      </c>
      <c r="J6964" t="s">
        <v>78</v>
      </c>
      <c r="K6964" t="s">
        <v>78</v>
      </c>
      <c r="L6964" t="s">
        <v>78</v>
      </c>
      <c r="M6964" t="s">
        <v>78</v>
      </c>
      <c r="N6964" t="s">
        <v>78</v>
      </c>
      <c r="O6964" t="s">
        <v>78</v>
      </c>
      <c r="P6964" t="s">
        <v>78</v>
      </c>
      <c r="Q6964" t="s">
        <v>78</v>
      </c>
      <c r="R6964" t="s">
        <v>78</v>
      </c>
      <c r="S6964" t="s">
        <v>78</v>
      </c>
    </row>
    <row r="6965" spans="1:19" x14ac:dyDescent="0.35">
      <c r="A6965" t="s">
        <v>38</v>
      </c>
      <c r="B6965" t="s">
        <v>2022</v>
      </c>
      <c r="C6965">
        <v>357</v>
      </c>
      <c r="D6965" t="s">
        <v>1286</v>
      </c>
      <c r="E6965" t="s">
        <v>825</v>
      </c>
      <c r="F6965" t="s">
        <v>738</v>
      </c>
      <c r="G6965" t="s">
        <v>742</v>
      </c>
      <c r="H6965" t="s">
        <v>980</v>
      </c>
      <c r="I6965" t="s">
        <v>622</v>
      </c>
      <c r="J6965" t="s">
        <v>668</v>
      </c>
      <c r="K6965" t="s">
        <v>673</v>
      </c>
      <c r="L6965" t="s">
        <v>389</v>
      </c>
      <c r="M6965" t="s">
        <v>800</v>
      </c>
      <c r="N6965" t="s">
        <v>807</v>
      </c>
      <c r="O6965" t="s">
        <v>675</v>
      </c>
      <c r="P6965" t="s">
        <v>170</v>
      </c>
      <c r="Q6965" t="s">
        <v>334</v>
      </c>
      <c r="R6965" t="s">
        <v>389</v>
      </c>
      <c r="S6965" t="s">
        <v>668</v>
      </c>
    </row>
    <row r="6966" spans="1:19" x14ac:dyDescent="0.35">
      <c r="A6966" t="s">
        <v>38</v>
      </c>
      <c r="B6966" t="s">
        <v>2023</v>
      </c>
      <c r="C6966">
        <v>480</v>
      </c>
      <c r="D6966" t="s">
        <v>145</v>
      </c>
      <c r="E6966" t="s">
        <v>728</v>
      </c>
      <c r="F6966" t="s">
        <v>383</v>
      </c>
      <c r="G6966" t="s">
        <v>1064</v>
      </c>
      <c r="H6966" t="s">
        <v>1140</v>
      </c>
      <c r="I6966" t="s">
        <v>490</v>
      </c>
      <c r="J6966" t="s">
        <v>668</v>
      </c>
      <c r="K6966" t="s">
        <v>334</v>
      </c>
      <c r="L6966" t="s">
        <v>673</v>
      </c>
      <c r="M6966" t="s">
        <v>387</v>
      </c>
      <c r="N6966" t="s">
        <v>458</v>
      </c>
      <c r="O6966" t="s">
        <v>675</v>
      </c>
      <c r="P6966" t="s">
        <v>170</v>
      </c>
      <c r="Q6966" t="s">
        <v>800</v>
      </c>
      <c r="R6966" t="s">
        <v>246</v>
      </c>
      <c r="S6966" t="s">
        <v>679</v>
      </c>
    </row>
    <row r="6967" spans="1:19" x14ac:dyDescent="0.35">
      <c r="A6967" t="s">
        <v>38</v>
      </c>
      <c r="B6967" t="s">
        <v>318</v>
      </c>
      <c r="C6967">
        <v>13</v>
      </c>
      <c r="D6967" t="s">
        <v>302</v>
      </c>
      <c r="E6967" t="s">
        <v>78</v>
      </c>
      <c r="F6967" t="s">
        <v>78</v>
      </c>
      <c r="G6967" t="s">
        <v>1265</v>
      </c>
      <c r="H6967" t="s">
        <v>78</v>
      </c>
      <c r="I6967" t="s">
        <v>78</v>
      </c>
      <c r="J6967" t="s">
        <v>78</v>
      </c>
      <c r="K6967" t="s">
        <v>78</v>
      </c>
      <c r="L6967" t="s">
        <v>78</v>
      </c>
      <c r="M6967" t="s">
        <v>78</v>
      </c>
      <c r="N6967" t="s">
        <v>835</v>
      </c>
      <c r="O6967" t="s">
        <v>78</v>
      </c>
      <c r="P6967" t="s">
        <v>78</v>
      </c>
      <c r="Q6967" t="s">
        <v>78</v>
      </c>
      <c r="R6967" t="s">
        <v>78</v>
      </c>
      <c r="S6967" t="s">
        <v>78</v>
      </c>
    </row>
    <row r="6968" spans="1:19" x14ac:dyDescent="0.35">
      <c r="A6968" t="s">
        <v>39</v>
      </c>
      <c r="B6968" t="s">
        <v>2022</v>
      </c>
      <c r="C6968">
        <v>457</v>
      </c>
      <c r="D6968" t="s">
        <v>1257</v>
      </c>
      <c r="E6968" t="s">
        <v>529</v>
      </c>
      <c r="F6968" t="s">
        <v>676</v>
      </c>
      <c r="G6968" t="s">
        <v>725</v>
      </c>
      <c r="H6968" t="s">
        <v>980</v>
      </c>
      <c r="I6968" t="s">
        <v>529</v>
      </c>
      <c r="J6968" t="s">
        <v>490</v>
      </c>
      <c r="K6968" t="s">
        <v>341</v>
      </c>
      <c r="L6968" t="s">
        <v>78</v>
      </c>
      <c r="M6968" t="s">
        <v>675</v>
      </c>
      <c r="N6968" t="s">
        <v>529</v>
      </c>
      <c r="O6968" t="s">
        <v>406</v>
      </c>
      <c r="P6968" t="s">
        <v>679</v>
      </c>
      <c r="Q6968" t="s">
        <v>414</v>
      </c>
      <c r="R6968" t="s">
        <v>673</v>
      </c>
      <c r="S6968" t="s">
        <v>78</v>
      </c>
    </row>
    <row r="6969" spans="1:19" x14ac:dyDescent="0.35">
      <c r="A6969" t="s">
        <v>39</v>
      </c>
      <c r="B6969" t="s">
        <v>2023</v>
      </c>
      <c r="C6969">
        <v>737</v>
      </c>
      <c r="D6969" t="s">
        <v>878</v>
      </c>
      <c r="E6969" t="s">
        <v>718</v>
      </c>
      <c r="F6969" t="s">
        <v>644</v>
      </c>
      <c r="G6969" t="s">
        <v>1023</v>
      </c>
      <c r="H6969" t="s">
        <v>993</v>
      </c>
      <c r="I6969" t="s">
        <v>673</v>
      </c>
      <c r="J6969" t="s">
        <v>170</v>
      </c>
      <c r="K6969" t="s">
        <v>679</v>
      </c>
      <c r="L6969" t="s">
        <v>433</v>
      </c>
      <c r="M6969" t="s">
        <v>170</v>
      </c>
      <c r="N6969" t="s">
        <v>624</v>
      </c>
      <c r="O6969" t="s">
        <v>374</v>
      </c>
      <c r="P6969" t="s">
        <v>170</v>
      </c>
      <c r="Q6969" t="s">
        <v>668</v>
      </c>
      <c r="R6969" t="s">
        <v>246</v>
      </c>
      <c r="S6969" t="s">
        <v>78</v>
      </c>
    </row>
    <row r="6970" spans="1:19" x14ac:dyDescent="0.35">
      <c r="A6970" t="s">
        <v>39</v>
      </c>
      <c r="B6970" t="s">
        <v>318</v>
      </c>
      <c r="C6970">
        <v>11</v>
      </c>
      <c r="D6970" t="s">
        <v>935</v>
      </c>
      <c r="E6970" t="s">
        <v>936</v>
      </c>
      <c r="F6970" t="s">
        <v>78</v>
      </c>
      <c r="G6970" t="s">
        <v>78</v>
      </c>
      <c r="H6970" t="s">
        <v>78</v>
      </c>
      <c r="I6970" t="s">
        <v>78</v>
      </c>
      <c r="J6970" t="s">
        <v>78</v>
      </c>
      <c r="K6970" t="s">
        <v>78</v>
      </c>
      <c r="L6970" t="s">
        <v>78</v>
      </c>
      <c r="M6970" t="s">
        <v>78</v>
      </c>
      <c r="N6970" t="s">
        <v>78</v>
      </c>
      <c r="O6970" t="s">
        <v>78</v>
      </c>
      <c r="P6970" t="s">
        <v>78</v>
      </c>
      <c r="Q6970" t="s">
        <v>78</v>
      </c>
      <c r="R6970" t="s">
        <v>78</v>
      </c>
      <c r="S6970" t="s">
        <v>78</v>
      </c>
    </row>
    <row r="6971" spans="1:19" x14ac:dyDescent="0.35">
      <c r="A6971" t="s">
        <v>40</v>
      </c>
      <c r="B6971" t="s">
        <v>2022</v>
      </c>
      <c r="C6971">
        <v>2342</v>
      </c>
      <c r="D6971" t="s">
        <v>956</v>
      </c>
      <c r="E6971" t="s">
        <v>734</v>
      </c>
      <c r="F6971" t="s">
        <v>622</v>
      </c>
      <c r="G6971" t="s">
        <v>1008</v>
      </c>
      <c r="H6971" t="s">
        <v>1018</v>
      </c>
      <c r="I6971" t="s">
        <v>458</v>
      </c>
      <c r="J6971" t="s">
        <v>433</v>
      </c>
      <c r="K6971" t="s">
        <v>800</v>
      </c>
      <c r="L6971" t="s">
        <v>668</v>
      </c>
      <c r="M6971" t="s">
        <v>246</v>
      </c>
      <c r="N6971" t="s">
        <v>383</v>
      </c>
      <c r="O6971" t="s">
        <v>675</v>
      </c>
      <c r="P6971" t="s">
        <v>679</v>
      </c>
      <c r="Q6971" t="s">
        <v>334</v>
      </c>
      <c r="R6971" t="s">
        <v>246</v>
      </c>
      <c r="S6971" t="s">
        <v>679</v>
      </c>
    </row>
    <row r="6972" spans="1:19" x14ac:dyDescent="0.35">
      <c r="A6972" t="s">
        <v>40</v>
      </c>
      <c r="B6972" t="s">
        <v>2023</v>
      </c>
      <c r="C6972">
        <v>3455</v>
      </c>
      <c r="D6972" t="s">
        <v>862</v>
      </c>
      <c r="E6972" t="s">
        <v>718</v>
      </c>
      <c r="F6972" t="s">
        <v>458</v>
      </c>
      <c r="G6972" t="s">
        <v>1008</v>
      </c>
      <c r="H6972" t="s">
        <v>270</v>
      </c>
      <c r="I6972" t="s">
        <v>374</v>
      </c>
      <c r="J6972" t="s">
        <v>334</v>
      </c>
      <c r="K6972" t="s">
        <v>334</v>
      </c>
      <c r="L6972" t="s">
        <v>334</v>
      </c>
      <c r="M6972" t="s">
        <v>673</v>
      </c>
      <c r="N6972" t="s">
        <v>807</v>
      </c>
      <c r="O6972" t="s">
        <v>800</v>
      </c>
      <c r="P6972" t="s">
        <v>668</v>
      </c>
      <c r="Q6972" t="s">
        <v>374</v>
      </c>
      <c r="R6972" t="s">
        <v>433</v>
      </c>
      <c r="S6972" t="s">
        <v>679</v>
      </c>
    </row>
    <row r="6973" spans="1:19" x14ac:dyDescent="0.35">
      <c r="A6973" t="s">
        <v>40</v>
      </c>
      <c r="B6973" t="s">
        <v>318</v>
      </c>
      <c r="C6973">
        <v>64</v>
      </c>
      <c r="D6973" t="s">
        <v>693</v>
      </c>
      <c r="E6973" t="s">
        <v>825</v>
      </c>
      <c r="F6973" t="s">
        <v>718</v>
      </c>
      <c r="G6973" t="s">
        <v>688</v>
      </c>
      <c r="H6973" t="s">
        <v>529</v>
      </c>
      <c r="I6973" t="s">
        <v>78</v>
      </c>
      <c r="J6973" t="s">
        <v>78</v>
      </c>
      <c r="K6973" t="s">
        <v>78</v>
      </c>
      <c r="L6973" t="s">
        <v>78</v>
      </c>
      <c r="M6973" t="s">
        <v>78</v>
      </c>
      <c r="N6973" t="s">
        <v>631</v>
      </c>
      <c r="O6973" t="s">
        <v>78</v>
      </c>
      <c r="P6973" t="s">
        <v>78</v>
      </c>
      <c r="Q6973" t="s">
        <v>78</v>
      </c>
      <c r="R6973" t="s">
        <v>78</v>
      </c>
      <c r="S6973" t="s">
        <v>78</v>
      </c>
    </row>
    <row r="6975" spans="1:19" x14ac:dyDescent="0.35">
      <c r="A6975" t="s">
        <v>2077</v>
      </c>
    </row>
    <row r="6976" spans="1:19" x14ac:dyDescent="0.35">
      <c r="A6976" t="s">
        <v>29</v>
      </c>
      <c r="B6976" t="s">
        <v>847</v>
      </c>
      <c r="C6976" t="s">
        <v>30</v>
      </c>
      <c r="D6976" t="s">
        <v>2059</v>
      </c>
      <c r="E6976" t="s">
        <v>2060</v>
      </c>
      <c r="F6976" t="s">
        <v>2061</v>
      </c>
      <c r="G6976" t="s">
        <v>2062</v>
      </c>
      <c r="H6976" t="s">
        <v>2063</v>
      </c>
      <c r="I6976" t="s">
        <v>2064</v>
      </c>
      <c r="J6976" t="s">
        <v>2065</v>
      </c>
      <c r="K6976" t="s">
        <v>2066</v>
      </c>
      <c r="L6976" t="s">
        <v>2067</v>
      </c>
      <c r="M6976" t="s">
        <v>2068</v>
      </c>
      <c r="N6976" t="s">
        <v>2069</v>
      </c>
      <c r="O6976" t="s">
        <v>2070</v>
      </c>
      <c r="P6976" t="s">
        <v>2071</v>
      </c>
      <c r="Q6976" t="s">
        <v>1342</v>
      </c>
      <c r="R6976" t="s">
        <v>702</v>
      </c>
      <c r="S6976" t="s">
        <v>74</v>
      </c>
    </row>
    <row r="6977" spans="1:19" x14ac:dyDescent="0.35">
      <c r="A6977" t="s">
        <v>35</v>
      </c>
      <c r="B6977" t="s">
        <v>827</v>
      </c>
      <c r="C6977">
        <v>350</v>
      </c>
      <c r="D6977" t="s">
        <v>1348</v>
      </c>
      <c r="E6977" t="s">
        <v>633</v>
      </c>
      <c r="F6977" t="s">
        <v>721</v>
      </c>
      <c r="G6977" t="s">
        <v>288</v>
      </c>
      <c r="H6977" t="s">
        <v>896</v>
      </c>
      <c r="I6977" t="s">
        <v>624</v>
      </c>
      <c r="J6977" t="s">
        <v>679</v>
      </c>
      <c r="K6977" t="s">
        <v>622</v>
      </c>
      <c r="L6977" t="s">
        <v>374</v>
      </c>
      <c r="M6977" t="s">
        <v>679</v>
      </c>
      <c r="N6977" t="s">
        <v>730</v>
      </c>
      <c r="O6977" t="s">
        <v>622</v>
      </c>
      <c r="P6977" t="s">
        <v>246</v>
      </c>
      <c r="Q6977" t="s">
        <v>668</v>
      </c>
      <c r="R6977" t="s">
        <v>334</v>
      </c>
      <c r="S6977" t="s">
        <v>78</v>
      </c>
    </row>
    <row r="6978" spans="1:19" x14ac:dyDescent="0.35">
      <c r="A6978" t="s">
        <v>35</v>
      </c>
      <c r="B6978" t="s">
        <v>828</v>
      </c>
      <c r="C6978">
        <v>289</v>
      </c>
      <c r="D6978" t="s">
        <v>806</v>
      </c>
      <c r="E6978" t="s">
        <v>690</v>
      </c>
      <c r="F6978" t="s">
        <v>85</v>
      </c>
      <c r="G6978" t="s">
        <v>742</v>
      </c>
      <c r="H6978" t="s">
        <v>456</v>
      </c>
      <c r="I6978" t="s">
        <v>433</v>
      </c>
      <c r="J6978" t="s">
        <v>170</v>
      </c>
      <c r="K6978" t="s">
        <v>679</v>
      </c>
      <c r="L6978" t="s">
        <v>673</v>
      </c>
      <c r="M6978" t="s">
        <v>433</v>
      </c>
      <c r="N6978" t="s">
        <v>807</v>
      </c>
      <c r="O6978" t="s">
        <v>389</v>
      </c>
      <c r="P6978" t="s">
        <v>78</v>
      </c>
      <c r="Q6978" t="s">
        <v>414</v>
      </c>
      <c r="R6978" t="s">
        <v>490</v>
      </c>
      <c r="S6978" t="s">
        <v>78</v>
      </c>
    </row>
    <row r="6979" spans="1:19" x14ac:dyDescent="0.35">
      <c r="A6979" t="s">
        <v>35</v>
      </c>
      <c r="B6979" t="s">
        <v>318</v>
      </c>
      <c r="C6979">
        <v>10</v>
      </c>
      <c r="D6979" t="s">
        <v>1046</v>
      </c>
      <c r="E6979" t="s">
        <v>78</v>
      </c>
      <c r="F6979" t="s">
        <v>78</v>
      </c>
      <c r="G6979" t="s">
        <v>78</v>
      </c>
      <c r="H6979" t="s">
        <v>78</v>
      </c>
      <c r="I6979" t="s">
        <v>78</v>
      </c>
      <c r="J6979" t="s">
        <v>78</v>
      </c>
      <c r="K6979" t="s">
        <v>78</v>
      </c>
      <c r="L6979" t="s">
        <v>78</v>
      </c>
      <c r="M6979" t="s">
        <v>78</v>
      </c>
      <c r="N6979" t="s">
        <v>78</v>
      </c>
      <c r="O6979" t="s">
        <v>78</v>
      </c>
      <c r="P6979" t="s">
        <v>78</v>
      </c>
      <c r="Q6979" t="s">
        <v>78</v>
      </c>
      <c r="R6979" t="s">
        <v>78</v>
      </c>
      <c r="S6979" t="s">
        <v>433</v>
      </c>
    </row>
    <row r="6980" spans="1:19" x14ac:dyDescent="0.35">
      <c r="A6980" t="s">
        <v>36</v>
      </c>
      <c r="B6980" t="s">
        <v>827</v>
      </c>
      <c r="C6980">
        <v>1066</v>
      </c>
      <c r="D6980" t="s">
        <v>844</v>
      </c>
      <c r="E6980" t="s">
        <v>458</v>
      </c>
      <c r="F6980" t="s">
        <v>624</v>
      </c>
      <c r="G6980" t="s">
        <v>868</v>
      </c>
      <c r="H6980" t="s">
        <v>1008</v>
      </c>
      <c r="I6980" t="s">
        <v>490</v>
      </c>
      <c r="J6980" t="s">
        <v>374</v>
      </c>
      <c r="K6980" t="s">
        <v>800</v>
      </c>
      <c r="L6980" t="s">
        <v>170</v>
      </c>
      <c r="M6980" t="s">
        <v>170</v>
      </c>
      <c r="N6980" t="s">
        <v>355</v>
      </c>
      <c r="O6980" t="s">
        <v>623</v>
      </c>
      <c r="P6980" t="s">
        <v>679</v>
      </c>
      <c r="Q6980" t="s">
        <v>679</v>
      </c>
      <c r="R6980" t="s">
        <v>334</v>
      </c>
      <c r="S6980" t="s">
        <v>170</v>
      </c>
    </row>
    <row r="6981" spans="1:19" x14ac:dyDescent="0.35">
      <c r="A6981" t="s">
        <v>36</v>
      </c>
      <c r="B6981" t="s">
        <v>828</v>
      </c>
      <c r="C6981">
        <v>1078</v>
      </c>
      <c r="D6981" t="s">
        <v>773</v>
      </c>
      <c r="E6981" t="s">
        <v>644</v>
      </c>
      <c r="F6981" t="s">
        <v>800</v>
      </c>
      <c r="G6981" t="s">
        <v>1023</v>
      </c>
      <c r="H6981" t="s">
        <v>993</v>
      </c>
      <c r="I6981" t="s">
        <v>673</v>
      </c>
      <c r="J6981" t="s">
        <v>673</v>
      </c>
      <c r="K6981" t="s">
        <v>679</v>
      </c>
      <c r="L6981" t="s">
        <v>673</v>
      </c>
      <c r="M6981" t="s">
        <v>673</v>
      </c>
      <c r="N6981" t="s">
        <v>743</v>
      </c>
      <c r="O6981" t="s">
        <v>246</v>
      </c>
      <c r="P6981" t="s">
        <v>668</v>
      </c>
      <c r="Q6981" t="s">
        <v>246</v>
      </c>
      <c r="R6981" t="s">
        <v>374</v>
      </c>
      <c r="S6981" t="s">
        <v>78</v>
      </c>
    </row>
    <row r="6982" spans="1:19" x14ac:dyDescent="0.35">
      <c r="A6982" t="s">
        <v>36</v>
      </c>
      <c r="B6982" t="s">
        <v>318</v>
      </c>
      <c r="C6982">
        <v>77</v>
      </c>
      <c r="D6982" t="s">
        <v>917</v>
      </c>
      <c r="E6982" t="s">
        <v>738</v>
      </c>
      <c r="F6982" t="s">
        <v>78</v>
      </c>
      <c r="G6982" t="s">
        <v>622</v>
      </c>
      <c r="H6982" t="s">
        <v>732</v>
      </c>
      <c r="I6982" t="s">
        <v>374</v>
      </c>
      <c r="J6982" t="s">
        <v>78</v>
      </c>
      <c r="K6982" t="s">
        <v>78</v>
      </c>
      <c r="L6982" t="s">
        <v>78</v>
      </c>
      <c r="M6982" t="s">
        <v>78</v>
      </c>
      <c r="N6982" t="s">
        <v>78</v>
      </c>
      <c r="O6982" t="s">
        <v>675</v>
      </c>
      <c r="P6982" t="s">
        <v>78</v>
      </c>
      <c r="Q6982" t="s">
        <v>800</v>
      </c>
      <c r="R6982" t="s">
        <v>78</v>
      </c>
      <c r="S6982" t="s">
        <v>334</v>
      </c>
    </row>
    <row r="6983" spans="1:19" x14ac:dyDescent="0.35">
      <c r="A6983" t="s">
        <v>37</v>
      </c>
      <c r="B6983" t="s">
        <v>827</v>
      </c>
      <c r="C6983">
        <v>401</v>
      </c>
      <c r="D6983" t="s">
        <v>513</v>
      </c>
      <c r="E6983" t="s">
        <v>456</v>
      </c>
      <c r="F6983" t="s">
        <v>644</v>
      </c>
      <c r="G6983" t="s">
        <v>993</v>
      </c>
      <c r="H6983" t="s">
        <v>1151</v>
      </c>
      <c r="I6983" t="s">
        <v>406</v>
      </c>
      <c r="J6983" t="s">
        <v>355</v>
      </c>
      <c r="K6983" t="s">
        <v>406</v>
      </c>
      <c r="L6983" t="s">
        <v>170</v>
      </c>
      <c r="M6983" t="s">
        <v>679</v>
      </c>
      <c r="N6983" t="s">
        <v>868</v>
      </c>
      <c r="O6983" t="s">
        <v>736</v>
      </c>
      <c r="P6983" t="s">
        <v>170</v>
      </c>
      <c r="Q6983" t="s">
        <v>414</v>
      </c>
      <c r="R6983" t="s">
        <v>414</v>
      </c>
      <c r="S6983" t="s">
        <v>170</v>
      </c>
    </row>
    <row r="6984" spans="1:19" x14ac:dyDescent="0.35">
      <c r="A6984" t="s">
        <v>37</v>
      </c>
      <c r="B6984" t="s">
        <v>828</v>
      </c>
      <c r="C6984">
        <v>498</v>
      </c>
      <c r="D6984" t="s">
        <v>973</v>
      </c>
      <c r="E6984" t="s">
        <v>807</v>
      </c>
      <c r="F6984" t="s">
        <v>738</v>
      </c>
      <c r="G6984" t="s">
        <v>730</v>
      </c>
      <c r="H6984" t="s">
        <v>736</v>
      </c>
      <c r="I6984" t="s">
        <v>246</v>
      </c>
      <c r="J6984" t="s">
        <v>679</v>
      </c>
      <c r="K6984" t="s">
        <v>170</v>
      </c>
      <c r="L6984" t="s">
        <v>668</v>
      </c>
      <c r="M6984" t="s">
        <v>78</v>
      </c>
      <c r="N6984" t="s">
        <v>622</v>
      </c>
      <c r="O6984" t="s">
        <v>377</v>
      </c>
      <c r="P6984" t="s">
        <v>673</v>
      </c>
      <c r="Q6984" t="s">
        <v>675</v>
      </c>
      <c r="R6984" t="s">
        <v>170</v>
      </c>
      <c r="S6984" t="s">
        <v>78</v>
      </c>
    </row>
    <row r="6985" spans="1:19" x14ac:dyDescent="0.35">
      <c r="A6985" t="s">
        <v>37</v>
      </c>
      <c r="B6985" t="s">
        <v>318</v>
      </c>
      <c r="C6985">
        <v>37</v>
      </c>
      <c r="D6985" t="s">
        <v>963</v>
      </c>
      <c r="E6985" t="s">
        <v>78</v>
      </c>
      <c r="F6985" t="s">
        <v>78</v>
      </c>
      <c r="G6985" t="s">
        <v>1008</v>
      </c>
      <c r="H6985" t="s">
        <v>78</v>
      </c>
      <c r="I6985" t="s">
        <v>78</v>
      </c>
      <c r="J6985" t="s">
        <v>78</v>
      </c>
      <c r="K6985" t="s">
        <v>78</v>
      </c>
      <c r="L6985" t="s">
        <v>732</v>
      </c>
      <c r="M6985" t="s">
        <v>78</v>
      </c>
      <c r="N6985" t="s">
        <v>624</v>
      </c>
      <c r="O6985" t="s">
        <v>78</v>
      </c>
      <c r="P6985" t="s">
        <v>78</v>
      </c>
      <c r="Q6985" t="s">
        <v>78</v>
      </c>
      <c r="R6985" t="s">
        <v>675</v>
      </c>
      <c r="S6985" t="s">
        <v>78</v>
      </c>
    </row>
    <row r="6986" spans="1:19" x14ac:dyDescent="0.35">
      <c r="A6986" t="s">
        <v>38</v>
      </c>
      <c r="B6986" t="s">
        <v>827</v>
      </c>
      <c r="C6986">
        <v>406</v>
      </c>
      <c r="D6986" t="s">
        <v>628</v>
      </c>
      <c r="E6986" t="s">
        <v>250</v>
      </c>
      <c r="F6986" t="s">
        <v>743</v>
      </c>
      <c r="G6986" t="s">
        <v>718</v>
      </c>
      <c r="H6986" t="s">
        <v>63</v>
      </c>
      <c r="I6986" t="s">
        <v>250</v>
      </c>
      <c r="J6986" t="s">
        <v>246</v>
      </c>
      <c r="K6986" t="s">
        <v>377</v>
      </c>
      <c r="L6986" t="s">
        <v>433</v>
      </c>
      <c r="M6986" t="s">
        <v>414</v>
      </c>
      <c r="N6986" t="s">
        <v>736</v>
      </c>
      <c r="O6986" t="s">
        <v>738</v>
      </c>
      <c r="P6986" t="s">
        <v>668</v>
      </c>
      <c r="Q6986" t="s">
        <v>675</v>
      </c>
      <c r="R6986" t="s">
        <v>623</v>
      </c>
      <c r="S6986" t="s">
        <v>679</v>
      </c>
    </row>
    <row r="6987" spans="1:19" x14ac:dyDescent="0.35">
      <c r="A6987" t="s">
        <v>38</v>
      </c>
      <c r="B6987" t="s">
        <v>828</v>
      </c>
      <c r="C6987">
        <v>398</v>
      </c>
      <c r="D6987" t="s">
        <v>581</v>
      </c>
      <c r="E6987" t="s">
        <v>724</v>
      </c>
      <c r="F6987" t="s">
        <v>987</v>
      </c>
      <c r="G6987" t="s">
        <v>902</v>
      </c>
      <c r="H6987" t="s">
        <v>1023</v>
      </c>
      <c r="I6987" t="s">
        <v>668</v>
      </c>
      <c r="J6987" t="s">
        <v>78</v>
      </c>
      <c r="K6987" t="s">
        <v>78</v>
      </c>
      <c r="L6987" t="s">
        <v>246</v>
      </c>
      <c r="M6987" t="s">
        <v>623</v>
      </c>
      <c r="N6987" t="s">
        <v>807</v>
      </c>
      <c r="O6987" t="s">
        <v>374</v>
      </c>
      <c r="P6987" t="s">
        <v>679</v>
      </c>
      <c r="Q6987" t="s">
        <v>246</v>
      </c>
      <c r="R6987" t="s">
        <v>679</v>
      </c>
      <c r="S6987" t="s">
        <v>668</v>
      </c>
    </row>
    <row r="6988" spans="1:19" x14ac:dyDescent="0.35">
      <c r="A6988" t="s">
        <v>38</v>
      </c>
      <c r="B6988" t="s">
        <v>318</v>
      </c>
      <c r="C6988">
        <v>46</v>
      </c>
      <c r="D6988" t="s">
        <v>892</v>
      </c>
      <c r="E6988" t="s">
        <v>78</v>
      </c>
      <c r="F6988" t="s">
        <v>78</v>
      </c>
      <c r="G6988" t="s">
        <v>730</v>
      </c>
      <c r="H6988" t="s">
        <v>450</v>
      </c>
      <c r="I6988" t="s">
        <v>78</v>
      </c>
      <c r="J6988" t="s">
        <v>78</v>
      </c>
      <c r="K6988" t="s">
        <v>78</v>
      </c>
      <c r="L6988" t="s">
        <v>78</v>
      </c>
      <c r="M6988" t="s">
        <v>78</v>
      </c>
      <c r="N6988" t="s">
        <v>78</v>
      </c>
      <c r="O6988" t="s">
        <v>246</v>
      </c>
      <c r="P6988" t="s">
        <v>78</v>
      </c>
      <c r="Q6988" t="s">
        <v>78</v>
      </c>
      <c r="R6988" t="s">
        <v>78</v>
      </c>
      <c r="S6988" t="s">
        <v>78</v>
      </c>
    </row>
    <row r="6989" spans="1:19" x14ac:dyDescent="0.35">
      <c r="A6989" t="s">
        <v>39</v>
      </c>
      <c r="B6989" t="s">
        <v>827</v>
      </c>
      <c r="C6989">
        <v>580</v>
      </c>
      <c r="D6989" t="s">
        <v>368</v>
      </c>
      <c r="E6989" t="s">
        <v>737</v>
      </c>
      <c r="F6989" t="s">
        <v>718</v>
      </c>
      <c r="G6989" t="s">
        <v>791</v>
      </c>
      <c r="H6989" t="s">
        <v>783</v>
      </c>
      <c r="I6989" t="s">
        <v>624</v>
      </c>
      <c r="J6989" t="s">
        <v>490</v>
      </c>
      <c r="K6989" t="s">
        <v>622</v>
      </c>
      <c r="L6989" t="s">
        <v>668</v>
      </c>
      <c r="M6989" t="s">
        <v>623</v>
      </c>
      <c r="N6989" t="s">
        <v>743</v>
      </c>
      <c r="O6989" t="s">
        <v>800</v>
      </c>
      <c r="P6989" t="s">
        <v>668</v>
      </c>
      <c r="Q6989" t="s">
        <v>414</v>
      </c>
      <c r="R6989" t="s">
        <v>414</v>
      </c>
      <c r="S6989" t="s">
        <v>78</v>
      </c>
    </row>
    <row r="6990" spans="1:19" x14ac:dyDescent="0.35">
      <c r="A6990" t="s">
        <v>39</v>
      </c>
      <c r="B6990" t="s">
        <v>828</v>
      </c>
      <c r="C6990">
        <v>589</v>
      </c>
      <c r="D6990" t="s">
        <v>693</v>
      </c>
      <c r="E6990" t="s">
        <v>341</v>
      </c>
      <c r="F6990" t="s">
        <v>743</v>
      </c>
      <c r="G6990" t="s">
        <v>631</v>
      </c>
      <c r="H6990" t="s">
        <v>719</v>
      </c>
      <c r="I6990" t="s">
        <v>377</v>
      </c>
      <c r="J6990" t="s">
        <v>78</v>
      </c>
      <c r="K6990" t="s">
        <v>78</v>
      </c>
      <c r="L6990" t="s">
        <v>334</v>
      </c>
      <c r="M6990" t="s">
        <v>78</v>
      </c>
      <c r="N6990" t="s">
        <v>644</v>
      </c>
      <c r="O6990" t="s">
        <v>800</v>
      </c>
      <c r="P6990" t="s">
        <v>78</v>
      </c>
      <c r="Q6990" t="s">
        <v>668</v>
      </c>
      <c r="R6990" t="s">
        <v>78</v>
      </c>
      <c r="S6990" t="s">
        <v>78</v>
      </c>
    </row>
    <row r="6991" spans="1:19" x14ac:dyDescent="0.35">
      <c r="A6991" t="s">
        <v>39</v>
      </c>
      <c r="B6991" t="s">
        <v>318</v>
      </c>
      <c r="C6991">
        <v>36</v>
      </c>
      <c r="D6991" t="s">
        <v>903</v>
      </c>
      <c r="E6991" t="s">
        <v>743</v>
      </c>
      <c r="F6991" t="s">
        <v>78</v>
      </c>
      <c r="G6991" t="s">
        <v>337</v>
      </c>
      <c r="H6991" t="s">
        <v>341</v>
      </c>
      <c r="I6991" t="s">
        <v>78</v>
      </c>
      <c r="J6991" t="s">
        <v>78</v>
      </c>
      <c r="K6991" t="s">
        <v>78</v>
      </c>
      <c r="L6991" t="s">
        <v>78</v>
      </c>
      <c r="M6991" t="s">
        <v>78</v>
      </c>
      <c r="N6991" t="s">
        <v>78</v>
      </c>
      <c r="O6991" t="s">
        <v>78</v>
      </c>
      <c r="P6991" t="s">
        <v>78</v>
      </c>
      <c r="Q6991" t="s">
        <v>78</v>
      </c>
      <c r="R6991" t="s">
        <v>78</v>
      </c>
      <c r="S6991" t="s">
        <v>78</v>
      </c>
    </row>
    <row r="6992" spans="1:19" x14ac:dyDescent="0.35">
      <c r="A6992" t="s">
        <v>40</v>
      </c>
      <c r="B6992" t="s">
        <v>827</v>
      </c>
      <c r="C6992">
        <v>2803</v>
      </c>
      <c r="D6992" t="s">
        <v>1399</v>
      </c>
      <c r="E6992" t="s">
        <v>529</v>
      </c>
      <c r="F6992" t="s">
        <v>807</v>
      </c>
      <c r="G6992" t="s">
        <v>993</v>
      </c>
      <c r="H6992" t="s">
        <v>788</v>
      </c>
      <c r="I6992" t="s">
        <v>624</v>
      </c>
      <c r="J6992" t="s">
        <v>389</v>
      </c>
      <c r="K6992" t="s">
        <v>85</v>
      </c>
      <c r="L6992" t="s">
        <v>668</v>
      </c>
      <c r="M6992" t="s">
        <v>246</v>
      </c>
      <c r="N6992" t="s">
        <v>743</v>
      </c>
      <c r="O6992" t="s">
        <v>490</v>
      </c>
      <c r="P6992" t="s">
        <v>668</v>
      </c>
      <c r="Q6992" t="s">
        <v>433</v>
      </c>
      <c r="R6992" t="s">
        <v>377</v>
      </c>
      <c r="S6992" t="s">
        <v>679</v>
      </c>
    </row>
    <row r="6993" spans="1:19" x14ac:dyDescent="0.35">
      <c r="A6993" t="s">
        <v>40</v>
      </c>
      <c r="B6993" t="s">
        <v>828</v>
      </c>
      <c r="C6993">
        <v>2852</v>
      </c>
      <c r="D6993" t="s">
        <v>805</v>
      </c>
      <c r="E6993" t="s">
        <v>718</v>
      </c>
      <c r="F6993" t="s">
        <v>406</v>
      </c>
      <c r="G6993" t="s">
        <v>741</v>
      </c>
      <c r="H6993" t="s">
        <v>745</v>
      </c>
      <c r="I6993" t="s">
        <v>246</v>
      </c>
      <c r="J6993" t="s">
        <v>170</v>
      </c>
      <c r="K6993" t="s">
        <v>679</v>
      </c>
      <c r="L6993" t="s">
        <v>673</v>
      </c>
      <c r="M6993" t="s">
        <v>673</v>
      </c>
      <c r="N6993" t="s">
        <v>644</v>
      </c>
      <c r="O6993" t="s">
        <v>377</v>
      </c>
      <c r="P6993" t="s">
        <v>170</v>
      </c>
      <c r="Q6993" t="s">
        <v>433</v>
      </c>
      <c r="R6993" t="s">
        <v>334</v>
      </c>
      <c r="S6993" t="s">
        <v>679</v>
      </c>
    </row>
    <row r="6994" spans="1:19" x14ac:dyDescent="0.35">
      <c r="A6994" t="s">
        <v>40</v>
      </c>
      <c r="B6994" t="s">
        <v>318</v>
      </c>
      <c r="C6994">
        <v>206</v>
      </c>
      <c r="D6994" t="s">
        <v>1033</v>
      </c>
      <c r="E6994" t="s">
        <v>800</v>
      </c>
      <c r="F6994" t="s">
        <v>78</v>
      </c>
      <c r="G6994" t="s">
        <v>825</v>
      </c>
      <c r="H6994" t="s">
        <v>456</v>
      </c>
      <c r="I6994" t="s">
        <v>668</v>
      </c>
      <c r="J6994" t="s">
        <v>78</v>
      </c>
      <c r="K6994" t="s">
        <v>78</v>
      </c>
      <c r="L6994" t="s">
        <v>433</v>
      </c>
      <c r="M6994" t="s">
        <v>78</v>
      </c>
      <c r="N6994" t="s">
        <v>334</v>
      </c>
      <c r="O6994" t="s">
        <v>246</v>
      </c>
      <c r="P6994" t="s">
        <v>78</v>
      </c>
      <c r="Q6994" t="s">
        <v>673</v>
      </c>
      <c r="R6994" t="s">
        <v>668</v>
      </c>
      <c r="S6994" t="s">
        <v>170</v>
      </c>
    </row>
    <row r="6996" spans="1:19" x14ac:dyDescent="0.35">
      <c r="A6996" t="s">
        <v>2078</v>
      </c>
    </row>
    <row r="6997" spans="1:19" x14ac:dyDescent="0.35">
      <c r="A6997" t="s">
        <v>29</v>
      </c>
      <c r="B6997" t="s">
        <v>899</v>
      </c>
      <c r="C6997" t="s">
        <v>30</v>
      </c>
      <c r="D6997" t="s">
        <v>2059</v>
      </c>
      <c r="E6997" t="s">
        <v>2060</v>
      </c>
      <c r="F6997" t="s">
        <v>2061</v>
      </c>
      <c r="G6997" t="s">
        <v>2062</v>
      </c>
      <c r="H6997" t="s">
        <v>2063</v>
      </c>
      <c r="I6997" t="s">
        <v>2064</v>
      </c>
      <c r="J6997" t="s">
        <v>2065</v>
      </c>
      <c r="K6997" t="s">
        <v>2066</v>
      </c>
      <c r="L6997" t="s">
        <v>2067</v>
      </c>
      <c r="M6997" t="s">
        <v>2068</v>
      </c>
      <c r="N6997" t="s">
        <v>2069</v>
      </c>
      <c r="O6997" t="s">
        <v>2070</v>
      </c>
      <c r="P6997" t="s">
        <v>2071</v>
      </c>
      <c r="Q6997" t="s">
        <v>1342</v>
      </c>
      <c r="R6997" t="s">
        <v>702</v>
      </c>
      <c r="S6997" t="s">
        <v>74</v>
      </c>
    </row>
    <row r="6998" spans="1:19" x14ac:dyDescent="0.35">
      <c r="A6998" t="s">
        <v>35</v>
      </c>
      <c r="B6998" t="s">
        <v>900</v>
      </c>
      <c r="C6998">
        <v>571</v>
      </c>
      <c r="D6998" t="s">
        <v>1376</v>
      </c>
      <c r="E6998" t="s">
        <v>825</v>
      </c>
      <c r="F6998" t="s">
        <v>743</v>
      </c>
      <c r="G6998" t="s">
        <v>724</v>
      </c>
      <c r="H6998" t="s">
        <v>788</v>
      </c>
      <c r="I6998" t="s">
        <v>85</v>
      </c>
      <c r="J6998" t="s">
        <v>679</v>
      </c>
      <c r="K6998" t="s">
        <v>800</v>
      </c>
      <c r="L6998" t="s">
        <v>246</v>
      </c>
      <c r="M6998" t="s">
        <v>668</v>
      </c>
      <c r="N6998" t="s">
        <v>633</v>
      </c>
      <c r="O6998" t="s">
        <v>85</v>
      </c>
      <c r="P6998" t="s">
        <v>668</v>
      </c>
      <c r="Q6998" t="s">
        <v>246</v>
      </c>
      <c r="R6998" t="s">
        <v>389</v>
      </c>
      <c r="S6998" t="s">
        <v>78</v>
      </c>
    </row>
    <row r="6999" spans="1:19" x14ac:dyDescent="0.35">
      <c r="A6999" t="s">
        <v>35</v>
      </c>
      <c r="B6999" t="s">
        <v>901</v>
      </c>
      <c r="C6999">
        <v>78</v>
      </c>
      <c r="D6999" t="s">
        <v>945</v>
      </c>
      <c r="E6999" t="s">
        <v>918</v>
      </c>
      <c r="F6999" t="s">
        <v>383</v>
      </c>
      <c r="G6999" t="s">
        <v>688</v>
      </c>
      <c r="H6999" t="s">
        <v>717</v>
      </c>
      <c r="I6999" t="s">
        <v>1011</v>
      </c>
      <c r="J6999" t="s">
        <v>334</v>
      </c>
      <c r="K6999" t="s">
        <v>78</v>
      </c>
      <c r="L6999" t="s">
        <v>624</v>
      </c>
      <c r="M6999" t="s">
        <v>288</v>
      </c>
      <c r="N6999" t="s">
        <v>334</v>
      </c>
      <c r="O6999" t="s">
        <v>334</v>
      </c>
      <c r="P6999" t="s">
        <v>78</v>
      </c>
      <c r="Q6999" t="s">
        <v>406</v>
      </c>
      <c r="R6999" t="s">
        <v>389</v>
      </c>
      <c r="S6999" t="s">
        <v>406</v>
      </c>
    </row>
    <row r="7000" spans="1:19" x14ac:dyDescent="0.35">
      <c r="A7000" t="s">
        <v>36</v>
      </c>
      <c r="B7000" t="s">
        <v>900</v>
      </c>
      <c r="C7000">
        <v>2221</v>
      </c>
      <c r="D7000" t="s">
        <v>773</v>
      </c>
      <c r="E7000" t="s">
        <v>341</v>
      </c>
      <c r="F7000" t="s">
        <v>490</v>
      </c>
      <c r="G7000" t="s">
        <v>949</v>
      </c>
      <c r="H7000" t="s">
        <v>949</v>
      </c>
      <c r="I7000" t="s">
        <v>414</v>
      </c>
      <c r="J7000" t="s">
        <v>246</v>
      </c>
      <c r="K7000" t="s">
        <v>433</v>
      </c>
      <c r="L7000" t="s">
        <v>668</v>
      </c>
      <c r="M7000" t="s">
        <v>668</v>
      </c>
      <c r="N7000" t="s">
        <v>622</v>
      </c>
      <c r="O7000" t="s">
        <v>414</v>
      </c>
      <c r="P7000" t="s">
        <v>170</v>
      </c>
      <c r="Q7000" t="s">
        <v>673</v>
      </c>
      <c r="R7000" t="s">
        <v>433</v>
      </c>
      <c r="S7000" t="s">
        <v>679</v>
      </c>
    </row>
    <row r="7001" spans="1:19" x14ac:dyDescent="0.35">
      <c r="A7001" t="s">
        <v>37</v>
      </c>
      <c r="B7001" t="s">
        <v>900</v>
      </c>
      <c r="C7001">
        <v>936</v>
      </c>
      <c r="D7001" t="s">
        <v>982</v>
      </c>
      <c r="E7001" t="s">
        <v>676</v>
      </c>
      <c r="F7001" t="s">
        <v>458</v>
      </c>
      <c r="G7001" t="s">
        <v>631</v>
      </c>
      <c r="H7001" t="s">
        <v>739</v>
      </c>
      <c r="I7001" t="s">
        <v>414</v>
      </c>
      <c r="J7001" t="s">
        <v>374</v>
      </c>
      <c r="K7001" t="s">
        <v>377</v>
      </c>
      <c r="L7001" t="s">
        <v>673</v>
      </c>
      <c r="M7001" t="s">
        <v>78</v>
      </c>
      <c r="N7001" t="s">
        <v>734</v>
      </c>
      <c r="O7001" t="s">
        <v>355</v>
      </c>
      <c r="P7001" t="s">
        <v>668</v>
      </c>
      <c r="Q7001" t="s">
        <v>387</v>
      </c>
      <c r="R7001" t="s">
        <v>246</v>
      </c>
      <c r="S7001" t="s">
        <v>679</v>
      </c>
    </row>
    <row r="7002" spans="1:19" x14ac:dyDescent="0.35">
      <c r="A7002" t="s">
        <v>38</v>
      </c>
      <c r="B7002" t="s">
        <v>900</v>
      </c>
      <c r="C7002">
        <v>187</v>
      </c>
      <c r="D7002" t="s">
        <v>1093</v>
      </c>
      <c r="E7002" t="s">
        <v>644</v>
      </c>
      <c r="F7002" t="s">
        <v>734</v>
      </c>
      <c r="G7002" t="s">
        <v>793</v>
      </c>
      <c r="H7002" t="s">
        <v>1015</v>
      </c>
      <c r="I7002" t="s">
        <v>624</v>
      </c>
      <c r="J7002" t="s">
        <v>673</v>
      </c>
      <c r="K7002" t="s">
        <v>246</v>
      </c>
      <c r="L7002" t="s">
        <v>78</v>
      </c>
      <c r="M7002" t="s">
        <v>414</v>
      </c>
      <c r="N7002" t="s">
        <v>355</v>
      </c>
      <c r="O7002" t="s">
        <v>987</v>
      </c>
      <c r="P7002" t="s">
        <v>78</v>
      </c>
      <c r="Q7002" t="s">
        <v>389</v>
      </c>
      <c r="R7002" t="s">
        <v>414</v>
      </c>
      <c r="S7002" t="s">
        <v>673</v>
      </c>
    </row>
    <row r="7003" spans="1:19" x14ac:dyDescent="0.35">
      <c r="A7003" t="s">
        <v>38</v>
      </c>
      <c r="B7003" t="s">
        <v>901</v>
      </c>
      <c r="C7003">
        <v>663</v>
      </c>
      <c r="D7003" t="s">
        <v>915</v>
      </c>
      <c r="E7003" t="s">
        <v>745</v>
      </c>
      <c r="F7003" t="s">
        <v>85</v>
      </c>
      <c r="G7003" t="s">
        <v>741</v>
      </c>
      <c r="H7003" t="s">
        <v>1171</v>
      </c>
      <c r="I7003" t="s">
        <v>85</v>
      </c>
      <c r="J7003" t="s">
        <v>170</v>
      </c>
      <c r="K7003" t="s">
        <v>668</v>
      </c>
      <c r="L7003" t="s">
        <v>389</v>
      </c>
      <c r="M7003" t="s">
        <v>800</v>
      </c>
      <c r="N7003" t="s">
        <v>732</v>
      </c>
      <c r="O7003" t="s">
        <v>389</v>
      </c>
      <c r="P7003" t="s">
        <v>673</v>
      </c>
      <c r="Q7003" t="s">
        <v>377</v>
      </c>
      <c r="R7003" t="s">
        <v>334</v>
      </c>
      <c r="S7003" t="s">
        <v>679</v>
      </c>
    </row>
    <row r="7004" spans="1:19" x14ac:dyDescent="0.35">
      <c r="A7004" t="s">
        <v>39</v>
      </c>
      <c r="B7004" t="s">
        <v>900</v>
      </c>
      <c r="C7004">
        <v>995</v>
      </c>
      <c r="D7004" t="s">
        <v>955</v>
      </c>
      <c r="E7004" t="s">
        <v>734</v>
      </c>
      <c r="F7004" t="s">
        <v>736</v>
      </c>
      <c r="G7004" t="s">
        <v>1091</v>
      </c>
      <c r="H7004" t="s">
        <v>793</v>
      </c>
      <c r="I7004" t="s">
        <v>675</v>
      </c>
      <c r="J7004" t="s">
        <v>433</v>
      </c>
      <c r="K7004" t="s">
        <v>389</v>
      </c>
      <c r="L7004" t="s">
        <v>673</v>
      </c>
      <c r="M7004" t="s">
        <v>246</v>
      </c>
      <c r="N7004" t="s">
        <v>743</v>
      </c>
      <c r="O7004" t="s">
        <v>800</v>
      </c>
      <c r="P7004" t="s">
        <v>170</v>
      </c>
      <c r="Q7004" t="s">
        <v>246</v>
      </c>
      <c r="R7004" t="s">
        <v>246</v>
      </c>
      <c r="S7004" t="s">
        <v>78</v>
      </c>
    </row>
    <row r="7005" spans="1:19" x14ac:dyDescent="0.35">
      <c r="A7005" t="s">
        <v>39</v>
      </c>
      <c r="B7005" t="s">
        <v>901</v>
      </c>
      <c r="C7005">
        <v>210</v>
      </c>
      <c r="D7005" t="s">
        <v>1235</v>
      </c>
      <c r="E7005" t="s">
        <v>736</v>
      </c>
      <c r="F7005" t="s">
        <v>458</v>
      </c>
      <c r="G7005" t="s">
        <v>738</v>
      </c>
      <c r="H7005" t="s">
        <v>783</v>
      </c>
      <c r="I7005" t="s">
        <v>624</v>
      </c>
      <c r="J7005" t="s">
        <v>85</v>
      </c>
      <c r="K7005" t="s">
        <v>246</v>
      </c>
      <c r="L7005" t="s">
        <v>246</v>
      </c>
      <c r="M7005" t="s">
        <v>433</v>
      </c>
      <c r="N7005" t="s">
        <v>675</v>
      </c>
      <c r="O7005" t="s">
        <v>246</v>
      </c>
      <c r="P7005" t="s">
        <v>78</v>
      </c>
      <c r="Q7005" t="s">
        <v>377</v>
      </c>
      <c r="R7005" t="s">
        <v>78</v>
      </c>
      <c r="S7005" t="s">
        <v>78</v>
      </c>
    </row>
    <row r="7006" spans="1:19" x14ac:dyDescent="0.35">
      <c r="A7006" t="s">
        <v>40</v>
      </c>
      <c r="B7006" t="s">
        <v>900</v>
      </c>
      <c r="C7006">
        <v>4910</v>
      </c>
      <c r="D7006" t="s">
        <v>1371</v>
      </c>
      <c r="E7006" t="s">
        <v>743</v>
      </c>
      <c r="F7006" t="s">
        <v>624</v>
      </c>
      <c r="G7006" t="s">
        <v>1008</v>
      </c>
      <c r="H7006" t="s">
        <v>696</v>
      </c>
      <c r="I7006" t="s">
        <v>800</v>
      </c>
      <c r="J7006" t="s">
        <v>246</v>
      </c>
      <c r="K7006" t="s">
        <v>377</v>
      </c>
      <c r="L7006" t="s">
        <v>668</v>
      </c>
      <c r="M7006" t="s">
        <v>673</v>
      </c>
      <c r="N7006" t="s">
        <v>644</v>
      </c>
      <c r="O7006" t="s">
        <v>675</v>
      </c>
      <c r="P7006" t="s">
        <v>170</v>
      </c>
      <c r="Q7006" t="s">
        <v>433</v>
      </c>
      <c r="R7006" t="s">
        <v>433</v>
      </c>
      <c r="S7006" t="s">
        <v>679</v>
      </c>
    </row>
    <row r="7007" spans="1:19" x14ac:dyDescent="0.35">
      <c r="A7007" t="s">
        <v>40</v>
      </c>
      <c r="B7007" t="s">
        <v>901</v>
      </c>
      <c r="C7007">
        <v>951</v>
      </c>
      <c r="D7007" t="s">
        <v>275</v>
      </c>
      <c r="E7007" t="s">
        <v>868</v>
      </c>
      <c r="F7007" t="s">
        <v>490</v>
      </c>
      <c r="G7007" t="s">
        <v>739</v>
      </c>
      <c r="H7007" t="s">
        <v>1096</v>
      </c>
      <c r="I7007" t="s">
        <v>490</v>
      </c>
      <c r="J7007" t="s">
        <v>334</v>
      </c>
      <c r="K7007" t="s">
        <v>668</v>
      </c>
      <c r="L7007" t="s">
        <v>377</v>
      </c>
      <c r="M7007" t="s">
        <v>387</v>
      </c>
      <c r="N7007" t="s">
        <v>736</v>
      </c>
      <c r="O7007" t="s">
        <v>377</v>
      </c>
      <c r="P7007" t="s">
        <v>668</v>
      </c>
      <c r="Q7007" t="s">
        <v>377</v>
      </c>
      <c r="R7007" t="s">
        <v>673</v>
      </c>
      <c r="S7007" t="s">
        <v>679</v>
      </c>
    </row>
    <row r="7009" spans="1:7" x14ac:dyDescent="0.35">
      <c r="A7009" t="s">
        <v>2079</v>
      </c>
    </row>
    <row r="7010" spans="1:7" x14ac:dyDescent="0.35">
      <c r="A7010" t="s">
        <v>29</v>
      </c>
      <c r="B7010" t="s">
        <v>30</v>
      </c>
      <c r="C7010" t="s">
        <v>842</v>
      </c>
      <c r="D7010" t="s">
        <v>57</v>
      </c>
      <c r="E7010" t="s">
        <v>74</v>
      </c>
      <c r="F7010" t="s">
        <v>58</v>
      </c>
    </row>
    <row r="7011" spans="1:7" x14ac:dyDescent="0.35">
      <c r="A7011" t="s">
        <v>35</v>
      </c>
      <c r="B7011">
        <v>1673</v>
      </c>
      <c r="C7011" t="s">
        <v>246</v>
      </c>
      <c r="D7011" t="s">
        <v>587</v>
      </c>
      <c r="E7011" t="s">
        <v>85</v>
      </c>
      <c r="F7011" t="s">
        <v>569</v>
      </c>
    </row>
    <row r="7012" spans="1:7" x14ac:dyDescent="0.35">
      <c r="A7012" t="s">
        <v>36</v>
      </c>
      <c r="B7012">
        <v>5201</v>
      </c>
      <c r="C7012" t="s">
        <v>433</v>
      </c>
      <c r="D7012" t="s">
        <v>424</v>
      </c>
      <c r="E7012" t="s">
        <v>414</v>
      </c>
      <c r="F7012" t="s">
        <v>175</v>
      </c>
    </row>
    <row r="7013" spans="1:7" x14ac:dyDescent="0.35">
      <c r="A7013" t="s">
        <v>37</v>
      </c>
      <c r="B7013">
        <v>2146</v>
      </c>
      <c r="C7013" t="s">
        <v>389</v>
      </c>
      <c r="D7013" t="s">
        <v>194</v>
      </c>
      <c r="E7013" t="s">
        <v>377</v>
      </c>
      <c r="F7013" t="s">
        <v>577</v>
      </c>
    </row>
    <row r="7014" spans="1:7" x14ac:dyDescent="0.35">
      <c r="A7014" t="s">
        <v>38</v>
      </c>
      <c r="B7014">
        <v>2119</v>
      </c>
      <c r="C7014" t="s">
        <v>374</v>
      </c>
      <c r="D7014" t="s">
        <v>328</v>
      </c>
      <c r="E7014" t="s">
        <v>433</v>
      </c>
      <c r="F7014" t="s">
        <v>677</v>
      </c>
    </row>
    <row r="7015" spans="1:7" x14ac:dyDescent="0.35">
      <c r="A7015" t="s">
        <v>39</v>
      </c>
      <c r="B7015">
        <v>2747</v>
      </c>
      <c r="C7015" t="s">
        <v>374</v>
      </c>
      <c r="D7015" t="s">
        <v>402</v>
      </c>
      <c r="E7015" t="s">
        <v>246</v>
      </c>
      <c r="F7015" t="s">
        <v>1103</v>
      </c>
    </row>
    <row r="7016" spans="1:7" x14ac:dyDescent="0.35">
      <c r="A7016" t="s">
        <v>40</v>
      </c>
      <c r="B7016">
        <v>13886</v>
      </c>
      <c r="C7016" t="s">
        <v>374</v>
      </c>
      <c r="D7016" t="s">
        <v>410</v>
      </c>
      <c r="E7016" t="s">
        <v>377</v>
      </c>
      <c r="F7016" t="s">
        <v>567</v>
      </c>
    </row>
    <row r="7018" spans="1:7" x14ac:dyDescent="0.35">
      <c r="A7018" t="s">
        <v>2080</v>
      </c>
    </row>
    <row r="7019" spans="1:7" x14ac:dyDescent="0.35">
      <c r="A7019" t="s">
        <v>29</v>
      </c>
      <c r="B7019" t="s">
        <v>1999</v>
      </c>
      <c r="C7019" t="s">
        <v>30</v>
      </c>
      <c r="D7019" t="s">
        <v>57</v>
      </c>
      <c r="E7019" t="s">
        <v>58</v>
      </c>
      <c r="F7019" t="s">
        <v>74</v>
      </c>
      <c r="G7019" t="s">
        <v>842</v>
      </c>
    </row>
    <row r="7020" spans="1:7" x14ac:dyDescent="0.35">
      <c r="A7020" t="s">
        <v>35</v>
      </c>
      <c r="B7020" t="s">
        <v>1042</v>
      </c>
      <c r="C7020">
        <v>85</v>
      </c>
      <c r="D7020" t="s">
        <v>179</v>
      </c>
      <c r="E7020" t="s">
        <v>178</v>
      </c>
      <c r="F7020" t="s">
        <v>78</v>
      </c>
      <c r="G7020" t="s">
        <v>78</v>
      </c>
    </row>
    <row r="7021" spans="1:7" x14ac:dyDescent="0.35">
      <c r="A7021" t="s">
        <v>35</v>
      </c>
      <c r="B7021" t="s">
        <v>2000</v>
      </c>
      <c r="C7021">
        <v>78</v>
      </c>
      <c r="D7021" t="s">
        <v>625</v>
      </c>
      <c r="E7021" t="s">
        <v>328</v>
      </c>
      <c r="F7021" t="s">
        <v>78</v>
      </c>
      <c r="G7021" t="s">
        <v>458</v>
      </c>
    </row>
    <row r="7022" spans="1:7" x14ac:dyDescent="0.35">
      <c r="A7022" t="s">
        <v>35</v>
      </c>
      <c r="B7022" t="s">
        <v>2001</v>
      </c>
      <c r="C7022">
        <v>43</v>
      </c>
      <c r="D7022" t="s">
        <v>384</v>
      </c>
      <c r="E7022" t="s">
        <v>385</v>
      </c>
      <c r="F7022" t="s">
        <v>78</v>
      </c>
      <c r="G7022" t="s">
        <v>78</v>
      </c>
    </row>
    <row r="7023" spans="1:7" x14ac:dyDescent="0.35">
      <c r="A7023" t="s">
        <v>35</v>
      </c>
      <c r="B7023" t="s">
        <v>2002</v>
      </c>
      <c r="C7023">
        <v>46</v>
      </c>
      <c r="D7023" t="s">
        <v>392</v>
      </c>
      <c r="E7023" t="s">
        <v>487</v>
      </c>
      <c r="F7023" t="s">
        <v>1064</v>
      </c>
      <c r="G7023" t="s">
        <v>644</v>
      </c>
    </row>
    <row r="7024" spans="1:7" x14ac:dyDescent="0.35">
      <c r="A7024" t="s">
        <v>35</v>
      </c>
      <c r="B7024" t="s">
        <v>2003</v>
      </c>
      <c r="C7024">
        <v>304</v>
      </c>
      <c r="D7024" t="s">
        <v>512</v>
      </c>
      <c r="E7024" t="s">
        <v>371</v>
      </c>
      <c r="F7024" t="s">
        <v>433</v>
      </c>
      <c r="G7024" t="s">
        <v>673</v>
      </c>
    </row>
    <row r="7025" spans="1:7" x14ac:dyDescent="0.35">
      <c r="A7025" t="s">
        <v>35</v>
      </c>
      <c r="B7025" t="s">
        <v>2004</v>
      </c>
      <c r="C7025">
        <v>215</v>
      </c>
      <c r="D7025" t="s">
        <v>466</v>
      </c>
      <c r="E7025" t="s">
        <v>441</v>
      </c>
      <c r="F7025" t="s">
        <v>387</v>
      </c>
      <c r="G7025" t="s">
        <v>78</v>
      </c>
    </row>
    <row r="7026" spans="1:7" x14ac:dyDescent="0.35">
      <c r="A7026" t="s">
        <v>35</v>
      </c>
      <c r="B7026" t="s">
        <v>2005</v>
      </c>
      <c r="C7026">
        <v>160</v>
      </c>
      <c r="D7026" t="s">
        <v>1252</v>
      </c>
      <c r="E7026" t="s">
        <v>117</v>
      </c>
      <c r="F7026" t="s">
        <v>78</v>
      </c>
      <c r="G7026" t="s">
        <v>246</v>
      </c>
    </row>
    <row r="7027" spans="1:7" x14ac:dyDescent="0.35">
      <c r="A7027" t="s">
        <v>35</v>
      </c>
      <c r="B7027" t="s">
        <v>1044</v>
      </c>
      <c r="C7027">
        <v>83</v>
      </c>
      <c r="D7027" t="s">
        <v>392</v>
      </c>
      <c r="E7027" t="s">
        <v>391</v>
      </c>
      <c r="F7027" t="s">
        <v>78</v>
      </c>
      <c r="G7027" t="s">
        <v>78</v>
      </c>
    </row>
    <row r="7028" spans="1:7" x14ac:dyDescent="0.35">
      <c r="A7028" t="s">
        <v>35</v>
      </c>
      <c r="B7028" t="s">
        <v>2006</v>
      </c>
      <c r="C7028">
        <v>74</v>
      </c>
      <c r="D7028" t="s">
        <v>239</v>
      </c>
      <c r="E7028" t="s">
        <v>238</v>
      </c>
      <c r="F7028" t="s">
        <v>78</v>
      </c>
      <c r="G7028" t="s">
        <v>78</v>
      </c>
    </row>
    <row r="7029" spans="1:7" x14ac:dyDescent="0.35">
      <c r="A7029" t="s">
        <v>35</v>
      </c>
      <c r="B7029" t="s">
        <v>2007</v>
      </c>
      <c r="C7029">
        <v>36</v>
      </c>
      <c r="D7029" t="s">
        <v>403</v>
      </c>
      <c r="E7029" t="s">
        <v>923</v>
      </c>
      <c r="F7029" t="s">
        <v>78</v>
      </c>
      <c r="G7029" t="s">
        <v>78</v>
      </c>
    </row>
    <row r="7030" spans="1:7" x14ac:dyDescent="0.35">
      <c r="A7030" t="s">
        <v>35</v>
      </c>
      <c r="B7030" t="s">
        <v>2008</v>
      </c>
      <c r="C7030">
        <v>52</v>
      </c>
      <c r="D7030" t="s">
        <v>102</v>
      </c>
      <c r="E7030" t="s">
        <v>194</v>
      </c>
      <c r="F7030" t="s">
        <v>78</v>
      </c>
      <c r="G7030" t="s">
        <v>743</v>
      </c>
    </row>
    <row r="7031" spans="1:7" x14ac:dyDescent="0.35">
      <c r="A7031" t="s">
        <v>35</v>
      </c>
      <c r="B7031" t="s">
        <v>2009</v>
      </c>
      <c r="C7031">
        <v>232</v>
      </c>
      <c r="D7031" t="s">
        <v>558</v>
      </c>
      <c r="E7031" t="s">
        <v>496</v>
      </c>
      <c r="F7031" t="s">
        <v>738</v>
      </c>
      <c r="G7031" t="s">
        <v>387</v>
      </c>
    </row>
    <row r="7032" spans="1:7" x14ac:dyDescent="0.35">
      <c r="A7032" t="s">
        <v>35</v>
      </c>
      <c r="B7032" t="s">
        <v>2010</v>
      </c>
      <c r="C7032">
        <v>164</v>
      </c>
      <c r="D7032" t="s">
        <v>571</v>
      </c>
      <c r="E7032" t="s">
        <v>248</v>
      </c>
      <c r="F7032" t="s">
        <v>78</v>
      </c>
      <c r="G7032" t="s">
        <v>78</v>
      </c>
    </row>
    <row r="7033" spans="1:7" x14ac:dyDescent="0.35">
      <c r="A7033" t="s">
        <v>35</v>
      </c>
      <c r="B7033" t="s">
        <v>2011</v>
      </c>
      <c r="C7033">
        <v>82</v>
      </c>
      <c r="D7033" t="s">
        <v>684</v>
      </c>
      <c r="E7033" t="s">
        <v>452</v>
      </c>
      <c r="F7033" t="s">
        <v>78</v>
      </c>
      <c r="G7033" t="s">
        <v>78</v>
      </c>
    </row>
    <row r="7034" spans="1:7" x14ac:dyDescent="0.35">
      <c r="A7034" t="s">
        <v>35</v>
      </c>
      <c r="B7034" t="s">
        <v>318</v>
      </c>
      <c r="C7034">
        <v>19</v>
      </c>
      <c r="D7034" t="s">
        <v>394</v>
      </c>
      <c r="E7034" t="s">
        <v>529</v>
      </c>
      <c r="F7034" t="s">
        <v>272</v>
      </c>
      <c r="G7034" t="s">
        <v>78</v>
      </c>
    </row>
    <row r="7035" spans="1:7" x14ac:dyDescent="0.35">
      <c r="A7035" t="s">
        <v>36</v>
      </c>
      <c r="B7035" t="s">
        <v>1042</v>
      </c>
      <c r="C7035">
        <v>357</v>
      </c>
      <c r="D7035" t="s">
        <v>471</v>
      </c>
      <c r="E7035" t="s">
        <v>670</v>
      </c>
      <c r="F7035" t="s">
        <v>78</v>
      </c>
      <c r="G7035" t="s">
        <v>334</v>
      </c>
    </row>
    <row r="7036" spans="1:7" x14ac:dyDescent="0.35">
      <c r="A7036" t="s">
        <v>36</v>
      </c>
      <c r="B7036" t="s">
        <v>2000</v>
      </c>
      <c r="C7036">
        <v>301</v>
      </c>
      <c r="D7036" t="s">
        <v>172</v>
      </c>
      <c r="E7036" t="s">
        <v>562</v>
      </c>
      <c r="F7036" t="s">
        <v>668</v>
      </c>
      <c r="G7036" t="s">
        <v>668</v>
      </c>
    </row>
    <row r="7037" spans="1:7" x14ac:dyDescent="0.35">
      <c r="A7037" t="s">
        <v>36</v>
      </c>
      <c r="B7037" t="s">
        <v>2001</v>
      </c>
      <c r="C7037">
        <v>178</v>
      </c>
      <c r="D7037" t="s">
        <v>461</v>
      </c>
      <c r="E7037" t="s">
        <v>195</v>
      </c>
      <c r="F7037" t="s">
        <v>78</v>
      </c>
      <c r="G7037" t="s">
        <v>334</v>
      </c>
    </row>
    <row r="7038" spans="1:7" x14ac:dyDescent="0.35">
      <c r="A7038" t="s">
        <v>36</v>
      </c>
      <c r="B7038" t="s">
        <v>2002</v>
      </c>
      <c r="C7038">
        <v>169</v>
      </c>
      <c r="D7038" t="s">
        <v>650</v>
      </c>
      <c r="E7038" t="s">
        <v>130</v>
      </c>
      <c r="F7038" t="s">
        <v>78</v>
      </c>
      <c r="G7038" t="s">
        <v>377</v>
      </c>
    </row>
    <row r="7039" spans="1:7" x14ac:dyDescent="0.35">
      <c r="A7039" t="s">
        <v>36</v>
      </c>
      <c r="B7039" t="s">
        <v>2003</v>
      </c>
      <c r="C7039">
        <v>1023</v>
      </c>
      <c r="D7039" t="s">
        <v>367</v>
      </c>
      <c r="E7039" t="s">
        <v>941</v>
      </c>
      <c r="F7039" t="s">
        <v>673</v>
      </c>
      <c r="G7039" t="s">
        <v>85</v>
      </c>
    </row>
    <row r="7040" spans="1:7" x14ac:dyDescent="0.35">
      <c r="A7040" t="s">
        <v>36</v>
      </c>
      <c r="B7040" t="s">
        <v>2004</v>
      </c>
      <c r="C7040">
        <v>488</v>
      </c>
      <c r="D7040" t="s">
        <v>440</v>
      </c>
      <c r="E7040" t="s">
        <v>48</v>
      </c>
      <c r="F7040" t="s">
        <v>668</v>
      </c>
      <c r="G7040" t="s">
        <v>334</v>
      </c>
    </row>
    <row r="7041" spans="1:7" x14ac:dyDescent="0.35">
      <c r="A7041" t="s">
        <v>36</v>
      </c>
      <c r="B7041" t="s">
        <v>2005</v>
      </c>
      <c r="C7041">
        <v>367</v>
      </c>
      <c r="D7041" t="s">
        <v>694</v>
      </c>
      <c r="E7041" t="s">
        <v>767</v>
      </c>
      <c r="F7041" t="s">
        <v>78</v>
      </c>
      <c r="G7041" t="s">
        <v>673</v>
      </c>
    </row>
    <row r="7042" spans="1:7" x14ac:dyDescent="0.35">
      <c r="A7042" t="s">
        <v>36</v>
      </c>
      <c r="B7042" t="s">
        <v>1044</v>
      </c>
      <c r="C7042">
        <v>290</v>
      </c>
      <c r="D7042" t="s">
        <v>323</v>
      </c>
      <c r="E7042" t="s">
        <v>134</v>
      </c>
      <c r="F7042" t="s">
        <v>673</v>
      </c>
      <c r="G7042" t="s">
        <v>78</v>
      </c>
    </row>
    <row r="7043" spans="1:7" x14ac:dyDescent="0.35">
      <c r="A7043" t="s">
        <v>36</v>
      </c>
      <c r="B7043" t="s">
        <v>2006</v>
      </c>
      <c r="C7043">
        <v>265</v>
      </c>
      <c r="D7043" t="s">
        <v>501</v>
      </c>
      <c r="E7043" t="s">
        <v>352</v>
      </c>
      <c r="F7043" t="s">
        <v>78</v>
      </c>
      <c r="G7043" t="s">
        <v>374</v>
      </c>
    </row>
    <row r="7044" spans="1:7" x14ac:dyDescent="0.35">
      <c r="A7044" t="s">
        <v>36</v>
      </c>
      <c r="B7044" t="s">
        <v>2007</v>
      </c>
      <c r="C7044">
        <v>146</v>
      </c>
      <c r="D7044" t="s">
        <v>505</v>
      </c>
      <c r="E7044" t="s">
        <v>413</v>
      </c>
      <c r="F7044" t="s">
        <v>78</v>
      </c>
      <c r="G7044" t="s">
        <v>78</v>
      </c>
    </row>
    <row r="7045" spans="1:7" x14ac:dyDescent="0.35">
      <c r="A7045" t="s">
        <v>36</v>
      </c>
      <c r="B7045" t="s">
        <v>2008</v>
      </c>
      <c r="C7045">
        <v>141</v>
      </c>
      <c r="D7045" t="s">
        <v>511</v>
      </c>
      <c r="E7045" t="s">
        <v>670</v>
      </c>
      <c r="F7045" t="s">
        <v>668</v>
      </c>
      <c r="G7045" t="s">
        <v>85</v>
      </c>
    </row>
    <row r="7046" spans="1:7" x14ac:dyDescent="0.35">
      <c r="A7046" t="s">
        <v>36</v>
      </c>
      <c r="B7046" t="s">
        <v>2009</v>
      </c>
      <c r="C7046">
        <v>780</v>
      </c>
      <c r="D7046" t="s">
        <v>617</v>
      </c>
      <c r="E7046" t="s">
        <v>417</v>
      </c>
      <c r="F7046" t="s">
        <v>668</v>
      </c>
      <c r="G7046" t="s">
        <v>246</v>
      </c>
    </row>
    <row r="7047" spans="1:7" x14ac:dyDescent="0.35">
      <c r="A7047" t="s">
        <v>36</v>
      </c>
      <c r="B7047" t="s">
        <v>2010</v>
      </c>
      <c r="C7047">
        <v>379</v>
      </c>
      <c r="D7047" t="s">
        <v>573</v>
      </c>
      <c r="E7047" t="s">
        <v>397</v>
      </c>
      <c r="F7047" t="s">
        <v>78</v>
      </c>
      <c r="G7047" t="s">
        <v>679</v>
      </c>
    </row>
    <row r="7048" spans="1:7" x14ac:dyDescent="0.35">
      <c r="A7048" t="s">
        <v>36</v>
      </c>
      <c r="B7048" t="s">
        <v>2011</v>
      </c>
      <c r="C7048">
        <v>223</v>
      </c>
      <c r="D7048" t="s">
        <v>627</v>
      </c>
      <c r="E7048" t="s">
        <v>452</v>
      </c>
      <c r="F7048" t="s">
        <v>246</v>
      </c>
      <c r="G7048" t="s">
        <v>673</v>
      </c>
    </row>
    <row r="7049" spans="1:7" x14ac:dyDescent="0.35">
      <c r="A7049" t="s">
        <v>36</v>
      </c>
      <c r="B7049" t="s">
        <v>318</v>
      </c>
      <c r="C7049">
        <v>94</v>
      </c>
      <c r="D7049" t="s">
        <v>978</v>
      </c>
      <c r="E7049" t="s">
        <v>1104</v>
      </c>
      <c r="F7049" t="s">
        <v>352</v>
      </c>
      <c r="G7049" t="s">
        <v>622</v>
      </c>
    </row>
    <row r="7050" spans="1:7" x14ac:dyDescent="0.35">
      <c r="A7050" t="s">
        <v>37</v>
      </c>
      <c r="B7050" t="s">
        <v>1042</v>
      </c>
      <c r="C7050">
        <v>102</v>
      </c>
      <c r="D7050" t="s">
        <v>166</v>
      </c>
      <c r="E7050" t="s">
        <v>165</v>
      </c>
      <c r="F7050" t="s">
        <v>78</v>
      </c>
      <c r="G7050" t="s">
        <v>78</v>
      </c>
    </row>
    <row r="7051" spans="1:7" x14ac:dyDescent="0.35">
      <c r="A7051" t="s">
        <v>37</v>
      </c>
      <c r="B7051" t="s">
        <v>2000</v>
      </c>
      <c r="C7051">
        <v>111</v>
      </c>
      <c r="D7051" t="s">
        <v>372</v>
      </c>
      <c r="E7051" t="s">
        <v>942</v>
      </c>
      <c r="F7051" t="s">
        <v>85</v>
      </c>
      <c r="G7051" t="s">
        <v>78</v>
      </c>
    </row>
    <row r="7052" spans="1:7" x14ac:dyDescent="0.35">
      <c r="A7052" t="s">
        <v>37</v>
      </c>
      <c r="B7052" t="s">
        <v>2001</v>
      </c>
      <c r="C7052">
        <v>62</v>
      </c>
      <c r="D7052" t="s">
        <v>217</v>
      </c>
      <c r="E7052" t="s">
        <v>88</v>
      </c>
      <c r="F7052" t="s">
        <v>78</v>
      </c>
      <c r="G7052" t="s">
        <v>622</v>
      </c>
    </row>
    <row r="7053" spans="1:7" x14ac:dyDescent="0.35">
      <c r="A7053" t="s">
        <v>37</v>
      </c>
      <c r="B7053" t="s">
        <v>2002</v>
      </c>
      <c r="C7053">
        <v>57</v>
      </c>
      <c r="D7053" t="s">
        <v>106</v>
      </c>
      <c r="E7053" t="s">
        <v>105</v>
      </c>
      <c r="F7053" t="s">
        <v>78</v>
      </c>
      <c r="G7053" t="s">
        <v>78</v>
      </c>
    </row>
    <row r="7054" spans="1:7" x14ac:dyDescent="0.35">
      <c r="A7054" t="s">
        <v>37</v>
      </c>
      <c r="B7054" t="s">
        <v>2003</v>
      </c>
      <c r="C7054">
        <v>404</v>
      </c>
      <c r="D7054" t="s">
        <v>437</v>
      </c>
      <c r="E7054" t="s">
        <v>230</v>
      </c>
      <c r="F7054" t="s">
        <v>78</v>
      </c>
      <c r="G7054" t="s">
        <v>623</v>
      </c>
    </row>
    <row r="7055" spans="1:7" x14ac:dyDescent="0.35">
      <c r="A7055" t="s">
        <v>37</v>
      </c>
      <c r="B7055" t="s">
        <v>2004</v>
      </c>
      <c r="C7055">
        <v>251</v>
      </c>
      <c r="D7055" t="s">
        <v>879</v>
      </c>
      <c r="E7055" t="s">
        <v>640</v>
      </c>
      <c r="F7055" t="s">
        <v>374</v>
      </c>
      <c r="G7055" t="s">
        <v>433</v>
      </c>
    </row>
    <row r="7056" spans="1:7" x14ac:dyDescent="0.35">
      <c r="A7056" t="s">
        <v>37</v>
      </c>
      <c r="B7056" t="s">
        <v>2005</v>
      </c>
      <c r="C7056">
        <v>214</v>
      </c>
      <c r="D7056" t="s">
        <v>1212</v>
      </c>
      <c r="E7056" t="s">
        <v>1373</v>
      </c>
      <c r="F7056" t="s">
        <v>374</v>
      </c>
      <c r="G7056" t="s">
        <v>377</v>
      </c>
    </row>
    <row r="7057" spans="1:7" x14ac:dyDescent="0.35">
      <c r="A7057" t="s">
        <v>37</v>
      </c>
      <c r="B7057" t="s">
        <v>1044</v>
      </c>
      <c r="C7057">
        <v>98</v>
      </c>
      <c r="D7057" t="s">
        <v>437</v>
      </c>
      <c r="E7057" t="s">
        <v>511</v>
      </c>
      <c r="F7057" t="s">
        <v>406</v>
      </c>
      <c r="G7057" t="s">
        <v>623</v>
      </c>
    </row>
    <row r="7058" spans="1:7" x14ac:dyDescent="0.35">
      <c r="A7058" t="s">
        <v>37</v>
      </c>
      <c r="B7058" t="s">
        <v>2006</v>
      </c>
      <c r="C7058">
        <v>103</v>
      </c>
      <c r="D7058" t="s">
        <v>415</v>
      </c>
      <c r="E7058" t="s">
        <v>454</v>
      </c>
      <c r="F7058" t="s">
        <v>78</v>
      </c>
      <c r="G7058" t="s">
        <v>78</v>
      </c>
    </row>
    <row r="7059" spans="1:7" x14ac:dyDescent="0.35">
      <c r="A7059" t="s">
        <v>37</v>
      </c>
      <c r="B7059" t="s">
        <v>2007</v>
      </c>
      <c r="C7059">
        <v>51</v>
      </c>
      <c r="D7059" t="s">
        <v>537</v>
      </c>
      <c r="E7059" t="s">
        <v>536</v>
      </c>
      <c r="F7059" t="s">
        <v>78</v>
      </c>
      <c r="G7059" t="s">
        <v>78</v>
      </c>
    </row>
    <row r="7060" spans="1:7" x14ac:dyDescent="0.35">
      <c r="A7060" t="s">
        <v>37</v>
      </c>
      <c r="B7060" t="s">
        <v>2008</v>
      </c>
      <c r="C7060">
        <v>52</v>
      </c>
      <c r="D7060" t="s">
        <v>1100</v>
      </c>
      <c r="E7060" t="s">
        <v>332</v>
      </c>
      <c r="F7060" t="s">
        <v>78</v>
      </c>
      <c r="G7060" t="s">
        <v>78</v>
      </c>
    </row>
    <row r="7061" spans="1:7" x14ac:dyDescent="0.35">
      <c r="A7061" t="s">
        <v>37</v>
      </c>
      <c r="B7061" t="s">
        <v>2009</v>
      </c>
      <c r="C7061">
        <v>302</v>
      </c>
      <c r="D7061" t="s">
        <v>322</v>
      </c>
      <c r="E7061" t="s">
        <v>590</v>
      </c>
      <c r="F7061" t="s">
        <v>78</v>
      </c>
      <c r="G7061" t="s">
        <v>490</v>
      </c>
    </row>
    <row r="7062" spans="1:7" x14ac:dyDescent="0.35">
      <c r="A7062" t="s">
        <v>37</v>
      </c>
      <c r="B7062" t="s">
        <v>2010</v>
      </c>
      <c r="C7062">
        <v>200</v>
      </c>
      <c r="D7062" t="s">
        <v>1085</v>
      </c>
      <c r="E7062" t="s">
        <v>608</v>
      </c>
      <c r="F7062" t="s">
        <v>246</v>
      </c>
      <c r="G7062" t="s">
        <v>389</v>
      </c>
    </row>
    <row r="7063" spans="1:7" x14ac:dyDescent="0.35">
      <c r="A7063" t="s">
        <v>37</v>
      </c>
      <c r="B7063" t="s">
        <v>2011</v>
      </c>
      <c r="C7063">
        <v>94</v>
      </c>
      <c r="D7063" t="s">
        <v>507</v>
      </c>
      <c r="E7063" t="s">
        <v>1456</v>
      </c>
      <c r="F7063" t="s">
        <v>78</v>
      </c>
      <c r="G7063" t="s">
        <v>78</v>
      </c>
    </row>
    <row r="7064" spans="1:7" x14ac:dyDescent="0.35">
      <c r="A7064" t="s">
        <v>37</v>
      </c>
      <c r="B7064" t="s">
        <v>318</v>
      </c>
      <c r="C7064">
        <v>45</v>
      </c>
      <c r="D7064" t="s">
        <v>351</v>
      </c>
      <c r="E7064" t="s">
        <v>235</v>
      </c>
      <c r="F7064" t="s">
        <v>613</v>
      </c>
      <c r="G7064" t="s">
        <v>246</v>
      </c>
    </row>
    <row r="7065" spans="1:7" x14ac:dyDescent="0.35">
      <c r="A7065" t="s">
        <v>38</v>
      </c>
      <c r="B7065" t="s">
        <v>1042</v>
      </c>
      <c r="C7065">
        <v>105</v>
      </c>
      <c r="D7065" t="s">
        <v>336</v>
      </c>
      <c r="E7065" t="s">
        <v>607</v>
      </c>
      <c r="F7065" t="s">
        <v>78</v>
      </c>
      <c r="G7065" t="s">
        <v>78</v>
      </c>
    </row>
    <row r="7066" spans="1:7" x14ac:dyDescent="0.35">
      <c r="A7066" t="s">
        <v>38</v>
      </c>
      <c r="B7066" t="s">
        <v>2000</v>
      </c>
      <c r="C7066">
        <v>89</v>
      </c>
      <c r="D7066" t="s">
        <v>1208</v>
      </c>
      <c r="E7066" t="s">
        <v>855</v>
      </c>
      <c r="F7066" t="s">
        <v>78</v>
      </c>
      <c r="G7066" t="s">
        <v>355</v>
      </c>
    </row>
    <row r="7067" spans="1:7" x14ac:dyDescent="0.35">
      <c r="A7067" t="s">
        <v>38</v>
      </c>
      <c r="B7067" t="s">
        <v>2001</v>
      </c>
      <c r="C7067">
        <v>42</v>
      </c>
      <c r="D7067" t="s">
        <v>84</v>
      </c>
      <c r="E7067" t="s">
        <v>645</v>
      </c>
      <c r="F7067" t="s">
        <v>623</v>
      </c>
      <c r="G7067" t="s">
        <v>734</v>
      </c>
    </row>
    <row r="7068" spans="1:7" x14ac:dyDescent="0.35">
      <c r="A7068" t="s">
        <v>38</v>
      </c>
      <c r="B7068" t="s">
        <v>2002</v>
      </c>
      <c r="C7068">
        <v>61</v>
      </c>
      <c r="D7068" t="s">
        <v>338</v>
      </c>
      <c r="E7068" t="s">
        <v>185</v>
      </c>
      <c r="F7068" t="s">
        <v>170</v>
      </c>
      <c r="G7068" t="s">
        <v>78</v>
      </c>
    </row>
    <row r="7069" spans="1:7" x14ac:dyDescent="0.35">
      <c r="A7069" t="s">
        <v>38</v>
      </c>
      <c r="B7069" t="s">
        <v>2003</v>
      </c>
      <c r="C7069">
        <v>400</v>
      </c>
      <c r="D7069" t="s">
        <v>499</v>
      </c>
      <c r="E7069" t="s">
        <v>409</v>
      </c>
      <c r="F7069" t="s">
        <v>679</v>
      </c>
      <c r="G7069" t="s">
        <v>389</v>
      </c>
    </row>
    <row r="7070" spans="1:7" x14ac:dyDescent="0.35">
      <c r="A7070" t="s">
        <v>38</v>
      </c>
      <c r="B7070" t="s">
        <v>2004</v>
      </c>
      <c r="C7070">
        <v>297</v>
      </c>
      <c r="D7070" t="s">
        <v>1107</v>
      </c>
      <c r="E7070" t="s">
        <v>910</v>
      </c>
      <c r="F7070" t="s">
        <v>374</v>
      </c>
      <c r="G7070" t="s">
        <v>623</v>
      </c>
    </row>
    <row r="7071" spans="1:7" x14ac:dyDescent="0.35">
      <c r="A7071" t="s">
        <v>38</v>
      </c>
      <c r="B7071" t="s">
        <v>2005</v>
      </c>
      <c r="C7071">
        <v>206</v>
      </c>
      <c r="D7071" t="s">
        <v>1003</v>
      </c>
      <c r="E7071" t="s">
        <v>1129</v>
      </c>
      <c r="F7071" t="s">
        <v>987</v>
      </c>
      <c r="G7071" t="s">
        <v>389</v>
      </c>
    </row>
    <row r="7072" spans="1:7" x14ac:dyDescent="0.35">
      <c r="A7072" t="s">
        <v>38</v>
      </c>
      <c r="B7072" t="s">
        <v>1044</v>
      </c>
      <c r="C7072">
        <v>94</v>
      </c>
      <c r="D7072" t="s">
        <v>385</v>
      </c>
      <c r="E7072" t="s">
        <v>384</v>
      </c>
      <c r="F7072" t="s">
        <v>78</v>
      </c>
      <c r="G7072" t="s">
        <v>78</v>
      </c>
    </row>
    <row r="7073" spans="1:7" x14ac:dyDescent="0.35">
      <c r="A7073" t="s">
        <v>38</v>
      </c>
      <c r="B7073" t="s">
        <v>2006</v>
      </c>
      <c r="C7073">
        <v>70</v>
      </c>
      <c r="D7073" t="s">
        <v>1303</v>
      </c>
      <c r="E7073" t="s">
        <v>489</v>
      </c>
      <c r="F7073" t="s">
        <v>78</v>
      </c>
      <c r="G7073" t="s">
        <v>78</v>
      </c>
    </row>
    <row r="7074" spans="1:7" x14ac:dyDescent="0.35">
      <c r="A7074" t="s">
        <v>38</v>
      </c>
      <c r="B7074" t="s">
        <v>2007</v>
      </c>
      <c r="C7074">
        <v>43</v>
      </c>
      <c r="D7074" t="s">
        <v>685</v>
      </c>
      <c r="E7074" t="s">
        <v>421</v>
      </c>
      <c r="F7074" t="s">
        <v>78</v>
      </c>
      <c r="G7074" t="s">
        <v>78</v>
      </c>
    </row>
    <row r="7075" spans="1:7" x14ac:dyDescent="0.35">
      <c r="A7075" t="s">
        <v>38</v>
      </c>
      <c r="B7075" t="s">
        <v>2008</v>
      </c>
      <c r="C7075">
        <v>68</v>
      </c>
      <c r="D7075" t="s">
        <v>567</v>
      </c>
      <c r="E7075" t="s">
        <v>481</v>
      </c>
      <c r="F7075" t="s">
        <v>433</v>
      </c>
      <c r="G7075" t="s">
        <v>78</v>
      </c>
    </row>
    <row r="7076" spans="1:7" x14ac:dyDescent="0.35">
      <c r="A7076" t="s">
        <v>38</v>
      </c>
      <c r="B7076" t="s">
        <v>2009</v>
      </c>
      <c r="C7076">
        <v>291</v>
      </c>
      <c r="D7076" t="s">
        <v>563</v>
      </c>
      <c r="E7076" t="s">
        <v>367</v>
      </c>
      <c r="F7076" t="s">
        <v>334</v>
      </c>
      <c r="G7076" t="s">
        <v>673</v>
      </c>
    </row>
    <row r="7077" spans="1:7" x14ac:dyDescent="0.35">
      <c r="A7077" t="s">
        <v>38</v>
      </c>
      <c r="B7077" t="s">
        <v>2010</v>
      </c>
      <c r="C7077">
        <v>218</v>
      </c>
      <c r="D7077" t="s">
        <v>470</v>
      </c>
      <c r="E7077" t="s">
        <v>54</v>
      </c>
      <c r="F7077" t="s">
        <v>668</v>
      </c>
      <c r="G7077" t="s">
        <v>800</v>
      </c>
    </row>
    <row r="7078" spans="1:7" x14ac:dyDescent="0.35">
      <c r="A7078" t="s">
        <v>38</v>
      </c>
      <c r="B7078" t="s">
        <v>2011</v>
      </c>
      <c r="C7078">
        <v>104</v>
      </c>
      <c r="D7078" t="s">
        <v>396</v>
      </c>
      <c r="E7078" t="s">
        <v>190</v>
      </c>
      <c r="F7078" t="s">
        <v>78</v>
      </c>
      <c r="G7078" t="s">
        <v>334</v>
      </c>
    </row>
    <row r="7079" spans="1:7" x14ac:dyDescent="0.35">
      <c r="A7079" t="s">
        <v>38</v>
      </c>
      <c r="B7079" t="s">
        <v>318</v>
      </c>
      <c r="C7079">
        <v>31</v>
      </c>
      <c r="D7079" t="s">
        <v>412</v>
      </c>
      <c r="E7079" t="s">
        <v>339</v>
      </c>
      <c r="F7079" t="s">
        <v>969</v>
      </c>
      <c r="G7079" t="s">
        <v>78</v>
      </c>
    </row>
    <row r="7080" spans="1:7" x14ac:dyDescent="0.35">
      <c r="A7080" t="s">
        <v>39</v>
      </c>
      <c r="B7080" t="s">
        <v>1042</v>
      </c>
      <c r="C7080">
        <v>132</v>
      </c>
      <c r="D7080" t="s">
        <v>223</v>
      </c>
      <c r="E7080" t="s">
        <v>224</v>
      </c>
      <c r="F7080" t="s">
        <v>78</v>
      </c>
      <c r="G7080" t="s">
        <v>78</v>
      </c>
    </row>
    <row r="7081" spans="1:7" x14ac:dyDescent="0.35">
      <c r="A7081" t="s">
        <v>39</v>
      </c>
      <c r="B7081" t="s">
        <v>2000</v>
      </c>
      <c r="C7081">
        <v>129</v>
      </c>
      <c r="D7081" t="s">
        <v>372</v>
      </c>
      <c r="E7081" t="s">
        <v>131</v>
      </c>
      <c r="F7081" t="s">
        <v>78</v>
      </c>
      <c r="G7081" t="s">
        <v>374</v>
      </c>
    </row>
    <row r="7082" spans="1:7" x14ac:dyDescent="0.35">
      <c r="A7082" t="s">
        <v>39</v>
      </c>
      <c r="B7082" t="s">
        <v>2001</v>
      </c>
      <c r="C7082">
        <v>63</v>
      </c>
      <c r="D7082" t="s">
        <v>480</v>
      </c>
      <c r="E7082" t="s">
        <v>168</v>
      </c>
      <c r="F7082" t="s">
        <v>78</v>
      </c>
      <c r="G7082" t="s">
        <v>78</v>
      </c>
    </row>
    <row r="7083" spans="1:7" x14ac:dyDescent="0.35">
      <c r="A7083" t="s">
        <v>39</v>
      </c>
      <c r="B7083" t="s">
        <v>2002</v>
      </c>
      <c r="C7083">
        <v>99</v>
      </c>
      <c r="D7083" t="s">
        <v>130</v>
      </c>
      <c r="E7083" t="s">
        <v>536</v>
      </c>
      <c r="F7083" t="s">
        <v>78</v>
      </c>
      <c r="G7083" t="s">
        <v>246</v>
      </c>
    </row>
    <row r="7084" spans="1:7" x14ac:dyDescent="0.35">
      <c r="A7084" t="s">
        <v>39</v>
      </c>
      <c r="B7084" t="s">
        <v>2003</v>
      </c>
      <c r="C7084">
        <v>540</v>
      </c>
      <c r="D7084" t="s">
        <v>1119</v>
      </c>
      <c r="E7084" t="s">
        <v>91</v>
      </c>
      <c r="F7084" t="s">
        <v>668</v>
      </c>
      <c r="G7084" t="s">
        <v>387</v>
      </c>
    </row>
    <row r="7085" spans="1:7" x14ac:dyDescent="0.35">
      <c r="A7085" t="s">
        <v>39</v>
      </c>
      <c r="B7085" t="s">
        <v>2004</v>
      </c>
      <c r="C7085">
        <v>322</v>
      </c>
      <c r="D7085" t="s">
        <v>911</v>
      </c>
      <c r="E7085" t="s">
        <v>686</v>
      </c>
      <c r="F7085" t="s">
        <v>334</v>
      </c>
      <c r="G7085" t="s">
        <v>433</v>
      </c>
    </row>
    <row r="7086" spans="1:7" x14ac:dyDescent="0.35">
      <c r="A7086" t="s">
        <v>39</v>
      </c>
      <c r="B7086" t="s">
        <v>2005</v>
      </c>
      <c r="C7086">
        <v>242</v>
      </c>
      <c r="D7086" t="s">
        <v>1108</v>
      </c>
      <c r="E7086" t="s">
        <v>981</v>
      </c>
      <c r="F7086" t="s">
        <v>433</v>
      </c>
      <c r="G7086" t="s">
        <v>78</v>
      </c>
    </row>
    <row r="7087" spans="1:7" x14ac:dyDescent="0.35">
      <c r="A7087" t="s">
        <v>39</v>
      </c>
      <c r="B7087" t="s">
        <v>1044</v>
      </c>
      <c r="C7087">
        <v>122</v>
      </c>
      <c r="D7087" t="s">
        <v>162</v>
      </c>
      <c r="E7087" t="s">
        <v>161</v>
      </c>
      <c r="F7087" t="s">
        <v>78</v>
      </c>
      <c r="G7087" t="s">
        <v>78</v>
      </c>
    </row>
    <row r="7088" spans="1:7" x14ac:dyDescent="0.35">
      <c r="A7088" t="s">
        <v>39</v>
      </c>
      <c r="B7088" t="s">
        <v>2006</v>
      </c>
      <c r="C7088">
        <v>116</v>
      </c>
      <c r="D7088" t="s">
        <v>509</v>
      </c>
      <c r="E7088" t="s">
        <v>148</v>
      </c>
      <c r="F7088" t="s">
        <v>78</v>
      </c>
      <c r="G7088" t="s">
        <v>738</v>
      </c>
    </row>
    <row r="7089" spans="1:7" x14ac:dyDescent="0.35">
      <c r="A7089" t="s">
        <v>39</v>
      </c>
      <c r="B7089" t="s">
        <v>2007</v>
      </c>
      <c r="C7089">
        <v>58</v>
      </c>
      <c r="D7089" t="s">
        <v>852</v>
      </c>
      <c r="E7089" t="s">
        <v>853</v>
      </c>
      <c r="F7089" t="s">
        <v>78</v>
      </c>
      <c r="G7089" t="s">
        <v>78</v>
      </c>
    </row>
    <row r="7090" spans="1:7" x14ac:dyDescent="0.35">
      <c r="A7090" t="s">
        <v>39</v>
      </c>
      <c r="B7090" t="s">
        <v>2008</v>
      </c>
      <c r="C7090">
        <v>94</v>
      </c>
      <c r="D7090" t="s">
        <v>495</v>
      </c>
      <c r="E7090" t="s">
        <v>630</v>
      </c>
      <c r="F7090" t="s">
        <v>374</v>
      </c>
      <c r="G7090" t="s">
        <v>800</v>
      </c>
    </row>
    <row r="7091" spans="1:7" x14ac:dyDescent="0.35">
      <c r="A7091" t="s">
        <v>39</v>
      </c>
      <c r="B7091" t="s">
        <v>2009</v>
      </c>
      <c r="C7091">
        <v>426</v>
      </c>
      <c r="D7091" t="s">
        <v>381</v>
      </c>
      <c r="E7091" t="s">
        <v>405</v>
      </c>
      <c r="F7091" t="s">
        <v>170</v>
      </c>
      <c r="G7091" t="s">
        <v>246</v>
      </c>
    </row>
    <row r="7092" spans="1:7" x14ac:dyDescent="0.35">
      <c r="A7092" t="s">
        <v>39</v>
      </c>
      <c r="B7092" t="s">
        <v>2010</v>
      </c>
      <c r="C7092">
        <v>227</v>
      </c>
      <c r="D7092" t="s">
        <v>573</v>
      </c>
      <c r="E7092" t="s">
        <v>471</v>
      </c>
      <c r="F7092" t="s">
        <v>387</v>
      </c>
      <c r="G7092" t="s">
        <v>78</v>
      </c>
    </row>
    <row r="7093" spans="1:7" x14ac:dyDescent="0.35">
      <c r="A7093" t="s">
        <v>39</v>
      </c>
      <c r="B7093" t="s">
        <v>2011</v>
      </c>
      <c r="C7093">
        <v>133</v>
      </c>
      <c r="D7093" t="s">
        <v>720</v>
      </c>
      <c r="E7093" t="s">
        <v>281</v>
      </c>
      <c r="F7093" t="s">
        <v>78</v>
      </c>
      <c r="G7093" t="s">
        <v>800</v>
      </c>
    </row>
    <row r="7094" spans="1:7" x14ac:dyDescent="0.35">
      <c r="A7094" t="s">
        <v>39</v>
      </c>
      <c r="B7094" t="s">
        <v>318</v>
      </c>
      <c r="C7094">
        <v>44</v>
      </c>
      <c r="D7094" t="s">
        <v>589</v>
      </c>
      <c r="E7094" t="s">
        <v>565</v>
      </c>
      <c r="F7094" t="s">
        <v>152</v>
      </c>
      <c r="G7094" t="s">
        <v>1118</v>
      </c>
    </row>
    <row r="7095" spans="1:7" x14ac:dyDescent="0.35">
      <c r="A7095" t="s">
        <v>40</v>
      </c>
      <c r="B7095" t="s">
        <v>1042</v>
      </c>
      <c r="C7095">
        <v>781</v>
      </c>
      <c r="D7095" t="s">
        <v>536</v>
      </c>
      <c r="E7095" t="s">
        <v>384</v>
      </c>
      <c r="F7095" t="s">
        <v>78</v>
      </c>
      <c r="G7095" t="s">
        <v>170</v>
      </c>
    </row>
    <row r="7096" spans="1:7" x14ac:dyDescent="0.35">
      <c r="A7096" t="s">
        <v>40</v>
      </c>
      <c r="B7096" t="s">
        <v>2000</v>
      </c>
      <c r="C7096">
        <v>708</v>
      </c>
      <c r="D7096" t="s">
        <v>367</v>
      </c>
      <c r="E7096" t="s">
        <v>417</v>
      </c>
      <c r="F7096" t="s">
        <v>673</v>
      </c>
      <c r="G7096" t="s">
        <v>433</v>
      </c>
    </row>
    <row r="7097" spans="1:7" x14ac:dyDescent="0.35">
      <c r="A7097" t="s">
        <v>40</v>
      </c>
      <c r="B7097" t="s">
        <v>2001</v>
      </c>
      <c r="C7097">
        <v>388</v>
      </c>
      <c r="D7097" t="s">
        <v>229</v>
      </c>
      <c r="E7097" t="s">
        <v>560</v>
      </c>
      <c r="F7097" t="s">
        <v>170</v>
      </c>
      <c r="G7097" t="s">
        <v>377</v>
      </c>
    </row>
    <row r="7098" spans="1:7" x14ac:dyDescent="0.35">
      <c r="A7098" t="s">
        <v>40</v>
      </c>
      <c r="B7098" t="s">
        <v>2002</v>
      </c>
      <c r="C7098">
        <v>432</v>
      </c>
      <c r="D7098" t="s">
        <v>106</v>
      </c>
      <c r="E7098" t="s">
        <v>422</v>
      </c>
      <c r="F7098" t="s">
        <v>246</v>
      </c>
      <c r="G7098" t="s">
        <v>433</v>
      </c>
    </row>
    <row r="7099" spans="1:7" x14ac:dyDescent="0.35">
      <c r="A7099" t="s">
        <v>40</v>
      </c>
      <c r="B7099" t="s">
        <v>2003</v>
      </c>
      <c r="C7099">
        <v>2671</v>
      </c>
      <c r="D7099" t="s">
        <v>829</v>
      </c>
      <c r="E7099" t="s">
        <v>1308</v>
      </c>
      <c r="F7099" t="s">
        <v>668</v>
      </c>
      <c r="G7099" t="s">
        <v>800</v>
      </c>
    </row>
    <row r="7100" spans="1:7" x14ac:dyDescent="0.35">
      <c r="A7100" t="s">
        <v>40</v>
      </c>
      <c r="B7100" t="s">
        <v>2004</v>
      </c>
      <c r="C7100">
        <v>1573</v>
      </c>
      <c r="D7100" t="s">
        <v>978</v>
      </c>
      <c r="E7100" t="s">
        <v>1401</v>
      </c>
      <c r="F7100" t="s">
        <v>246</v>
      </c>
      <c r="G7100" t="s">
        <v>433</v>
      </c>
    </row>
    <row r="7101" spans="1:7" x14ac:dyDescent="0.35">
      <c r="A7101" t="s">
        <v>40</v>
      </c>
      <c r="B7101" t="s">
        <v>2005</v>
      </c>
      <c r="C7101">
        <v>1189</v>
      </c>
      <c r="D7101" t="s">
        <v>1115</v>
      </c>
      <c r="E7101" t="s">
        <v>1371</v>
      </c>
      <c r="F7101" t="s">
        <v>433</v>
      </c>
      <c r="G7101" t="s">
        <v>334</v>
      </c>
    </row>
    <row r="7102" spans="1:7" x14ac:dyDescent="0.35">
      <c r="A7102" t="s">
        <v>40</v>
      </c>
      <c r="B7102" t="s">
        <v>1044</v>
      </c>
      <c r="C7102">
        <v>687</v>
      </c>
      <c r="D7102" t="s">
        <v>331</v>
      </c>
      <c r="E7102" t="s">
        <v>491</v>
      </c>
      <c r="F7102" t="s">
        <v>673</v>
      </c>
      <c r="G7102" t="s">
        <v>170</v>
      </c>
    </row>
    <row r="7103" spans="1:7" x14ac:dyDescent="0.35">
      <c r="A7103" t="s">
        <v>40</v>
      </c>
      <c r="B7103" t="s">
        <v>2006</v>
      </c>
      <c r="C7103">
        <v>628</v>
      </c>
      <c r="D7103" t="s">
        <v>591</v>
      </c>
      <c r="E7103" t="s">
        <v>232</v>
      </c>
      <c r="F7103" t="s">
        <v>78</v>
      </c>
      <c r="G7103" t="s">
        <v>374</v>
      </c>
    </row>
    <row r="7104" spans="1:7" x14ac:dyDescent="0.35">
      <c r="A7104" t="s">
        <v>40</v>
      </c>
      <c r="B7104" t="s">
        <v>2007</v>
      </c>
      <c r="C7104">
        <v>334</v>
      </c>
      <c r="D7104" t="s">
        <v>149</v>
      </c>
      <c r="E7104" t="s">
        <v>148</v>
      </c>
      <c r="F7104" t="s">
        <v>78</v>
      </c>
      <c r="G7104" t="s">
        <v>78</v>
      </c>
    </row>
    <row r="7105" spans="1:7" x14ac:dyDescent="0.35">
      <c r="A7105" t="s">
        <v>40</v>
      </c>
      <c r="B7105" t="s">
        <v>2008</v>
      </c>
      <c r="C7105">
        <v>407</v>
      </c>
      <c r="D7105" t="s">
        <v>536</v>
      </c>
      <c r="E7105" t="s">
        <v>399</v>
      </c>
      <c r="F7105" t="s">
        <v>673</v>
      </c>
      <c r="G7105" t="s">
        <v>414</v>
      </c>
    </row>
    <row r="7106" spans="1:7" x14ac:dyDescent="0.35">
      <c r="A7106" t="s">
        <v>40</v>
      </c>
      <c r="B7106" t="s">
        <v>2009</v>
      </c>
      <c r="C7106">
        <v>2031</v>
      </c>
      <c r="D7106" t="s">
        <v>165</v>
      </c>
      <c r="E7106" t="s">
        <v>563</v>
      </c>
      <c r="F7106" t="s">
        <v>673</v>
      </c>
      <c r="G7106" t="s">
        <v>374</v>
      </c>
    </row>
    <row r="7107" spans="1:7" x14ac:dyDescent="0.35">
      <c r="A7107" t="s">
        <v>40</v>
      </c>
      <c r="B7107" t="s">
        <v>2010</v>
      </c>
      <c r="C7107">
        <v>1188</v>
      </c>
      <c r="D7107" t="s">
        <v>214</v>
      </c>
      <c r="E7107" t="s">
        <v>1208</v>
      </c>
      <c r="F7107" t="s">
        <v>673</v>
      </c>
      <c r="G7107" t="s">
        <v>334</v>
      </c>
    </row>
    <row r="7108" spans="1:7" x14ac:dyDescent="0.35">
      <c r="A7108" t="s">
        <v>40</v>
      </c>
      <c r="B7108" t="s">
        <v>2011</v>
      </c>
      <c r="C7108">
        <v>636</v>
      </c>
      <c r="D7108" t="s">
        <v>1447</v>
      </c>
      <c r="E7108" t="s">
        <v>1411</v>
      </c>
      <c r="F7108" t="s">
        <v>170</v>
      </c>
      <c r="G7108" t="s">
        <v>334</v>
      </c>
    </row>
    <row r="7109" spans="1:7" x14ac:dyDescent="0.35">
      <c r="A7109" t="s">
        <v>40</v>
      </c>
      <c r="B7109" t="s">
        <v>318</v>
      </c>
      <c r="C7109">
        <v>233</v>
      </c>
      <c r="D7109" t="s">
        <v>648</v>
      </c>
      <c r="E7109" t="s">
        <v>1110</v>
      </c>
      <c r="F7109" t="s">
        <v>47</v>
      </c>
      <c r="G7109" t="s">
        <v>743</v>
      </c>
    </row>
    <row r="7111" spans="1:7" x14ac:dyDescent="0.35">
      <c r="A7111" t="s">
        <v>2081</v>
      </c>
    </row>
    <row r="7112" spans="1:7" x14ac:dyDescent="0.35">
      <c r="A7112" t="s">
        <v>29</v>
      </c>
      <c r="B7112" t="s">
        <v>2014</v>
      </c>
      <c r="C7112" t="s">
        <v>30</v>
      </c>
      <c r="D7112" t="s">
        <v>842</v>
      </c>
      <c r="E7112" t="s">
        <v>57</v>
      </c>
      <c r="F7112" t="s">
        <v>74</v>
      </c>
      <c r="G7112" t="s">
        <v>58</v>
      </c>
    </row>
    <row r="7113" spans="1:7" x14ac:dyDescent="0.35">
      <c r="A7113" t="s">
        <v>35</v>
      </c>
      <c r="B7113" t="s">
        <v>2015</v>
      </c>
      <c r="C7113">
        <v>380</v>
      </c>
      <c r="D7113" t="s">
        <v>673</v>
      </c>
      <c r="E7113" t="s">
        <v>526</v>
      </c>
      <c r="F7113" t="s">
        <v>78</v>
      </c>
      <c r="G7113" t="s">
        <v>809</v>
      </c>
    </row>
    <row r="7114" spans="1:7" x14ac:dyDescent="0.35">
      <c r="A7114" t="s">
        <v>35</v>
      </c>
      <c r="B7114" t="s">
        <v>2016</v>
      </c>
      <c r="C7114">
        <v>1185</v>
      </c>
      <c r="D7114" t="s">
        <v>433</v>
      </c>
      <c r="E7114" t="s">
        <v>427</v>
      </c>
      <c r="F7114" t="s">
        <v>246</v>
      </c>
      <c r="G7114" t="s">
        <v>224</v>
      </c>
    </row>
    <row r="7115" spans="1:7" x14ac:dyDescent="0.35">
      <c r="A7115" t="s">
        <v>35</v>
      </c>
      <c r="B7115" t="s">
        <v>318</v>
      </c>
      <c r="C7115">
        <v>108</v>
      </c>
      <c r="D7115" t="s">
        <v>78</v>
      </c>
      <c r="E7115" t="s">
        <v>568</v>
      </c>
      <c r="F7115" t="s">
        <v>698</v>
      </c>
      <c r="G7115" t="s">
        <v>1123</v>
      </c>
    </row>
    <row r="7116" spans="1:7" x14ac:dyDescent="0.35">
      <c r="A7116" t="s">
        <v>36</v>
      </c>
      <c r="B7116" t="s">
        <v>2015</v>
      </c>
      <c r="C7116">
        <v>869</v>
      </c>
      <c r="D7116" t="s">
        <v>246</v>
      </c>
      <c r="E7116" t="s">
        <v>143</v>
      </c>
      <c r="F7116" t="s">
        <v>78</v>
      </c>
      <c r="G7116" t="s">
        <v>117</v>
      </c>
    </row>
    <row r="7117" spans="1:7" x14ac:dyDescent="0.35">
      <c r="A7117" t="s">
        <v>36</v>
      </c>
      <c r="B7117" t="s">
        <v>2016</v>
      </c>
      <c r="C7117">
        <v>3776</v>
      </c>
      <c r="D7117" t="s">
        <v>433</v>
      </c>
      <c r="E7117" t="s">
        <v>333</v>
      </c>
      <c r="F7117" t="s">
        <v>170</v>
      </c>
      <c r="G7117" t="s">
        <v>492</v>
      </c>
    </row>
    <row r="7118" spans="1:7" x14ac:dyDescent="0.35">
      <c r="A7118" t="s">
        <v>36</v>
      </c>
      <c r="B7118" t="s">
        <v>318</v>
      </c>
      <c r="C7118">
        <v>556</v>
      </c>
      <c r="D7118" t="s">
        <v>800</v>
      </c>
      <c r="E7118" t="s">
        <v>421</v>
      </c>
      <c r="F7118" t="s">
        <v>783</v>
      </c>
      <c r="G7118" t="s">
        <v>682</v>
      </c>
    </row>
    <row r="7119" spans="1:7" x14ac:dyDescent="0.35">
      <c r="A7119" t="s">
        <v>37</v>
      </c>
      <c r="B7119" t="s">
        <v>2015</v>
      </c>
      <c r="C7119">
        <v>445</v>
      </c>
      <c r="D7119" t="s">
        <v>800</v>
      </c>
      <c r="E7119" t="s">
        <v>1466</v>
      </c>
      <c r="F7119" t="s">
        <v>679</v>
      </c>
      <c r="G7119" t="s">
        <v>109</v>
      </c>
    </row>
    <row r="7120" spans="1:7" x14ac:dyDescent="0.35">
      <c r="A7120" t="s">
        <v>37</v>
      </c>
      <c r="B7120" t="s">
        <v>2016</v>
      </c>
      <c r="C7120">
        <v>1483</v>
      </c>
      <c r="D7120" t="s">
        <v>377</v>
      </c>
      <c r="E7120" t="s">
        <v>455</v>
      </c>
      <c r="F7120" t="s">
        <v>334</v>
      </c>
      <c r="G7120" t="s">
        <v>321</v>
      </c>
    </row>
    <row r="7121" spans="1:7" x14ac:dyDescent="0.35">
      <c r="A7121" t="s">
        <v>37</v>
      </c>
      <c r="B7121" t="s">
        <v>318</v>
      </c>
      <c r="C7121">
        <v>218</v>
      </c>
      <c r="D7121" t="s">
        <v>389</v>
      </c>
      <c r="E7121" t="s">
        <v>155</v>
      </c>
      <c r="F7121" t="s">
        <v>745</v>
      </c>
      <c r="G7121" t="s">
        <v>829</v>
      </c>
    </row>
    <row r="7122" spans="1:7" x14ac:dyDescent="0.35">
      <c r="A7122" t="s">
        <v>38</v>
      </c>
      <c r="B7122" t="s">
        <v>2015</v>
      </c>
      <c r="C7122">
        <v>470</v>
      </c>
      <c r="D7122" t="s">
        <v>414</v>
      </c>
      <c r="E7122" t="s">
        <v>699</v>
      </c>
      <c r="F7122" t="s">
        <v>668</v>
      </c>
      <c r="G7122" t="s">
        <v>880</v>
      </c>
    </row>
    <row r="7123" spans="1:7" x14ac:dyDescent="0.35">
      <c r="A7123" t="s">
        <v>38</v>
      </c>
      <c r="B7123" t="s">
        <v>2016</v>
      </c>
      <c r="C7123">
        <v>1453</v>
      </c>
      <c r="D7123" t="s">
        <v>433</v>
      </c>
      <c r="E7123" t="s">
        <v>239</v>
      </c>
      <c r="F7123" t="s">
        <v>668</v>
      </c>
      <c r="G7123" t="s">
        <v>557</v>
      </c>
    </row>
    <row r="7124" spans="1:7" x14ac:dyDescent="0.35">
      <c r="A7124" t="s">
        <v>38</v>
      </c>
      <c r="B7124" t="s">
        <v>318</v>
      </c>
      <c r="C7124">
        <v>196</v>
      </c>
      <c r="D7124" t="s">
        <v>414</v>
      </c>
      <c r="E7124" t="s">
        <v>358</v>
      </c>
      <c r="F7124" t="s">
        <v>724</v>
      </c>
      <c r="G7124" t="s">
        <v>512</v>
      </c>
    </row>
    <row r="7125" spans="1:7" x14ac:dyDescent="0.35">
      <c r="A7125" t="s">
        <v>39</v>
      </c>
      <c r="B7125" t="s">
        <v>2015</v>
      </c>
      <c r="C7125">
        <v>562</v>
      </c>
      <c r="D7125" t="s">
        <v>668</v>
      </c>
      <c r="E7125" t="s">
        <v>1213</v>
      </c>
      <c r="F7125" t="s">
        <v>334</v>
      </c>
      <c r="G7125" t="s">
        <v>1093</v>
      </c>
    </row>
    <row r="7126" spans="1:7" x14ac:dyDescent="0.35">
      <c r="A7126" t="s">
        <v>39</v>
      </c>
      <c r="B7126" t="s">
        <v>2016</v>
      </c>
      <c r="C7126">
        <v>1969</v>
      </c>
      <c r="D7126" t="s">
        <v>374</v>
      </c>
      <c r="E7126" t="s">
        <v>202</v>
      </c>
      <c r="F7126" t="s">
        <v>668</v>
      </c>
      <c r="G7126" t="s">
        <v>407</v>
      </c>
    </row>
    <row r="7127" spans="1:7" x14ac:dyDescent="0.35">
      <c r="A7127" t="s">
        <v>39</v>
      </c>
      <c r="B7127" t="s">
        <v>318</v>
      </c>
      <c r="C7127">
        <v>216</v>
      </c>
      <c r="D7127" t="s">
        <v>622</v>
      </c>
      <c r="E7127" t="s">
        <v>333</v>
      </c>
      <c r="F7127" t="s">
        <v>250</v>
      </c>
      <c r="G7127" t="s">
        <v>87</v>
      </c>
    </row>
    <row r="7128" spans="1:7" x14ac:dyDescent="0.35">
      <c r="A7128" t="s">
        <v>40</v>
      </c>
      <c r="B7128" t="s">
        <v>2015</v>
      </c>
      <c r="C7128">
        <v>2726</v>
      </c>
      <c r="D7128" t="s">
        <v>433</v>
      </c>
      <c r="E7128" t="s">
        <v>837</v>
      </c>
      <c r="F7128" t="s">
        <v>170</v>
      </c>
      <c r="G7128" t="s">
        <v>915</v>
      </c>
    </row>
    <row r="7129" spans="1:7" x14ac:dyDescent="0.35">
      <c r="A7129" t="s">
        <v>40</v>
      </c>
      <c r="B7129" t="s">
        <v>2016</v>
      </c>
      <c r="C7129">
        <v>9866</v>
      </c>
      <c r="D7129" t="s">
        <v>433</v>
      </c>
      <c r="E7129" t="s">
        <v>1094</v>
      </c>
      <c r="F7129" t="s">
        <v>668</v>
      </c>
      <c r="G7129" t="s">
        <v>632</v>
      </c>
    </row>
    <row r="7130" spans="1:7" x14ac:dyDescent="0.35">
      <c r="A7130" t="s">
        <v>40</v>
      </c>
      <c r="B7130" t="s">
        <v>318</v>
      </c>
      <c r="C7130">
        <v>1294</v>
      </c>
      <c r="D7130" t="s">
        <v>800</v>
      </c>
      <c r="E7130" t="s">
        <v>155</v>
      </c>
      <c r="F7130" t="s">
        <v>1091</v>
      </c>
      <c r="G7130" t="s">
        <v>202</v>
      </c>
    </row>
    <row r="7132" spans="1:7" x14ac:dyDescent="0.35">
      <c r="A7132" t="s">
        <v>2082</v>
      </c>
    </row>
    <row r="7133" spans="1:7" x14ac:dyDescent="0.35">
      <c r="A7133" t="s">
        <v>29</v>
      </c>
      <c r="B7133" t="s">
        <v>887</v>
      </c>
      <c r="C7133" t="s">
        <v>30</v>
      </c>
      <c r="D7133" t="s">
        <v>842</v>
      </c>
      <c r="E7133" t="s">
        <v>57</v>
      </c>
      <c r="F7133" t="s">
        <v>74</v>
      </c>
      <c r="G7133" t="s">
        <v>58</v>
      </c>
    </row>
    <row r="7134" spans="1:7" x14ac:dyDescent="0.35">
      <c r="A7134" t="s">
        <v>35</v>
      </c>
      <c r="B7134" t="s">
        <v>888</v>
      </c>
      <c r="C7134">
        <v>817</v>
      </c>
      <c r="D7134" t="s">
        <v>414</v>
      </c>
      <c r="E7134" t="s">
        <v>829</v>
      </c>
      <c r="F7134" t="s">
        <v>85</v>
      </c>
      <c r="G7134" t="s">
        <v>218</v>
      </c>
    </row>
    <row r="7135" spans="1:7" x14ac:dyDescent="0.35">
      <c r="A7135" t="s">
        <v>35</v>
      </c>
      <c r="B7135" t="s">
        <v>889</v>
      </c>
      <c r="C7135">
        <v>856</v>
      </c>
      <c r="D7135" t="s">
        <v>668</v>
      </c>
      <c r="E7135" t="s">
        <v>373</v>
      </c>
      <c r="F7135" t="s">
        <v>85</v>
      </c>
      <c r="G7135" t="s">
        <v>99</v>
      </c>
    </row>
    <row r="7136" spans="1:7" x14ac:dyDescent="0.35">
      <c r="A7136" t="s">
        <v>36</v>
      </c>
      <c r="B7136" t="s">
        <v>888</v>
      </c>
      <c r="C7136">
        <v>2493</v>
      </c>
      <c r="D7136" t="s">
        <v>374</v>
      </c>
      <c r="E7136" t="s">
        <v>381</v>
      </c>
      <c r="F7136" t="s">
        <v>433</v>
      </c>
      <c r="G7136" t="s">
        <v>366</v>
      </c>
    </row>
    <row r="7137" spans="1:7" x14ac:dyDescent="0.35">
      <c r="A7137" t="s">
        <v>36</v>
      </c>
      <c r="B7137" t="s">
        <v>889</v>
      </c>
      <c r="C7137">
        <v>2708</v>
      </c>
      <c r="D7137" t="s">
        <v>246</v>
      </c>
      <c r="E7137" t="s">
        <v>670</v>
      </c>
      <c r="F7137" t="s">
        <v>623</v>
      </c>
      <c r="G7137" t="s">
        <v>99</v>
      </c>
    </row>
    <row r="7138" spans="1:7" x14ac:dyDescent="0.35">
      <c r="A7138" t="s">
        <v>37</v>
      </c>
      <c r="B7138" t="s">
        <v>888</v>
      </c>
      <c r="C7138">
        <v>997</v>
      </c>
      <c r="D7138" t="s">
        <v>673</v>
      </c>
      <c r="E7138" t="s">
        <v>566</v>
      </c>
      <c r="F7138" t="s">
        <v>389</v>
      </c>
      <c r="G7138" t="s">
        <v>131</v>
      </c>
    </row>
    <row r="7139" spans="1:7" x14ac:dyDescent="0.35">
      <c r="A7139" t="s">
        <v>37</v>
      </c>
      <c r="B7139" t="s">
        <v>889</v>
      </c>
      <c r="C7139">
        <v>1149</v>
      </c>
      <c r="D7139" t="s">
        <v>623</v>
      </c>
      <c r="E7139" t="s">
        <v>55</v>
      </c>
      <c r="F7139" t="s">
        <v>374</v>
      </c>
      <c r="G7139" t="s">
        <v>520</v>
      </c>
    </row>
    <row r="7140" spans="1:7" x14ac:dyDescent="0.35">
      <c r="A7140" t="s">
        <v>38</v>
      </c>
      <c r="B7140" t="s">
        <v>888</v>
      </c>
      <c r="C7140">
        <v>434</v>
      </c>
      <c r="D7140" t="s">
        <v>623</v>
      </c>
      <c r="E7140" t="s">
        <v>554</v>
      </c>
      <c r="F7140" t="s">
        <v>675</v>
      </c>
      <c r="G7140" t="s">
        <v>511</v>
      </c>
    </row>
    <row r="7141" spans="1:7" x14ac:dyDescent="0.35">
      <c r="A7141" t="s">
        <v>38</v>
      </c>
      <c r="B7141" t="s">
        <v>889</v>
      </c>
      <c r="C7141">
        <v>1685</v>
      </c>
      <c r="D7141" t="s">
        <v>433</v>
      </c>
      <c r="E7141" t="s">
        <v>408</v>
      </c>
      <c r="F7141" t="s">
        <v>246</v>
      </c>
      <c r="G7141" t="s">
        <v>1268</v>
      </c>
    </row>
    <row r="7142" spans="1:7" x14ac:dyDescent="0.35">
      <c r="A7142" t="s">
        <v>39</v>
      </c>
      <c r="B7142" t="s">
        <v>888</v>
      </c>
      <c r="C7142">
        <v>831</v>
      </c>
      <c r="D7142" t="s">
        <v>334</v>
      </c>
      <c r="E7142" t="s">
        <v>1114</v>
      </c>
      <c r="F7142" t="s">
        <v>679</v>
      </c>
      <c r="G7142" t="s">
        <v>661</v>
      </c>
    </row>
    <row r="7143" spans="1:7" x14ac:dyDescent="0.35">
      <c r="A7143" t="s">
        <v>39</v>
      </c>
      <c r="B7143" t="s">
        <v>889</v>
      </c>
      <c r="C7143">
        <v>1916</v>
      </c>
      <c r="D7143" t="s">
        <v>389</v>
      </c>
      <c r="E7143" t="s">
        <v>402</v>
      </c>
      <c r="F7143" t="s">
        <v>377</v>
      </c>
      <c r="G7143" t="s">
        <v>572</v>
      </c>
    </row>
    <row r="7144" spans="1:7" x14ac:dyDescent="0.35">
      <c r="A7144" t="s">
        <v>40</v>
      </c>
      <c r="B7144" t="s">
        <v>888</v>
      </c>
      <c r="C7144">
        <v>5572</v>
      </c>
      <c r="D7144" t="s">
        <v>374</v>
      </c>
      <c r="E7144" t="s">
        <v>505</v>
      </c>
      <c r="F7144" t="s">
        <v>374</v>
      </c>
      <c r="G7144" t="s">
        <v>632</v>
      </c>
    </row>
    <row r="7145" spans="1:7" x14ac:dyDescent="0.35">
      <c r="A7145" t="s">
        <v>40</v>
      </c>
      <c r="B7145" t="s">
        <v>889</v>
      </c>
      <c r="C7145">
        <v>8314</v>
      </c>
      <c r="D7145" t="s">
        <v>374</v>
      </c>
      <c r="E7145" t="s">
        <v>394</v>
      </c>
      <c r="F7145" t="s">
        <v>389</v>
      </c>
      <c r="G7145" t="s">
        <v>584</v>
      </c>
    </row>
    <row r="7147" spans="1:7" x14ac:dyDescent="0.35">
      <c r="A7147" t="s">
        <v>2083</v>
      </c>
    </row>
    <row r="7148" spans="1:7" x14ac:dyDescent="0.35">
      <c r="A7148" t="s">
        <v>29</v>
      </c>
      <c r="B7148" t="s">
        <v>1075</v>
      </c>
      <c r="C7148" t="s">
        <v>30</v>
      </c>
      <c r="D7148" t="s">
        <v>57</v>
      </c>
      <c r="E7148" t="s">
        <v>58</v>
      </c>
      <c r="F7148" t="s">
        <v>842</v>
      </c>
      <c r="G7148" t="s">
        <v>74</v>
      </c>
    </row>
    <row r="7149" spans="1:7" x14ac:dyDescent="0.35">
      <c r="A7149" t="s">
        <v>35</v>
      </c>
      <c r="B7149" t="s">
        <v>1079</v>
      </c>
      <c r="C7149">
        <v>131</v>
      </c>
      <c r="D7149" t="s">
        <v>221</v>
      </c>
      <c r="E7149" t="s">
        <v>574</v>
      </c>
      <c r="F7149" t="s">
        <v>78</v>
      </c>
      <c r="G7149" t="s">
        <v>732</v>
      </c>
    </row>
    <row r="7150" spans="1:7" x14ac:dyDescent="0.35">
      <c r="A7150" t="s">
        <v>35</v>
      </c>
      <c r="B7150" t="s">
        <v>1076</v>
      </c>
      <c r="C7150">
        <v>562</v>
      </c>
      <c r="D7150" t="s">
        <v>380</v>
      </c>
      <c r="E7150" t="s">
        <v>459</v>
      </c>
      <c r="F7150" t="s">
        <v>78</v>
      </c>
      <c r="G7150" t="s">
        <v>250</v>
      </c>
    </row>
    <row r="7151" spans="1:7" x14ac:dyDescent="0.35">
      <c r="A7151" t="s">
        <v>35</v>
      </c>
      <c r="B7151" t="s">
        <v>1078</v>
      </c>
      <c r="C7151">
        <v>980</v>
      </c>
      <c r="D7151" t="s">
        <v>537</v>
      </c>
      <c r="E7151" t="s">
        <v>173</v>
      </c>
      <c r="F7151" t="s">
        <v>377</v>
      </c>
      <c r="G7151" t="s">
        <v>673</v>
      </c>
    </row>
    <row r="7152" spans="1:7" x14ac:dyDescent="0.35">
      <c r="A7152" t="s">
        <v>36</v>
      </c>
      <c r="B7152" t="s">
        <v>1079</v>
      </c>
      <c r="C7152">
        <v>352</v>
      </c>
      <c r="D7152" t="s">
        <v>257</v>
      </c>
      <c r="E7152" t="s">
        <v>954</v>
      </c>
      <c r="F7152" t="s">
        <v>668</v>
      </c>
      <c r="G7152" t="s">
        <v>334</v>
      </c>
    </row>
    <row r="7153" spans="1:7" x14ac:dyDescent="0.35">
      <c r="A7153" t="s">
        <v>36</v>
      </c>
      <c r="B7153" t="s">
        <v>1076</v>
      </c>
      <c r="C7153">
        <v>1225</v>
      </c>
      <c r="D7153" t="s">
        <v>380</v>
      </c>
      <c r="E7153" t="s">
        <v>436</v>
      </c>
      <c r="F7153" t="s">
        <v>374</v>
      </c>
      <c r="G7153" t="s">
        <v>334</v>
      </c>
    </row>
    <row r="7154" spans="1:7" x14ac:dyDescent="0.35">
      <c r="A7154" t="s">
        <v>36</v>
      </c>
      <c r="B7154" t="s">
        <v>1078</v>
      </c>
      <c r="C7154">
        <v>3624</v>
      </c>
      <c r="D7154" t="s">
        <v>239</v>
      </c>
      <c r="E7154" t="s">
        <v>366</v>
      </c>
      <c r="F7154" t="s">
        <v>433</v>
      </c>
      <c r="G7154" t="s">
        <v>800</v>
      </c>
    </row>
    <row r="7155" spans="1:7" x14ac:dyDescent="0.35">
      <c r="A7155" t="s">
        <v>37</v>
      </c>
      <c r="B7155" t="s">
        <v>1079</v>
      </c>
      <c r="C7155">
        <v>217</v>
      </c>
      <c r="D7155" t="s">
        <v>516</v>
      </c>
      <c r="E7155" t="s">
        <v>515</v>
      </c>
      <c r="F7155" t="s">
        <v>78</v>
      </c>
      <c r="G7155" t="s">
        <v>78</v>
      </c>
    </row>
    <row r="7156" spans="1:7" x14ac:dyDescent="0.35">
      <c r="A7156" t="s">
        <v>37</v>
      </c>
      <c r="B7156" t="s">
        <v>1076</v>
      </c>
      <c r="C7156">
        <v>655</v>
      </c>
      <c r="D7156" t="s">
        <v>519</v>
      </c>
      <c r="E7156" t="s">
        <v>336</v>
      </c>
      <c r="F7156" t="s">
        <v>246</v>
      </c>
      <c r="G7156" t="s">
        <v>623</v>
      </c>
    </row>
    <row r="7157" spans="1:7" x14ac:dyDescent="0.35">
      <c r="A7157" t="s">
        <v>37</v>
      </c>
      <c r="B7157" t="s">
        <v>1078</v>
      </c>
      <c r="C7157">
        <v>1274</v>
      </c>
      <c r="D7157" t="s">
        <v>643</v>
      </c>
      <c r="E7157" t="s">
        <v>343</v>
      </c>
      <c r="F7157" t="s">
        <v>800</v>
      </c>
      <c r="G7157" t="s">
        <v>433</v>
      </c>
    </row>
    <row r="7158" spans="1:7" x14ac:dyDescent="0.35">
      <c r="A7158" t="s">
        <v>38</v>
      </c>
      <c r="B7158" t="s">
        <v>1079</v>
      </c>
      <c r="C7158">
        <v>222</v>
      </c>
      <c r="D7158" t="s">
        <v>477</v>
      </c>
      <c r="E7158" t="s">
        <v>476</v>
      </c>
      <c r="F7158" t="s">
        <v>78</v>
      </c>
      <c r="G7158" t="s">
        <v>78</v>
      </c>
    </row>
    <row r="7159" spans="1:7" x14ac:dyDescent="0.35">
      <c r="A7159" t="s">
        <v>38</v>
      </c>
      <c r="B7159" t="s">
        <v>1076</v>
      </c>
      <c r="C7159">
        <v>664</v>
      </c>
      <c r="D7159" t="s">
        <v>51</v>
      </c>
      <c r="E7159" t="s">
        <v>534</v>
      </c>
      <c r="F7159" t="s">
        <v>389</v>
      </c>
      <c r="G7159" t="s">
        <v>387</v>
      </c>
    </row>
    <row r="7160" spans="1:7" x14ac:dyDescent="0.35">
      <c r="A7160" t="s">
        <v>38</v>
      </c>
      <c r="B7160" t="s">
        <v>1078</v>
      </c>
      <c r="C7160">
        <v>1233</v>
      </c>
      <c r="D7160" t="s">
        <v>422</v>
      </c>
      <c r="E7160" t="s">
        <v>421</v>
      </c>
      <c r="F7160" t="s">
        <v>377</v>
      </c>
      <c r="G7160" t="s">
        <v>246</v>
      </c>
    </row>
    <row r="7161" spans="1:7" x14ac:dyDescent="0.35">
      <c r="A7161" t="s">
        <v>39</v>
      </c>
      <c r="B7161" t="s">
        <v>1079</v>
      </c>
      <c r="C7161">
        <v>242</v>
      </c>
      <c r="D7161" t="s">
        <v>1203</v>
      </c>
      <c r="E7161" t="s">
        <v>1306</v>
      </c>
      <c r="F7161" t="s">
        <v>377</v>
      </c>
      <c r="G7161" t="s">
        <v>78</v>
      </c>
    </row>
    <row r="7162" spans="1:7" x14ac:dyDescent="0.35">
      <c r="A7162" t="s">
        <v>39</v>
      </c>
      <c r="B7162" t="s">
        <v>1076</v>
      </c>
      <c r="C7162">
        <v>704</v>
      </c>
      <c r="D7162" t="s">
        <v>93</v>
      </c>
      <c r="E7162" t="s">
        <v>50</v>
      </c>
      <c r="F7162" t="s">
        <v>170</v>
      </c>
      <c r="G7162" t="s">
        <v>246</v>
      </c>
    </row>
    <row r="7163" spans="1:7" x14ac:dyDescent="0.35">
      <c r="A7163" t="s">
        <v>39</v>
      </c>
      <c r="B7163" t="s">
        <v>1078</v>
      </c>
      <c r="C7163">
        <v>1801</v>
      </c>
      <c r="D7163" t="s">
        <v>509</v>
      </c>
      <c r="E7163" t="s">
        <v>1450</v>
      </c>
      <c r="F7163" t="s">
        <v>389</v>
      </c>
      <c r="G7163" t="s">
        <v>374</v>
      </c>
    </row>
    <row r="7164" spans="1:7" x14ac:dyDescent="0.35">
      <c r="A7164" t="s">
        <v>40</v>
      </c>
      <c r="B7164" t="s">
        <v>1079</v>
      </c>
      <c r="C7164">
        <v>1164</v>
      </c>
      <c r="D7164" t="s">
        <v>855</v>
      </c>
      <c r="E7164" t="s">
        <v>1499</v>
      </c>
      <c r="F7164" t="s">
        <v>668</v>
      </c>
      <c r="G7164" t="s">
        <v>334</v>
      </c>
    </row>
    <row r="7165" spans="1:7" x14ac:dyDescent="0.35">
      <c r="A7165" t="s">
        <v>40</v>
      </c>
      <c r="B7165" t="s">
        <v>1076</v>
      </c>
      <c r="C7165">
        <v>3810</v>
      </c>
      <c r="D7165" t="s">
        <v>97</v>
      </c>
      <c r="E7165" t="s">
        <v>681</v>
      </c>
      <c r="F7165" t="s">
        <v>246</v>
      </c>
      <c r="G7165" t="s">
        <v>414</v>
      </c>
    </row>
    <row r="7166" spans="1:7" x14ac:dyDescent="0.35">
      <c r="A7166" t="s">
        <v>40</v>
      </c>
      <c r="B7166" t="s">
        <v>1078</v>
      </c>
      <c r="C7166">
        <v>8912</v>
      </c>
      <c r="D7166" t="s">
        <v>626</v>
      </c>
      <c r="E7166" t="s">
        <v>576</v>
      </c>
      <c r="F7166" t="s">
        <v>377</v>
      </c>
      <c r="G7166" t="s">
        <v>377</v>
      </c>
    </row>
    <row r="7168" spans="1:7" x14ac:dyDescent="0.35">
      <c r="A7168" t="s">
        <v>2084</v>
      </c>
    </row>
    <row r="7169" spans="1:7" x14ac:dyDescent="0.35">
      <c r="A7169" t="s">
        <v>29</v>
      </c>
      <c r="B7169" t="s">
        <v>2021</v>
      </c>
      <c r="C7169" t="s">
        <v>30</v>
      </c>
      <c r="D7169" t="s">
        <v>842</v>
      </c>
      <c r="E7169" t="s">
        <v>57</v>
      </c>
      <c r="F7169" t="s">
        <v>74</v>
      </c>
      <c r="G7169" t="s">
        <v>58</v>
      </c>
    </row>
    <row r="7170" spans="1:7" x14ac:dyDescent="0.35">
      <c r="A7170" t="s">
        <v>35</v>
      </c>
      <c r="B7170" t="s">
        <v>2022</v>
      </c>
      <c r="C7170">
        <v>691</v>
      </c>
      <c r="D7170" t="s">
        <v>389</v>
      </c>
      <c r="E7170" t="s">
        <v>682</v>
      </c>
      <c r="F7170" t="s">
        <v>433</v>
      </c>
      <c r="G7170" t="s">
        <v>638</v>
      </c>
    </row>
    <row r="7171" spans="1:7" x14ac:dyDescent="0.35">
      <c r="A7171" t="s">
        <v>35</v>
      </c>
      <c r="B7171" t="s">
        <v>2023</v>
      </c>
      <c r="C7171">
        <v>962</v>
      </c>
      <c r="D7171" t="s">
        <v>673</v>
      </c>
      <c r="E7171" t="s">
        <v>678</v>
      </c>
      <c r="F7171" t="s">
        <v>377</v>
      </c>
      <c r="G7171" t="s">
        <v>483</v>
      </c>
    </row>
    <row r="7172" spans="1:7" x14ac:dyDescent="0.35">
      <c r="A7172" t="s">
        <v>35</v>
      </c>
      <c r="B7172" t="s">
        <v>318</v>
      </c>
      <c r="C7172">
        <v>20</v>
      </c>
      <c r="D7172" t="s">
        <v>78</v>
      </c>
      <c r="E7172" t="s">
        <v>516</v>
      </c>
      <c r="F7172" t="s">
        <v>81</v>
      </c>
      <c r="G7172" t="s">
        <v>964</v>
      </c>
    </row>
    <row r="7173" spans="1:7" x14ac:dyDescent="0.35">
      <c r="A7173" t="s">
        <v>36</v>
      </c>
      <c r="B7173" t="s">
        <v>2022</v>
      </c>
      <c r="C7173">
        <v>2096</v>
      </c>
      <c r="D7173" t="s">
        <v>246</v>
      </c>
      <c r="E7173" t="s">
        <v>273</v>
      </c>
      <c r="F7173" t="s">
        <v>800</v>
      </c>
      <c r="G7173" t="s">
        <v>1099</v>
      </c>
    </row>
    <row r="7174" spans="1:7" x14ac:dyDescent="0.35">
      <c r="A7174" t="s">
        <v>36</v>
      </c>
      <c r="B7174" t="s">
        <v>2023</v>
      </c>
      <c r="C7174">
        <v>3012</v>
      </c>
      <c r="D7174" t="s">
        <v>374</v>
      </c>
      <c r="E7174" t="s">
        <v>565</v>
      </c>
      <c r="F7174" t="s">
        <v>668</v>
      </c>
      <c r="G7174" t="s">
        <v>655</v>
      </c>
    </row>
    <row r="7175" spans="1:7" x14ac:dyDescent="0.35">
      <c r="A7175" t="s">
        <v>36</v>
      </c>
      <c r="B7175" t="s">
        <v>318</v>
      </c>
      <c r="C7175">
        <v>93</v>
      </c>
      <c r="D7175" t="s">
        <v>490</v>
      </c>
      <c r="E7175" t="s">
        <v>279</v>
      </c>
      <c r="F7175" t="s">
        <v>468</v>
      </c>
      <c r="G7175" t="s">
        <v>630</v>
      </c>
    </row>
    <row r="7176" spans="1:7" x14ac:dyDescent="0.35">
      <c r="A7176" t="s">
        <v>37</v>
      </c>
      <c r="B7176" t="s">
        <v>2022</v>
      </c>
      <c r="C7176">
        <v>798</v>
      </c>
      <c r="D7176" t="s">
        <v>675</v>
      </c>
      <c r="E7176" t="s">
        <v>55</v>
      </c>
      <c r="F7176" t="s">
        <v>800</v>
      </c>
      <c r="G7176" t="s">
        <v>1306</v>
      </c>
    </row>
    <row r="7177" spans="1:7" x14ac:dyDescent="0.35">
      <c r="A7177" t="s">
        <v>37</v>
      </c>
      <c r="B7177" t="s">
        <v>2023</v>
      </c>
      <c r="C7177">
        <v>1306</v>
      </c>
      <c r="D7177" t="s">
        <v>433</v>
      </c>
      <c r="E7177" t="s">
        <v>354</v>
      </c>
      <c r="F7177" t="s">
        <v>679</v>
      </c>
      <c r="G7177" t="s">
        <v>329</v>
      </c>
    </row>
    <row r="7178" spans="1:7" x14ac:dyDescent="0.35">
      <c r="A7178" t="s">
        <v>37</v>
      </c>
      <c r="B7178" t="s">
        <v>318</v>
      </c>
      <c r="C7178">
        <v>42</v>
      </c>
      <c r="D7178" t="s">
        <v>246</v>
      </c>
      <c r="E7178" t="s">
        <v>55</v>
      </c>
      <c r="F7178" t="s">
        <v>883</v>
      </c>
      <c r="G7178" t="s">
        <v>417</v>
      </c>
    </row>
    <row r="7179" spans="1:7" x14ac:dyDescent="0.35">
      <c r="A7179" t="s">
        <v>38</v>
      </c>
      <c r="B7179" t="s">
        <v>2022</v>
      </c>
      <c r="C7179">
        <v>824</v>
      </c>
      <c r="D7179" t="s">
        <v>623</v>
      </c>
      <c r="E7179" t="s">
        <v>137</v>
      </c>
      <c r="F7179" t="s">
        <v>389</v>
      </c>
      <c r="G7179" t="s">
        <v>803</v>
      </c>
    </row>
    <row r="7180" spans="1:7" x14ac:dyDescent="0.35">
      <c r="A7180" t="s">
        <v>38</v>
      </c>
      <c r="B7180" t="s">
        <v>2023</v>
      </c>
      <c r="C7180">
        <v>1253</v>
      </c>
      <c r="D7180" t="s">
        <v>673</v>
      </c>
      <c r="E7180" t="s">
        <v>359</v>
      </c>
      <c r="F7180" t="s">
        <v>170</v>
      </c>
      <c r="G7180" t="s">
        <v>236</v>
      </c>
    </row>
    <row r="7181" spans="1:7" x14ac:dyDescent="0.35">
      <c r="A7181" t="s">
        <v>38</v>
      </c>
      <c r="B7181" t="s">
        <v>318</v>
      </c>
      <c r="C7181">
        <v>42</v>
      </c>
      <c r="D7181" t="s">
        <v>78</v>
      </c>
      <c r="E7181" t="s">
        <v>600</v>
      </c>
      <c r="F7181" t="s">
        <v>958</v>
      </c>
      <c r="G7181" t="s">
        <v>263</v>
      </c>
    </row>
    <row r="7182" spans="1:7" x14ac:dyDescent="0.35">
      <c r="A7182" t="s">
        <v>39</v>
      </c>
      <c r="B7182" t="s">
        <v>2022</v>
      </c>
      <c r="C7182">
        <v>1002</v>
      </c>
      <c r="D7182" t="s">
        <v>246</v>
      </c>
      <c r="E7182" t="s">
        <v>340</v>
      </c>
      <c r="F7182" t="s">
        <v>433</v>
      </c>
      <c r="G7182" t="s">
        <v>579</v>
      </c>
    </row>
    <row r="7183" spans="1:7" x14ac:dyDescent="0.35">
      <c r="A7183" t="s">
        <v>39</v>
      </c>
      <c r="B7183" t="s">
        <v>2023</v>
      </c>
      <c r="C7183">
        <v>1699</v>
      </c>
      <c r="D7183" t="s">
        <v>374</v>
      </c>
      <c r="E7183" t="s">
        <v>342</v>
      </c>
      <c r="F7183" t="s">
        <v>679</v>
      </c>
      <c r="G7183" t="s">
        <v>178</v>
      </c>
    </row>
    <row r="7184" spans="1:7" x14ac:dyDescent="0.35">
      <c r="A7184" t="s">
        <v>39</v>
      </c>
      <c r="B7184" t="s">
        <v>318</v>
      </c>
      <c r="C7184">
        <v>46</v>
      </c>
      <c r="D7184" t="s">
        <v>724</v>
      </c>
      <c r="E7184" t="s">
        <v>461</v>
      </c>
      <c r="F7184" t="s">
        <v>766</v>
      </c>
      <c r="G7184" t="s">
        <v>1119</v>
      </c>
    </row>
    <row r="7185" spans="1:7" x14ac:dyDescent="0.35">
      <c r="A7185" t="s">
        <v>40</v>
      </c>
      <c r="B7185" t="s">
        <v>2022</v>
      </c>
      <c r="C7185">
        <v>5411</v>
      </c>
      <c r="D7185" t="s">
        <v>377</v>
      </c>
      <c r="E7185" t="s">
        <v>365</v>
      </c>
      <c r="F7185" t="s">
        <v>414</v>
      </c>
      <c r="G7185" t="s">
        <v>661</v>
      </c>
    </row>
    <row r="7186" spans="1:7" x14ac:dyDescent="0.35">
      <c r="A7186" t="s">
        <v>40</v>
      </c>
      <c r="B7186" t="s">
        <v>2023</v>
      </c>
      <c r="C7186">
        <v>8232</v>
      </c>
      <c r="D7186" t="s">
        <v>433</v>
      </c>
      <c r="E7186" t="s">
        <v>188</v>
      </c>
      <c r="F7186" t="s">
        <v>668</v>
      </c>
      <c r="G7186" t="s">
        <v>672</v>
      </c>
    </row>
    <row r="7187" spans="1:7" x14ac:dyDescent="0.35">
      <c r="A7187" t="s">
        <v>40</v>
      </c>
      <c r="B7187" t="s">
        <v>318</v>
      </c>
      <c r="C7187">
        <v>243</v>
      </c>
      <c r="D7187" t="s">
        <v>490</v>
      </c>
      <c r="E7187" t="s">
        <v>629</v>
      </c>
      <c r="F7187" t="s">
        <v>602</v>
      </c>
      <c r="G7187" t="s">
        <v>829</v>
      </c>
    </row>
    <row r="7189" spans="1:7" x14ac:dyDescent="0.35">
      <c r="A7189" t="s">
        <v>2085</v>
      </c>
    </row>
    <row r="7190" spans="1:7" x14ac:dyDescent="0.35">
      <c r="A7190" t="s">
        <v>29</v>
      </c>
      <c r="B7190" t="s">
        <v>847</v>
      </c>
      <c r="C7190" t="s">
        <v>30</v>
      </c>
      <c r="D7190" t="s">
        <v>842</v>
      </c>
      <c r="E7190" t="s">
        <v>57</v>
      </c>
      <c r="F7190" t="s">
        <v>74</v>
      </c>
      <c r="G7190" t="s">
        <v>58</v>
      </c>
    </row>
    <row r="7191" spans="1:7" x14ac:dyDescent="0.35">
      <c r="A7191" t="s">
        <v>35</v>
      </c>
      <c r="B7191" t="s">
        <v>827</v>
      </c>
      <c r="C7191">
        <v>798</v>
      </c>
      <c r="D7191" t="s">
        <v>433</v>
      </c>
      <c r="E7191" t="s">
        <v>571</v>
      </c>
      <c r="F7191" t="s">
        <v>334</v>
      </c>
      <c r="G7191" t="s">
        <v>486</v>
      </c>
    </row>
    <row r="7192" spans="1:7" x14ac:dyDescent="0.35">
      <c r="A7192" t="s">
        <v>35</v>
      </c>
      <c r="B7192" t="s">
        <v>828</v>
      </c>
      <c r="C7192">
        <v>834</v>
      </c>
      <c r="D7192" t="s">
        <v>334</v>
      </c>
      <c r="E7192" t="s">
        <v>502</v>
      </c>
      <c r="F7192" t="s">
        <v>987</v>
      </c>
      <c r="G7192" t="s">
        <v>161</v>
      </c>
    </row>
    <row r="7193" spans="1:7" x14ac:dyDescent="0.35">
      <c r="A7193" t="s">
        <v>35</v>
      </c>
      <c r="B7193" t="s">
        <v>318</v>
      </c>
      <c r="C7193">
        <v>41</v>
      </c>
      <c r="D7193" t="s">
        <v>78</v>
      </c>
      <c r="E7193" t="s">
        <v>499</v>
      </c>
      <c r="F7193" t="s">
        <v>1169</v>
      </c>
      <c r="G7193" t="s">
        <v>417</v>
      </c>
    </row>
    <row r="7194" spans="1:7" x14ac:dyDescent="0.35">
      <c r="A7194" t="s">
        <v>36</v>
      </c>
      <c r="B7194" t="s">
        <v>827</v>
      </c>
      <c r="C7194">
        <v>2202</v>
      </c>
      <c r="D7194" t="s">
        <v>433</v>
      </c>
      <c r="E7194" t="s">
        <v>1126</v>
      </c>
      <c r="F7194" t="s">
        <v>668</v>
      </c>
      <c r="G7194" t="s">
        <v>657</v>
      </c>
    </row>
    <row r="7195" spans="1:7" x14ac:dyDescent="0.35">
      <c r="A7195" t="s">
        <v>36</v>
      </c>
      <c r="B7195" t="s">
        <v>828</v>
      </c>
      <c r="C7195">
        <v>2741</v>
      </c>
      <c r="D7195" t="s">
        <v>246</v>
      </c>
      <c r="E7195" t="s">
        <v>943</v>
      </c>
      <c r="F7195" t="s">
        <v>85</v>
      </c>
      <c r="G7195" t="s">
        <v>106</v>
      </c>
    </row>
    <row r="7196" spans="1:7" x14ac:dyDescent="0.35">
      <c r="A7196" t="s">
        <v>36</v>
      </c>
      <c r="B7196" t="s">
        <v>318</v>
      </c>
      <c r="C7196">
        <v>258</v>
      </c>
      <c r="D7196" t="s">
        <v>987</v>
      </c>
      <c r="E7196" t="s">
        <v>612</v>
      </c>
      <c r="F7196" t="s">
        <v>383</v>
      </c>
      <c r="G7196" t="s">
        <v>727</v>
      </c>
    </row>
    <row r="7197" spans="1:7" x14ac:dyDescent="0.35">
      <c r="A7197" t="s">
        <v>37</v>
      </c>
      <c r="B7197" t="s">
        <v>827</v>
      </c>
      <c r="C7197">
        <v>887</v>
      </c>
      <c r="D7197" t="s">
        <v>355</v>
      </c>
      <c r="E7197" t="s">
        <v>594</v>
      </c>
      <c r="F7197" t="s">
        <v>414</v>
      </c>
      <c r="G7197" t="s">
        <v>479</v>
      </c>
    </row>
    <row r="7198" spans="1:7" x14ac:dyDescent="0.35">
      <c r="A7198" t="s">
        <v>37</v>
      </c>
      <c r="B7198" t="s">
        <v>828</v>
      </c>
      <c r="C7198">
        <v>1137</v>
      </c>
      <c r="D7198" t="s">
        <v>334</v>
      </c>
      <c r="E7198" t="s">
        <v>643</v>
      </c>
      <c r="F7198" t="s">
        <v>433</v>
      </c>
      <c r="G7198" t="s">
        <v>390</v>
      </c>
    </row>
    <row r="7199" spans="1:7" x14ac:dyDescent="0.35">
      <c r="A7199" t="s">
        <v>37</v>
      </c>
      <c r="B7199" t="s">
        <v>318</v>
      </c>
      <c r="C7199">
        <v>122</v>
      </c>
      <c r="D7199" t="s">
        <v>78</v>
      </c>
      <c r="E7199" t="s">
        <v>324</v>
      </c>
      <c r="F7199" t="s">
        <v>675</v>
      </c>
      <c r="G7199" t="s">
        <v>124</v>
      </c>
    </row>
    <row r="7200" spans="1:7" x14ac:dyDescent="0.35">
      <c r="A7200" t="s">
        <v>38</v>
      </c>
      <c r="B7200" t="s">
        <v>827</v>
      </c>
      <c r="C7200">
        <v>927</v>
      </c>
      <c r="D7200" t="s">
        <v>387</v>
      </c>
      <c r="E7200" t="s">
        <v>609</v>
      </c>
      <c r="F7200" t="s">
        <v>374</v>
      </c>
      <c r="G7200" t="s">
        <v>168</v>
      </c>
    </row>
    <row r="7201" spans="1:7" x14ac:dyDescent="0.35">
      <c r="A7201" t="s">
        <v>38</v>
      </c>
      <c r="B7201" t="s">
        <v>828</v>
      </c>
      <c r="C7201">
        <v>1086</v>
      </c>
      <c r="D7201" t="s">
        <v>246</v>
      </c>
      <c r="E7201" t="s">
        <v>445</v>
      </c>
      <c r="F7201" t="s">
        <v>433</v>
      </c>
      <c r="G7201" t="s">
        <v>224</v>
      </c>
    </row>
    <row r="7202" spans="1:7" x14ac:dyDescent="0.35">
      <c r="A7202" t="s">
        <v>38</v>
      </c>
      <c r="B7202" t="s">
        <v>318</v>
      </c>
      <c r="C7202">
        <v>106</v>
      </c>
      <c r="D7202" t="s">
        <v>78</v>
      </c>
      <c r="E7202" t="s">
        <v>401</v>
      </c>
      <c r="F7202" t="s">
        <v>78</v>
      </c>
      <c r="G7202" t="s">
        <v>402</v>
      </c>
    </row>
    <row r="7203" spans="1:7" x14ac:dyDescent="0.35">
      <c r="A7203" t="s">
        <v>39</v>
      </c>
      <c r="B7203" t="s">
        <v>827</v>
      </c>
      <c r="C7203">
        <v>1180</v>
      </c>
      <c r="D7203" t="s">
        <v>374</v>
      </c>
      <c r="E7203" t="s">
        <v>507</v>
      </c>
      <c r="F7203" t="s">
        <v>433</v>
      </c>
      <c r="G7203" t="s">
        <v>486</v>
      </c>
    </row>
    <row r="7204" spans="1:7" x14ac:dyDescent="0.35">
      <c r="A7204" t="s">
        <v>39</v>
      </c>
      <c r="B7204" t="s">
        <v>828</v>
      </c>
      <c r="C7204">
        <v>1454</v>
      </c>
      <c r="D7204" t="s">
        <v>377</v>
      </c>
      <c r="E7204" t="s">
        <v>158</v>
      </c>
      <c r="F7204" t="s">
        <v>334</v>
      </c>
      <c r="G7204" t="s">
        <v>586</v>
      </c>
    </row>
    <row r="7205" spans="1:7" x14ac:dyDescent="0.35">
      <c r="A7205" t="s">
        <v>39</v>
      </c>
      <c r="B7205" t="s">
        <v>318</v>
      </c>
      <c r="C7205">
        <v>113</v>
      </c>
      <c r="D7205" t="s">
        <v>334</v>
      </c>
      <c r="E7205" t="s">
        <v>462</v>
      </c>
      <c r="F7205" t="s">
        <v>623</v>
      </c>
      <c r="G7205" t="s">
        <v>519</v>
      </c>
    </row>
    <row r="7206" spans="1:7" x14ac:dyDescent="0.35">
      <c r="A7206" t="s">
        <v>40</v>
      </c>
      <c r="B7206" t="s">
        <v>827</v>
      </c>
      <c r="C7206">
        <v>5994</v>
      </c>
      <c r="D7206" t="s">
        <v>389</v>
      </c>
      <c r="E7206" t="s">
        <v>480</v>
      </c>
      <c r="F7206" t="s">
        <v>246</v>
      </c>
      <c r="G7206" t="s">
        <v>324</v>
      </c>
    </row>
    <row r="7207" spans="1:7" x14ac:dyDescent="0.35">
      <c r="A7207" t="s">
        <v>40</v>
      </c>
      <c r="B7207" t="s">
        <v>828</v>
      </c>
      <c r="C7207">
        <v>7252</v>
      </c>
      <c r="D7207" t="s">
        <v>246</v>
      </c>
      <c r="E7207" t="s">
        <v>626</v>
      </c>
      <c r="F7207" t="s">
        <v>414</v>
      </c>
      <c r="G7207" t="s">
        <v>175</v>
      </c>
    </row>
    <row r="7208" spans="1:7" x14ac:dyDescent="0.35">
      <c r="A7208" t="s">
        <v>40</v>
      </c>
      <c r="B7208" t="s">
        <v>318</v>
      </c>
      <c r="C7208">
        <v>640</v>
      </c>
      <c r="D7208" t="s">
        <v>377</v>
      </c>
      <c r="E7208" t="s">
        <v>190</v>
      </c>
      <c r="F7208" t="s">
        <v>624</v>
      </c>
      <c r="G7208" t="s">
        <v>1085</v>
      </c>
    </row>
    <row r="7210" spans="1:7" x14ac:dyDescent="0.35">
      <c r="A7210" t="s">
        <v>2086</v>
      </c>
    </row>
    <row r="7211" spans="1:7" x14ac:dyDescent="0.35">
      <c r="A7211" t="s">
        <v>29</v>
      </c>
      <c r="B7211" t="s">
        <v>899</v>
      </c>
      <c r="C7211" t="s">
        <v>30</v>
      </c>
      <c r="D7211" t="s">
        <v>842</v>
      </c>
      <c r="E7211" t="s">
        <v>57</v>
      </c>
      <c r="F7211" t="s">
        <v>74</v>
      </c>
      <c r="G7211" t="s">
        <v>58</v>
      </c>
    </row>
    <row r="7212" spans="1:7" x14ac:dyDescent="0.35">
      <c r="A7212" t="s">
        <v>35</v>
      </c>
      <c r="B7212" t="s">
        <v>900</v>
      </c>
      <c r="C7212">
        <v>1460</v>
      </c>
      <c r="D7212" t="s">
        <v>246</v>
      </c>
      <c r="E7212" t="s">
        <v>342</v>
      </c>
      <c r="F7212" t="s">
        <v>85</v>
      </c>
      <c r="G7212" t="s">
        <v>411</v>
      </c>
    </row>
    <row r="7213" spans="1:7" x14ac:dyDescent="0.35">
      <c r="A7213" t="s">
        <v>35</v>
      </c>
      <c r="B7213" t="s">
        <v>901</v>
      </c>
      <c r="C7213">
        <v>213</v>
      </c>
      <c r="D7213" t="s">
        <v>170</v>
      </c>
      <c r="E7213" t="s">
        <v>353</v>
      </c>
      <c r="F7213" t="s">
        <v>78</v>
      </c>
      <c r="G7213" t="s">
        <v>154</v>
      </c>
    </row>
    <row r="7214" spans="1:7" x14ac:dyDescent="0.35">
      <c r="A7214" t="s">
        <v>36</v>
      </c>
      <c r="B7214" t="s">
        <v>900</v>
      </c>
      <c r="C7214">
        <v>5201</v>
      </c>
      <c r="D7214" t="s">
        <v>433</v>
      </c>
      <c r="E7214" t="s">
        <v>424</v>
      </c>
      <c r="F7214" t="s">
        <v>414</v>
      </c>
      <c r="G7214" t="s">
        <v>175</v>
      </c>
    </row>
    <row r="7215" spans="1:7" x14ac:dyDescent="0.35">
      <c r="A7215" t="s">
        <v>37</v>
      </c>
      <c r="B7215" t="s">
        <v>900</v>
      </c>
      <c r="C7215">
        <v>2146</v>
      </c>
      <c r="D7215" t="s">
        <v>389</v>
      </c>
      <c r="E7215" t="s">
        <v>194</v>
      </c>
      <c r="F7215" t="s">
        <v>377</v>
      </c>
      <c r="G7215" t="s">
        <v>577</v>
      </c>
    </row>
    <row r="7216" spans="1:7" x14ac:dyDescent="0.35">
      <c r="A7216" t="s">
        <v>38</v>
      </c>
      <c r="B7216" t="s">
        <v>900</v>
      </c>
      <c r="C7216">
        <v>458</v>
      </c>
      <c r="D7216" t="s">
        <v>433</v>
      </c>
      <c r="E7216" t="s">
        <v>339</v>
      </c>
      <c r="F7216" t="s">
        <v>668</v>
      </c>
      <c r="G7216" t="s">
        <v>553</v>
      </c>
    </row>
    <row r="7217" spans="1:16" x14ac:dyDescent="0.35">
      <c r="A7217" t="s">
        <v>38</v>
      </c>
      <c r="B7217" t="s">
        <v>901</v>
      </c>
      <c r="C7217">
        <v>1661</v>
      </c>
      <c r="D7217" t="s">
        <v>377</v>
      </c>
      <c r="E7217" t="s">
        <v>391</v>
      </c>
      <c r="F7217" t="s">
        <v>377</v>
      </c>
      <c r="G7217" t="s">
        <v>348</v>
      </c>
    </row>
    <row r="7218" spans="1:16" x14ac:dyDescent="0.35">
      <c r="A7218" t="s">
        <v>39</v>
      </c>
      <c r="B7218" t="s">
        <v>900</v>
      </c>
      <c r="C7218">
        <v>2190</v>
      </c>
      <c r="D7218" t="s">
        <v>374</v>
      </c>
      <c r="E7218" t="s">
        <v>682</v>
      </c>
      <c r="F7218" t="s">
        <v>433</v>
      </c>
      <c r="G7218" t="s">
        <v>436</v>
      </c>
    </row>
    <row r="7219" spans="1:16" x14ac:dyDescent="0.35">
      <c r="A7219" t="s">
        <v>39</v>
      </c>
      <c r="B7219" t="s">
        <v>901</v>
      </c>
      <c r="C7219">
        <v>557</v>
      </c>
      <c r="D7219" t="s">
        <v>389</v>
      </c>
      <c r="E7219" t="s">
        <v>342</v>
      </c>
      <c r="F7219" t="s">
        <v>170</v>
      </c>
      <c r="G7219" t="s">
        <v>209</v>
      </c>
    </row>
    <row r="7220" spans="1:16" x14ac:dyDescent="0.35">
      <c r="A7220" t="s">
        <v>40</v>
      </c>
      <c r="B7220" t="s">
        <v>900</v>
      </c>
      <c r="C7220">
        <v>11455</v>
      </c>
      <c r="D7220" t="s">
        <v>374</v>
      </c>
      <c r="E7220" t="s">
        <v>373</v>
      </c>
      <c r="F7220" t="s">
        <v>389</v>
      </c>
      <c r="G7220" t="s">
        <v>99</v>
      </c>
    </row>
    <row r="7221" spans="1:16" x14ac:dyDescent="0.35">
      <c r="A7221" t="s">
        <v>40</v>
      </c>
      <c r="B7221" t="s">
        <v>901</v>
      </c>
      <c r="C7221">
        <v>2431</v>
      </c>
      <c r="D7221" t="s">
        <v>377</v>
      </c>
      <c r="E7221" t="s">
        <v>829</v>
      </c>
      <c r="F7221" t="s">
        <v>374</v>
      </c>
      <c r="G7221" t="s">
        <v>1308</v>
      </c>
    </row>
    <row r="7223" spans="1:16" x14ac:dyDescent="0.35">
      <c r="A7223" t="s">
        <v>2087</v>
      </c>
    </row>
    <row r="7224" spans="1:16" x14ac:dyDescent="0.35">
      <c r="A7224" t="s">
        <v>29</v>
      </c>
      <c r="B7224" t="s">
        <v>30</v>
      </c>
      <c r="C7224" t="s">
        <v>2088</v>
      </c>
      <c r="D7224" t="s">
        <v>2089</v>
      </c>
      <c r="E7224" t="s">
        <v>2090</v>
      </c>
      <c r="F7224" t="s">
        <v>2091</v>
      </c>
      <c r="G7224" t="s">
        <v>2092</v>
      </c>
      <c r="H7224" t="s">
        <v>2093</v>
      </c>
      <c r="I7224" t="s">
        <v>2094</v>
      </c>
      <c r="J7224" t="s">
        <v>2095</v>
      </c>
      <c r="K7224" t="s">
        <v>2096</v>
      </c>
      <c r="L7224" t="s">
        <v>2071</v>
      </c>
      <c r="M7224" t="s">
        <v>2097</v>
      </c>
      <c r="N7224" t="s">
        <v>2098</v>
      </c>
      <c r="O7224" t="s">
        <v>2099</v>
      </c>
      <c r="P7224" t="s">
        <v>2100</v>
      </c>
    </row>
    <row r="7225" spans="1:16" x14ac:dyDescent="0.35">
      <c r="A7225" t="s">
        <v>35</v>
      </c>
      <c r="B7225">
        <v>939</v>
      </c>
      <c r="C7225" t="s">
        <v>374</v>
      </c>
      <c r="D7225" t="s">
        <v>199</v>
      </c>
      <c r="E7225" t="s">
        <v>743</v>
      </c>
      <c r="F7225" t="s">
        <v>1095</v>
      </c>
      <c r="G7225" t="s">
        <v>334</v>
      </c>
      <c r="H7225" t="s">
        <v>246</v>
      </c>
      <c r="I7225" t="s">
        <v>246</v>
      </c>
      <c r="J7225" t="s">
        <v>673</v>
      </c>
      <c r="K7225" t="s">
        <v>334</v>
      </c>
      <c r="L7225" t="s">
        <v>78</v>
      </c>
      <c r="M7225" t="s">
        <v>679</v>
      </c>
      <c r="N7225" t="s">
        <v>458</v>
      </c>
      <c r="O7225" t="s">
        <v>78</v>
      </c>
      <c r="P7225" t="s">
        <v>668</v>
      </c>
    </row>
    <row r="7226" spans="1:16" x14ac:dyDescent="0.35">
      <c r="A7226" t="s">
        <v>36</v>
      </c>
      <c r="B7226">
        <v>2922</v>
      </c>
      <c r="C7226" t="s">
        <v>433</v>
      </c>
      <c r="D7226" t="s">
        <v>765</v>
      </c>
      <c r="E7226" t="s">
        <v>383</v>
      </c>
      <c r="F7226" t="s">
        <v>891</v>
      </c>
      <c r="G7226" t="s">
        <v>246</v>
      </c>
      <c r="H7226" t="s">
        <v>78</v>
      </c>
      <c r="I7226" t="s">
        <v>668</v>
      </c>
      <c r="J7226" t="s">
        <v>78</v>
      </c>
      <c r="K7226" t="s">
        <v>679</v>
      </c>
      <c r="L7226" t="s">
        <v>78</v>
      </c>
      <c r="M7226" t="s">
        <v>679</v>
      </c>
      <c r="N7226" t="s">
        <v>414</v>
      </c>
      <c r="O7226" t="s">
        <v>679</v>
      </c>
      <c r="P7226" t="s">
        <v>679</v>
      </c>
    </row>
    <row r="7227" spans="1:16" x14ac:dyDescent="0.35">
      <c r="A7227" t="s">
        <v>37</v>
      </c>
      <c r="B7227">
        <v>1302</v>
      </c>
      <c r="C7227" t="s">
        <v>334</v>
      </c>
      <c r="D7227" t="s">
        <v>109</v>
      </c>
      <c r="E7227" t="s">
        <v>743</v>
      </c>
      <c r="F7227" t="s">
        <v>840</v>
      </c>
      <c r="G7227" t="s">
        <v>246</v>
      </c>
      <c r="H7227" t="s">
        <v>668</v>
      </c>
      <c r="I7227" t="s">
        <v>374</v>
      </c>
      <c r="J7227" t="s">
        <v>78</v>
      </c>
      <c r="K7227" t="s">
        <v>170</v>
      </c>
      <c r="L7227" t="s">
        <v>679</v>
      </c>
      <c r="M7227" t="s">
        <v>78</v>
      </c>
      <c r="N7227" t="s">
        <v>623</v>
      </c>
      <c r="O7227" t="s">
        <v>170</v>
      </c>
      <c r="P7227" t="s">
        <v>668</v>
      </c>
    </row>
    <row r="7228" spans="1:16" x14ac:dyDescent="0.35">
      <c r="A7228" t="s">
        <v>38</v>
      </c>
      <c r="B7228">
        <v>1200</v>
      </c>
      <c r="C7228" t="s">
        <v>246</v>
      </c>
      <c r="D7228" t="s">
        <v>429</v>
      </c>
      <c r="E7228" t="s">
        <v>730</v>
      </c>
      <c r="F7228" t="s">
        <v>146</v>
      </c>
      <c r="G7228" t="s">
        <v>85</v>
      </c>
      <c r="H7228" t="s">
        <v>679</v>
      </c>
      <c r="I7228" t="s">
        <v>389</v>
      </c>
      <c r="J7228" t="s">
        <v>246</v>
      </c>
      <c r="K7228" t="s">
        <v>334</v>
      </c>
      <c r="L7228" t="s">
        <v>78</v>
      </c>
      <c r="M7228" t="s">
        <v>679</v>
      </c>
      <c r="N7228" t="s">
        <v>624</v>
      </c>
      <c r="O7228" t="s">
        <v>78</v>
      </c>
      <c r="P7228" t="s">
        <v>85</v>
      </c>
    </row>
    <row r="7229" spans="1:16" x14ac:dyDescent="0.35">
      <c r="A7229" t="s">
        <v>39</v>
      </c>
      <c r="B7229">
        <v>1629</v>
      </c>
      <c r="C7229" t="s">
        <v>673</v>
      </c>
      <c r="D7229" t="s">
        <v>1287</v>
      </c>
      <c r="E7229" t="s">
        <v>721</v>
      </c>
      <c r="F7229" t="s">
        <v>840</v>
      </c>
      <c r="G7229" t="s">
        <v>668</v>
      </c>
      <c r="H7229" t="s">
        <v>668</v>
      </c>
      <c r="I7229" t="s">
        <v>673</v>
      </c>
      <c r="J7229" t="s">
        <v>679</v>
      </c>
      <c r="K7229" t="s">
        <v>170</v>
      </c>
      <c r="L7229" t="s">
        <v>78</v>
      </c>
      <c r="M7229" t="s">
        <v>679</v>
      </c>
      <c r="N7229" t="s">
        <v>490</v>
      </c>
      <c r="O7229" t="s">
        <v>433</v>
      </c>
      <c r="P7229" t="s">
        <v>374</v>
      </c>
    </row>
    <row r="7230" spans="1:16" x14ac:dyDescent="0.35">
      <c r="A7230" t="s">
        <v>40</v>
      </c>
      <c r="B7230">
        <v>7992</v>
      </c>
      <c r="C7230" t="s">
        <v>246</v>
      </c>
      <c r="D7230" t="s">
        <v>955</v>
      </c>
      <c r="E7230" t="s">
        <v>734</v>
      </c>
      <c r="F7230" t="s">
        <v>539</v>
      </c>
      <c r="G7230" t="s">
        <v>433</v>
      </c>
      <c r="H7230" t="s">
        <v>170</v>
      </c>
      <c r="I7230" t="s">
        <v>246</v>
      </c>
      <c r="J7230" t="s">
        <v>170</v>
      </c>
      <c r="K7230" t="s">
        <v>170</v>
      </c>
      <c r="L7230" t="s">
        <v>78</v>
      </c>
      <c r="M7230" t="s">
        <v>679</v>
      </c>
      <c r="N7230" t="s">
        <v>85</v>
      </c>
      <c r="O7230" t="s">
        <v>170</v>
      </c>
      <c r="P7230" t="s">
        <v>246</v>
      </c>
    </row>
    <row r="7232" spans="1:16" x14ac:dyDescent="0.35">
      <c r="A7232" t="s">
        <v>2101</v>
      </c>
    </row>
    <row r="7233" spans="1:17" x14ac:dyDescent="0.35">
      <c r="A7233" t="s">
        <v>29</v>
      </c>
      <c r="B7233" t="s">
        <v>1999</v>
      </c>
      <c r="C7233" t="s">
        <v>30</v>
      </c>
      <c r="D7233" t="s">
        <v>2088</v>
      </c>
      <c r="E7233" t="s">
        <v>2089</v>
      </c>
      <c r="F7233" t="s">
        <v>2090</v>
      </c>
      <c r="G7233" t="s">
        <v>2091</v>
      </c>
      <c r="H7233" t="s">
        <v>2092</v>
      </c>
      <c r="I7233" t="s">
        <v>2093</v>
      </c>
      <c r="J7233" t="s">
        <v>2094</v>
      </c>
      <c r="K7233" t="s">
        <v>2095</v>
      </c>
      <c r="L7233" t="s">
        <v>2096</v>
      </c>
      <c r="M7233" t="s">
        <v>2071</v>
      </c>
      <c r="N7233" t="s">
        <v>2097</v>
      </c>
      <c r="O7233" t="s">
        <v>2098</v>
      </c>
      <c r="P7233" t="s">
        <v>2099</v>
      </c>
      <c r="Q7233" t="s">
        <v>2100</v>
      </c>
    </row>
    <row r="7234" spans="1:17" x14ac:dyDescent="0.35">
      <c r="A7234" t="s">
        <v>35</v>
      </c>
      <c r="B7234" t="s">
        <v>1042</v>
      </c>
      <c r="C7234">
        <v>40</v>
      </c>
      <c r="D7234" t="s">
        <v>78</v>
      </c>
      <c r="E7234" t="s">
        <v>921</v>
      </c>
      <c r="F7234" t="s">
        <v>78</v>
      </c>
      <c r="G7234" t="s">
        <v>152</v>
      </c>
      <c r="H7234" t="s">
        <v>389</v>
      </c>
      <c r="I7234" t="s">
        <v>78</v>
      </c>
      <c r="J7234" t="s">
        <v>78</v>
      </c>
      <c r="K7234" t="s">
        <v>78</v>
      </c>
      <c r="L7234" t="s">
        <v>170</v>
      </c>
      <c r="M7234" t="s">
        <v>78</v>
      </c>
      <c r="N7234" t="s">
        <v>78</v>
      </c>
      <c r="O7234" t="s">
        <v>78</v>
      </c>
      <c r="P7234" t="s">
        <v>78</v>
      </c>
      <c r="Q7234" t="s">
        <v>78</v>
      </c>
    </row>
    <row r="7235" spans="1:17" x14ac:dyDescent="0.35">
      <c r="A7235" t="s">
        <v>35</v>
      </c>
      <c r="B7235" t="s">
        <v>2000</v>
      </c>
      <c r="C7235">
        <v>37</v>
      </c>
      <c r="D7235" t="s">
        <v>78</v>
      </c>
      <c r="E7235" t="s">
        <v>806</v>
      </c>
      <c r="F7235" t="s">
        <v>78</v>
      </c>
      <c r="G7235" t="s">
        <v>758</v>
      </c>
      <c r="H7235" t="s">
        <v>85</v>
      </c>
      <c r="I7235" t="s">
        <v>78</v>
      </c>
      <c r="J7235" t="s">
        <v>78</v>
      </c>
      <c r="K7235" t="s">
        <v>78</v>
      </c>
      <c r="L7235" t="s">
        <v>78</v>
      </c>
      <c r="M7235" t="s">
        <v>78</v>
      </c>
      <c r="N7235" t="s">
        <v>78</v>
      </c>
      <c r="O7235" t="s">
        <v>78</v>
      </c>
      <c r="P7235" t="s">
        <v>78</v>
      </c>
      <c r="Q7235" t="s">
        <v>78</v>
      </c>
    </row>
    <row r="7236" spans="1:17" x14ac:dyDescent="0.35">
      <c r="A7236" t="s">
        <v>35</v>
      </c>
      <c r="B7236" t="s">
        <v>2001</v>
      </c>
      <c r="C7236">
        <v>23</v>
      </c>
      <c r="D7236" t="s">
        <v>78</v>
      </c>
      <c r="E7236" t="s">
        <v>1262</v>
      </c>
      <c r="F7236" t="s">
        <v>85</v>
      </c>
      <c r="G7236" t="s">
        <v>918</v>
      </c>
      <c r="H7236" t="s">
        <v>78</v>
      </c>
      <c r="I7236" t="s">
        <v>78</v>
      </c>
      <c r="J7236" t="s">
        <v>78</v>
      </c>
      <c r="K7236" t="s">
        <v>78</v>
      </c>
      <c r="L7236" t="s">
        <v>78</v>
      </c>
      <c r="M7236" t="s">
        <v>78</v>
      </c>
      <c r="N7236" t="s">
        <v>78</v>
      </c>
      <c r="O7236" t="s">
        <v>85</v>
      </c>
      <c r="P7236" t="s">
        <v>78</v>
      </c>
      <c r="Q7236" t="s">
        <v>623</v>
      </c>
    </row>
    <row r="7237" spans="1:17" x14ac:dyDescent="0.35">
      <c r="A7237" t="s">
        <v>35</v>
      </c>
      <c r="B7237" t="s">
        <v>2002</v>
      </c>
      <c r="C7237">
        <v>17</v>
      </c>
      <c r="D7237" t="s">
        <v>78</v>
      </c>
      <c r="E7237" t="s">
        <v>550</v>
      </c>
      <c r="F7237" t="s">
        <v>78</v>
      </c>
      <c r="G7237" t="s">
        <v>949</v>
      </c>
      <c r="H7237" t="s">
        <v>78</v>
      </c>
      <c r="I7237" t="s">
        <v>78</v>
      </c>
      <c r="J7237" t="s">
        <v>78</v>
      </c>
      <c r="K7237" t="s">
        <v>78</v>
      </c>
      <c r="L7237" t="s">
        <v>78</v>
      </c>
      <c r="M7237" t="s">
        <v>78</v>
      </c>
      <c r="N7237" t="s">
        <v>78</v>
      </c>
      <c r="O7237" t="s">
        <v>911</v>
      </c>
      <c r="P7237" t="s">
        <v>78</v>
      </c>
      <c r="Q7237" t="s">
        <v>78</v>
      </c>
    </row>
    <row r="7238" spans="1:17" x14ac:dyDescent="0.35">
      <c r="A7238" t="s">
        <v>35</v>
      </c>
      <c r="B7238" t="s">
        <v>2003</v>
      </c>
      <c r="C7238">
        <v>168</v>
      </c>
      <c r="D7238" t="s">
        <v>668</v>
      </c>
      <c r="E7238" t="s">
        <v>1456</v>
      </c>
      <c r="F7238" t="s">
        <v>993</v>
      </c>
      <c r="G7238" t="s">
        <v>76</v>
      </c>
      <c r="H7238" t="s">
        <v>679</v>
      </c>
      <c r="I7238" t="s">
        <v>78</v>
      </c>
      <c r="J7238" t="s">
        <v>679</v>
      </c>
      <c r="K7238" t="s">
        <v>668</v>
      </c>
      <c r="L7238" t="s">
        <v>334</v>
      </c>
      <c r="M7238" t="s">
        <v>78</v>
      </c>
      <c r="N7238" t="s">
        <v>78</v>
      </c>
      <c r="O7238" t="s">
        <v>987</v>
      </c>
      <c r="P7238" t="s">
        <v>78</v>
      </c>
      <c r="Q7238" t="s">
        <v>78</v>
      </c>
    </row>
    <row r="7239" spans="1:17" x14ac:dyDescent="0.35">
      <c r="A7239" t="s">
        <v>35</v>
      </c>
      <c r="B7239" t="s">
        <v>2004</v>
      </c>
      <c r="C7239">
        <v>149</v>
      </c>
      <c r="D7239" t="s">
        <v>78</v>
      </c>
      <c r="E7239" t="s">
        <v>583</v>
      </c>
      <c r="F7239" t="s">
        <v>383</v>
      </c>
      <c r="G7239" t="s">
        <v>1446</v>
      </c>
      <c r="H7239" t="s">
        <v>246</v>
      </c>
      <c r="I7239" t="s">
        <v>246</v>
      </c>
      <c r="J7239" t="s">
        <v>679</v>
      </c>
      <c r="K7239" t="s">
        <v>246</v>
      </c>
      <c r="L7239" t="s">
        <v>377</v>
      </c>
      <c r="M7239" t="s">
        <v>78</v>
      </c>
      <c r="N7239" t="s">
        <v>673</v>
      </c>
      <c r="O7239" t="s">
        <v>406</v>
      </c>
      <c r="P7239" t="s">
        <v>78</v>
      </c>
      <c r="Q7239" t="s">
        <v>78</v>
      </c>
    </row>
    <row r="7240" spans="1:17" x14ac:dyDescent="0.35">
      <c r="A7240" t="s">
        <v>35</v>
      </c>
      <c r="B7240" t="s">
        <v>2005</v>
      </c>
      <c r="C7240">
        <v>118</v>
      </c>
      <c r="D7240" t="s">
        <v>78</v>
      </c>
      <c r="E7240" t="s">
        <v>1305</v>
      </c>
      <c r="F7240" t="s">
        <v>85</v>
      </c>
      <c r="G7240" t="s">
        <v>551</v>
      </c>
      <c r="H7240" t="s">
        <v>433</v>
      </c>
      <c r="I7240" t="s">
        <v>624</v>
      </c>
      <c r="J7240" t="s">
        <v>456</v>
      </c>
      <c r="K7240" t="s">
        <v>246</v>
      </c>
      <c r="L7240" t="s">
        <v>246</v>
      </c>
      <c r="M7240" t="s">
        <v>78</v>
      </c>
      <c r="N7240" t="s">
        <v>78</v>
      </c>
      <c r="O7240" t="s">
        <v>807</v>
      </c>
      <c r="P7240" t="s">
        <v>78</v>
      </c>
      <c r="Q7240" t="s">
        <v>668</v>
      </c>
    </row>
    <row r="7241" spans="1:17" x14ac:dyDescent="0.35">
      <c r="A7241" t="s">
        <v>35</v>
      </c>
      <c r="B7241" t="s">
        <v>1044</v>
      </c>
      <c r="C7241">
        <v>31</v>
      </c>
      <c r="D7241" t="s">
        <v>725</v>
      </c>
      <c r="E7241" t="s">
        <v>1133</v>
      </c>
      <c r="F7241" t="s">
        <v>624</v>
      </c>
      <c r="G7241" t="s">
        <v>1136</v>
      </c>
      <c r="H7241" t="s">
        <v>78</v>
      </c>
      <c r="I7241" t="s">
        <v>78</v>
      </c>
      <c r="J7241" t="s">
        <v>78</v>
      </c>
      <c r="K7241" t="s">
        <v>78</v>
      </c>
      <c r="L7241" t="s">
        <v>78</v>
      </c>
      <c r="M7241" t="s">
        <v>78</v>
      </c>
      <c r="N7241" t="s">
        <v>78</v>
      </c>
      <c r="O7241" t="s">
        <v>78</v>
      </c>
      <c r="P7241" t="s">
        <v>78</v>
      </c>
      <c r="Q7241" t="s">
        <v>78</v>
      </c>
    </row>
    <row r="7242" spans="1:17" x14ac:dyDescent="0.35">
      <c r="A7242" t="s">
        <v>35</v>
      </c>
      <c r="B7242" t="s">
        <v>2006</v>
      </c>
      <c r="C7242">
        <v>36</v>
      </c>
      <c r="D7242" t="s">
        <v>78</v>
      </c>
      <c r="E7242" t="s">
        <v>1467</v>
      </c>
      <c r="F7242" t="s">
        <v>688</v>
      </c>
      <c r="G7242" t="s">
        <v>896</v>
      </c>
      <c r="H7242" t="s">
        <v>389</v>
      </c>
      <c r="I7242" t="s">
        <v>78</v>
      </c>
      <c r="J7242" t="s">
        <v>389</v>
      </c>
      <c r="K7242" t="s">
        <v>78</v>
      </c>
      <c r="L7242" t="s">
        <v>78</v>
      </c>
      <c r="M7242" t="s">
        <v>78</v>
      </c>
      <c r="N7242" t="s">
        <v>78</v>
      </c>
      <c r="O7242" t="s">
        <v>78</v>
      </c>
      <c r="P7242" t="s">
        <v>78</v>
      </c>
      <c r="Q7242" t="s">
        <v>78</v>
      </c>
    </row>
    <row r="7243" spans="1:17" x14ac:dyDescent="0.35">
      <c r="A7243" t="s">
        <v>35</v>
      </c>
      <c r="B7243" t="s">
        <v>2007</v>
      </c>
      <c r="C7243">
        <v>15</v>
      </c>
      <c r="D7243" t="s">
        <v>78</v>
      </c>
      <c r="E7243" t="s">
        <v>1021</v>
      </c>
      <c r="F7243" t="s">
        <v>78</v>
      </c>
      <c r="G7243" t="s">
        <v>737</v>
      </c>
      <c r="H7243" t="s">
        <v>78</v>
      </c>
      <c r="I7243" t="s">
        <v>78</v>
      </c>
      <c r="J7243" t="s">
        <v>78</v>
      </c>
      <c r="K7243" t="s">
        <v>78</v>
      </c>
      <c r="L7243" t="s">
        <v>78</v>
      </c>
      <c r="M7243" t="s">
        <v>78</v>
      </c>
      <c r="N7243" t="s">
        <v>78</v>
      </c>
      <c r="O7243" t="s">
        <v>78</v>
      </c>
      <c r="P7243" t="s">
        <v>78</v>
      </c>
      <c r="Q7243" t="s">
        <v>78</v>
      </c>
    </row>
    <row r="7244" spans="1:17" x14ac:dyDescent="0.35">
      <c r="A7244" t="s">
        <v>35</v>
      </c>
      <c r="B7244" t="s">
        <v>2008</v>
      </c>
      <c r="C7244">
        <v>21</v>
      </c>
      <c r="D7244" t="s">
        <v>980</v>
      </c>
      <c r="E7244" t="s">
        <v>403</v>
      </c>
      <c r="F7244" t="s">
        <v>78</v>
      </c>
      <c r="G7244" t="s">
        <v>282</v>
      </c>
      <c r="H7244" t="s">
        <v>78</v>
      </c>
      <c r="I7244" t="s">
        <v>78</v>
      </c>
      <c r="J7244" t="s">
        <v>78</v>
      </c>
      <c r="K7244" t="s">
        <v>78</v>
      </c>
      <c r="L7244" t="s">
        <v>78</v>
      </c>
      <c r="M7244" t="s">
        <v>78</v>
      </c>
      <c r="N7244" t="s">
        <v>78</v>
      </c>
      <c r="O7244" t="s">
        <v>78</v>
      </c>
      <c r="P7244" t="s">
        <v>78</v>
      </c>
      <c r="Q7244" t="s">
        <v>78</v>
      </c>
    </row>
    <row r="7245" spans="1:17" x14ac:dyDescent="0.35">
      <c r="A7245" t="s">
        <v>35</v>
      </c>
      <c r="B7245" t="s">
        <v>2009</v>
      </c>
      <c r="C7245">
        <v>120</v>
      </c>
      <c r="D7245" t="s">
        <v>78</v>
      </c>
      <c r="E7245" t="s">
        <v>945</v>
      </c>
      <c r="F7245" t="s">
        <v>270</v>
      </c>
      <c r="G7245" t="s">
        <v>473</v>
      </c>
      <c r="H7245" t="s">
        <v>85</v>
      </c>
      <c r="I7245" t="s">
        <v>987</v>
      </c>
      <c r="J7245" t="s">
        <v>78</v>
      </c>
      <c r="K7245" t="s">
        <v>433</v>
      </c>
      <c r="L7245" t="s">
        <v>374</v>
      </c>
      <c r="M7245" t="s">
        <v>78</v>
      </c>
      <c r="N7245" t="s">
        <v>78</v>
      </c>
      <c r="O7245" t="s">
        <v>170</v>
      </c>
      <c r="P7245" t="s">
        <v>78</v>
      </c>
      <c r="Q7245" t="s">
        <v>987</v>
      </c>
    </row>
    <row r="7246" spans="1:17" x14ac:dyDescent="0.35">
      <c r="A7246" t="s">
        <v>35</v>
      </c>
      <c r="B7246" t="s">
        <v>2010</v>
      </c>
      <c r="C7246">
        <v>107</v>
      </c>
      <c r="D7246" t="s">
        <v>624</v>
      </c>
      <c r="E7246" t="s">
        <v>52</v>
      </c>
      <c r="F7246" t="s">
        <v>490</v>
      </c>
      <c r="G7246" t="s">
        <v>1326</v>
      </c>
      <c r="H7246" t="s">
        <v>78</v>
      </c>
      <c r="I7246" t="s">
        <v>78</v>
      </c>
      <c r="J7246" t="s">
        <v>78</v>
      </c>
      <c r="K7246" t="s">
        <v>668</v>
      </c>
      <c r="L7246" t="s">
        <v>246</v>
      </c>
      <c r="M7246" t="s">
        <v>78</v>
      </c>
      <c r="N7246" t="s">
        <v>78</v>
      </c>
      <c r="O7246" t="s">
        <v>1023</v>
      </c>
      <c r="P7246" t="s">
        <v>78</v>
      </c>
      <c r="Q7246" t="s">
        <v>679</v>
      </c>
    </row>
    <row r="7247" spans="1:17" x14ac:dyDescent="0.35">
      <c r="A7247" t="s">
        <v>35</v>
      </c>
      <c r="B7247" t="s">
        <v>2011</v>
      </c>
      <c r="C7247">
        <v>54</v>
      </c>
      <c r="D7247" t="s">
        <v>78</v>
      </c>
      <c r="E7247" t="s">
        <v>920</v>
      </c>
      <c r="F7247" t="s">
        <v>433</v>
      </c>
      <c r="G7247" t="s">
        <v>1015</v>
      </c>
      <c r="H7247" t="s">
        <v>170</v>
      </c>
      <c r="I7247" t="s">
        <v>78</v>
      </c>
      <c r="J7247" t="s">
        <v>78</v>
      </c>
      <c r="K7247" t="s">
        <v>246</v>
      </c>
      <c r="L7247" t="s">
        <v>387</v>
      </c>
      <c r="M7247" t="s">
        <v>78</v>
      </c>
      <c r="N7247" t="s">
        <v>78</v>
      </c>
      <c r="O7247" t="s">
        <v>78</v>
      </c>
      <c r="P7247" t="s">
        <v>78</v>
      </c>
      <c r="Q7247" t="s">
        <v>78</v>
      </c>
    </row>
    <row r="7248" spans="1:17" x14ac:dyDescent="0.35">
      <c r="A7248" t="s">
        <v>35</v>
      </c>
      <c r="B7248" t="s">
        <v>318</v>
      </c>
      <c r="C7248">
        <v>3</v>
      </c>
      <c r="D7248" t="s">
        <v>78</v>
      </c>
      <c r="E7248" t="s">
        <v>1039</v>
      </c>
      <c r="F7248" t="s">
        <v>78</v>
      </c>
      <c r="G7248" t="s">
        <v>690</v>
      </c>
      <c r="H7248" t="s">
        <v>78</v>
      </c>
      <c r="I7248" t="s">
        <v>78</v>
      </c>
      <c r="J7248" t="s">
        <v>78</v>
      </c>
      <c r="K7248" t="s">
        <v>78</v>
      </c>
      <c r="L7248" t="s">
        <v>78</v>
      </c>
      <c r="M7248" t="s">
        <v>78</v>
      </c>
      <c r="N7248" t="s">
        <v>78</v>
      </c>
      <c r="O7248" t="s">
        <v>78</v>
      </c>
      <c r="P7248" t="s">
        <v>78</v>
      </c>
      <c r="Q7248" t="s">
        <v>78</v>
      </c>
    </row>
    <row r="7249" spans="1:17" x14ac:dyDescent="0.35">
      <c r="A7249" t="s">
        <v>36</v>
      </c>
      <c r="B7249" t="s">
        <v>1042</v>
      </c>
      <c r="C7249">
        <v>162</v>
      </c>
      <c r="D7249" t="s">
        <v>622</v>
      </c>
      <c r="E7249" t="s">
        <v>70</v>
      </c>
      <c r="F7249" t="s">
        <v>738</v>
      </c>
      <c r="G7249" t="s">
        <v>1140</v>
      </c>
      <c r="H7249" t="s">
        <v>78</v>
      </c>
      <c r="I7249" t="s">
        <v>78</v>
      </c>
      <c r="J7249" t="s">
        <v>78</v>
      </c>
      <c r="K7249" t="s">
        <v>78</v>
      </c>
      <c r="L7249" t="s">
        <v>78</v>
      </c>
      <c r="M7249" t="s">
        <v>78</v>
      </c>
      <c r="N7249" t="s">
        <v>78</v>
      </c>
      <c r="O7249" t="s">
        <v>78</v>
      </c>
      <c r="P7249" t="s">
        <v>78</v>
      </c>
      <c r="Q7249" t="s">
        <v>78</v>
      </c>
    </row>
    <row r="7250" spans="1:17" x14ac:dyDescent="0.35">
      <c r="A7250" t="s">
        <v>36</v>
      </c>
      <c r="B7250" t="s">
        <v>2000</v>
      </c>
      <c r="C7250">
        <v>184</v>
      </c>
      <c r="D7250" t="s">
        <v>170</v>
      </c>
      <c r="E7250" t="s">
        <v>1165</v>
      </c>
      <c r="F7250" t="s">
        <v>406</v>
      </c>
      <c r="G7250" t="s">
        <v>451</v>
      </c>
      <c r="H7250" t="s">
        <v>78</v>
      </c>
      <c r="I7250" t="s">
        <v>78</v>
      </c>
      <c r="J7250" t="s">
        <v>78</v>
      </c>
      <c r="K7250" t="s">
        <v>673</v>
      </c>
      <c r="L7250" t="s">
        <v>673</v>
      </c>
      <c r="M7250" t="s">
        <v>78</v>
      </c>
      <c r="N7250" t="s">
        <v>78</v>
      </c>
      <c r="O7250" t="s">
        <v>78</v>
      </c>
      <c r="P7250" t="s">
        <v>78</v>
      </c>
      <c r="Q7250" t="s">
        <v>170</v>
      </c>
    </row>
    <row r="7251" spans="1:17" x14ac:dyDescent="0.35">
      <c r="A7251" t="s">
        <v>36</v>
      </c>
      <c r="B7251" t="s">
        <v>2001</v>
      </c>
      <c r="C7251">
        <v>107</v>
      </c>
      <c r="D7251" t="s">
        <v>668</v>
      </c>
      <c r="E7251" t="s">
        <v>860</v>
      </c>
      <c r="F7251" t="s">
        <v>383</v>
      </c>
      <c r="G7251" t="s">
        <v>1018</v>
      </c>
      <c r="H7251" t="s">
        <v>78</v>
      </c>
      <c r="I7251" t="s">
        <v>78</v>
      </c>
      <c r="J7251" t="s">
        <v>78</v>
      </c>
      <c r="K7251" t="s">
        <v>78</v>
      </c>
      <c r="L7251" t="s">
        <v>78</v>
      </c>
      <c r="M7251" t="s">
        <v>78</v>
      </c>
      <c r="N7251" t="s">
        <v>78</v>
      </c>
      <c r="O7251" t="s">
        <v>288</v>
      </c>
      <c r="P7251" t="s">
        <v>78</v>
      </c>
      <c r="Q7251" t="s">
        <v>78</v>
      </c>
    </row>
    <row r="7252" spans="1:17" x14ac:dyDescent="0.35">
      <c r="A7252" t="s">
        <v>36</v>
      </c>
      <c r="B7252" t="s">
        <v>2002</v>
      </c>
      <c r="C7252">
        <v>73</v>
      </c>
      <c r="D7252" t="s">
        <v>78</v>
      </c>
      <c r="E7252" t="s">
        <v>259</v>
      </c>
      <c r="F7252" t="s">
        <v>673</v>
      </c>
      <c r="G7252" t="s">
        <v>1214</v>
      </c>
      <c r="H7252" t="s">
        <v>673</v>
      </c>
      <c r="I7252" t="s">
        <v>78</v>
      </c>
      <c r="J7252" t="s">
        <v>78</v>
      </c>
      <c r="K7252" t="s">
        <v>78</v>
      </c>
      <c r="L7252" t="s">
        <v>78</v>
      </c>
      <c r="M7252" t="s">
        <v>78</v>
      </c>
      <c r="N7252" t="s">
        <v>78</v>
      </c>
      <c r="O7252" t="s">
        <v>78</v>
      </c>
      <c r="P7252" t="s">
        <v>78</v>
      </c>
      <c r="Q7252" t="s">
        <v>673</v>
      </c>
    </row>
    <row r="7253" spans="1:17" x14ac:dyDescent="0.35">
      <c r="A7253" t="s">
        <v>36</v>
      </c>
      <c r="B7253" t="s">
        <v>2003</v>
      </c>
      <c r="C7253">
        <v>534</v>
      </c>
      <c r="D7253" t="s">
        <v>334</v>
      </c>
      <c r="E7253" t="s">
        <v>960</v>
      </c>
      <c r="F7253" t="s">
        <v>529</v>
      </c>
      <c r="G7253" t="s">
        <v>1124</v>
      </c>
      <c r="H7253" t="s">
        <v>170</v>
      </c>
      <c r="I7253" t="s">
        <v>78</v>
      </c>
      <c r="J7253" t="s">
        <v>679</v>
      </c>
      <c r="K7253" t="s">
        <v>679</v>
      </c>
      <c r="L7253" t="s">
        <v>78</v>
      </c>
      <c r="M7253" t="s">
        <v>78</v>
      </c>
      <c r="N7253" t="s">
        <v>170</v>
      </c>
      <c r="O7253" t="s">
        <v>389</v>
      </c>
      <c r="P7253" t="s">
        <v>78</v>
      </c>
      <c r="Q7253" t="s">
        <v>78</v>
      </c>
    </row>
    <row r="7254" spans="1:17" x14ac:dyDescent="0.35">
      <c r="A7254" t="s">
        <v>36</v>
      </c>
      <c r="B7254" t="s">
        <v>2004</v>
      </c>
      <c r="C7254">
        <v>351</v>
      </c>
      <c r="D7254" t="s">
        <v>414</v>
      </c>
      <c r="E7254" t="s">
        <v>640</v>
      </c>
      <c r="F7254" t="s">
        <v>383</v>
      </c>
      <c r="G7254" t="s">
        <v>108</v>
      </c>
      <c r="H7254" t="s">
        <v>433</v>
      </c>
      <c r="I7254" t="s">
        <v>668</v>
      </c>
      <c r="J7254" t="s">
        <v>246</v>
      </c>
      <c r="K7254" t="s">
        <v>78</v>
      </c>
      <c r="L7254" t="s">
        <v>78</v>
      </c>
      <c r="M7254" t="s">
        <v>78</v>
      </c>
      <c r="N7254" t="s">
        <v>78</v>
      </c>
      <c r="O7254" t="s">
        <v>334</v>
      </c>
      <c r="P7254" t="s">
        <v>78</v>
      </c>
      <c r="Q7254" t="s">
        <v>679</v>
      </c>
    </row>
    <row r="7255" spans="1:17" x14ac:dyDescent="0.35">
      <c r="A7255" t="s">
        <v>36</v>
      </c>
      <c r="B7255" t="s">
        <v>2005</v>
      </c>
      <c r="C7255">
        <v>290</v>
      </c>
      <c r="D7255" t="s">
        <v>78</v>
      </c>
      <c r="E7255" t="s">
        <v>77</v>
      </c>
      <c r="F7255" t="s">
        <v>490</v>
      </c>
      <c r="G7255" t="s">
        <v>897</v>
      </c>
      <c r="H7255" t="s">
        <v>743</v>
      </c>
      <c r="I7255" t="s">
        <v>78</v>
      </c>
      <c r="J7255" t="s">
        <v>490</v>
      </c>
      <c r="K7255" t="s">
        <v>78</v>
      </c>
      <c r="L7255" t="s">
        <v>78</v>
      </c>
      <c r="M7255" t="s">
        <v>78</v>
      </c>
      <c r="N7255" t="s">
        <v>78</v>
      </c>
      <c r="O7255" t="s">
        <v>406</v>
      </c>
      <c r="P7255" t="s">
        <v>78</v>
      </c>
      <c r="Q7255" t="s">
        <v>433</v>
      </c>
    </row>
    <row r="7256" spans="1:17" x14ac:dyDescent="0.35">
      <c r="A7256" t="s">
        <v>36</v>
      </c>
      <c r="B7256" t="s">
        <v>1044</v>
      </c>
      <c r="C7256">
        <v>139</v>
      </c>
      <c r="D7256" t="s">
        <v>78</v>
      </c>
      <c r="E7256" t="s">
        <v>181</v>
      </c>
      <c r="F7256" t="s">
        <v>993</v>
      </c>
      <c r="G7256" t="s">
        <v>980</v>
      </c>
      <c r="H7256" t="s">
        <v>78</v>
      </c>
      <c r="I7256" t="s">
        <v>78</v>
      </c>
      <c r="J7256" t="s">
        <v>78</v>
      </c>
      <c r="K7256" t="s">
        <v>78</v>
      </c>
      <c r="L7256" t="s">
        <v>78</v>
      </c>
      <c r="M7256" t="s">
        <v>78</v>
      </c>
      <c r="N7256" t="s">
        <v>78</v>
      </c>
      <c r="O7256" t="s">
        <v>85</v>
      </c>
      <c r="P7256" t="s">
        <v>78</v>
      </c>
      <c r="Q7256" t="s">
        <v>78</v>
      </c>
    </row>
    <row r="7257" spans="1:17" x14ac:dyDescent="0.35">
      <c r="A7257" t="s">
        <v>36</v>
      </c>
      <c r="B7257" t="s">
        <v>2006</v>
      </c>
      <c r="C7257">
        <v>132</v>
      </c>
      <c r="D7257" t="s">
        <v>718</v>
      </c>
      <c r="E7257" t="s">
        <v>935</v>
      </c>
      <c r="F7257" t="s">
        <v>675</v>
      </c>
      <c r="G7257" t="s">
        <v>789</v>
      </c>
      <c r="H7257" t="s">
        <v>78</v>
      </c>
      <c r="I7257" t="s">
        <v>78</v>
      </c>
      <c r="J7257" t="s">
        <v>78</v>
      </c>
      <c r="K7257" t="s">
        <v>78</v>
      </c>
      <c r="L7257" t="s">
        <v>78</v>
      </c>
      <c r="M7257" t="s">
        <v>78</v>
      </c>
      <c r="N7257" t="s">
        <v>78</v>
      </c>
      <c r="O7257" t="s">
        <v>377</v>
      </c>
      <c r="P7257" t="s">
        <v>78</v>
      </c>
      <c r="Q7257" t="s">
        <v>78</v>
      </c>
    </row>
    <row r="7258" spans="1:17" x14ac:dyDescent="0.35">
      <c r="A7258" t="s">
        <v>36</v>
      </c>
      <c r="B7258" t="s">
        <v>2007</v>
      </c>
      <c r="C7258">
        <v>88</v>
      </c>
      <c r="D7258" t="s">
        <v>78</v>
      </c>
      <c r="E7258" t="s">
        <v>1156</v>
      </c>
      <c r="F7258" t="s">
        <v>374</v>
      </c>
      <c r="G7258" t="s">
        <v>791</v>
      </c>
      <c r="H7258" t="s">
        <v>78</v>
      </c>
      <c r="I7258" t="s">
        <v>78</v>
      </c>
      <c r="J7258" t="s">
        <v>78</v>
      </c>
      <c r="K7258" t="s">
        <v>78</v>
      </c>
      <c r="L7258" t="s">
        <v>78</v>
      </c>
      <c r="M7258" t="s">
        <v>78</v>
      </c>
      <c r="N7258" t="s">
        <v>78</v>
      </c>
      <c r="O7258" t="s">
        <v>78</v>
      </c>
      <c r="P7258" t="s">
        <v>78</v>
      </c>
      <c r="Q7258" t="s">
        <v>78</v>
      </c>
    </row>
    <row r="7259" spans="1:17" x14ac:dyDescent="0.35">
      <c r="A7259" t="s">
        <v>36</v>
      </c>
      <c r="B7259" t="s">
        <v>2008</v>
      </c>
      <c r="C7259">
        <v>50</v>
      </c>
      <c r="D7259" t="s">
        <v>341</v>
      </c>
      <c r="E7259" t="s">
        <v>1224</v>
      </c>
      <c r="F7259" t="s">
        <v>383</v>
      </c>
      <c r="G7259" t="s">
        <v>288</v>
      </c>
      <c r="H7259" t="s">
        <v>78</v>
      </c>
      <c r="I7259" t="s">
        <v>78</v>
      </c>
      <c r="J7259" t="s">
        <v>78</v>
      </c>
      <c r="K7259" t="s">
        <v>78</v>
      </c>
      <c r="L7259" t="s">
        <v>78</v>
      </c>
      <c r="M7259" t="s">
        <v>78</v>
      </c>
      <c r="N7259" t="s">
        <v>78</v>
      </c>
      <c r="O7259" t="s">
        <v>374</v>
      </c>
      <c r="P7259" t="s">
        <v>78</v>
      </c>
      <c r="Q7259" t="s">
        <v>78</v>
      </c>
    </row>
    <row r="7260" spans="1:17" x14ac:dyDescent="0.35">
      <c r="A7260" t="s">
        <v>36</v>
      </c>
      <c r="B7260" t="s">
        <v>2009</v>
      </c>
      <c r="C7260">
        <v>398</v>
      </c>
      <c r="D7260" t="s">
        <v>673</v>
      </c>
      <c r="E7260" t="s">
        <v>884</v>
      </c>
      <c r="F7260" t="s">
        <v>624</v>
      </c>
      <c r="G7260" t="s">
        <v>934</v>
      </c>
      <c r="H7260" t="s">
        <v>170</v>
      </c>
      <c r="I7260" t="s">
        <v>679</v>
      </c>
      <c r="J7260" t="s">
        <v>78</v>
      </c>
      <c r="K7260" t="s">
        <v>78</v>
      </c>
      <c r="L7260" t="s">
        <v>246</v>
      </c>
      <c r="M7260" t="s">
        <v>78</v>
      </c>
      <c r="N7260" t="s">
        <v>170</v>
      </c>
      <c r="O7260" t="s">
        <v>406</v>
      </c>
      <c r="P7260" t="s">
        <v>334</v>
      </c>
      <c r="Q7260" t="s">
        <v>170</v>
      </c>
    </row>
    <row r="7261" spans="1:17" x14ac:dyDescent="0.35">
      <c r="A7261" t="s">
        <v>36</v>
      </c>
      <c r="B7261" t="s">
        <v>2010</v>
      </c>
      <c r="C7261">
        <v>236</v>
      </c>
      <c r="D7261" t="s">
        <v>78</v>
      </c>
      <c r="E7261" t="s">
        <v>1235</v>
      </c>
      <c r="F7261" t="s">
        <v>387</v>
      </c>
      <c r="G7261" t="s">
        <v>798</v>
      </c>
      <c r="H7261" t="s">
        <v>433</v>
      </c>
      <c r="I7261" t="s">
        <v>78</v>
      </c>
      <c r="J7261" t="s">
        <v>673</v>
      </c>
      <c r="K7261" t="s">
        <v>78</v>
      </c>
      <c r="L7261" t="s">
        <v>78</v>
      </c>
      <c r="M7261" t="s">
        <v>78</v>
      </c>
      <c r="N7261" t="s">
        <v>78</v>
      </c>
      <c r="O7261" t="s">
        <v>78</v>
      </c>
      <c r="P7261" t="s">
        <v>78</v>
      </c>
      <c r="Q7261" t="s">
        <v>679</v>
      </c>
    </row>
    <row r="7262" spans="1:17" x14ac:dyDescent="0.35">
      <c r="A7262" t="s">
        <v>36</v>
      </c>
      <c r="B7262" t="s">
        <v>2011</v>
      </c>
      <c r="C7262">
        <v>158</v>
      </c>
      <c r="D7262" t="s">
        <v>987</v>
      </c>
      <c r="E7262" t="s">
        <v>908</v>
      </c>
      <c r="F7262" t="s">
        <v>337</v>
      </c>
      <c r="G7262" t="s">
        <v>861</v>
      </c>
      <c r="H7262" t="s">
        <v>374</v>
      </c>
      <c r="I7262" t="s">
        <v>78</v>
      </c>
      <c r="J7262" t="s">
        <v>673</v>
      </c>
      <c r="K7262" t="s">
        <v>78</v>
      </c>
      <c r="L7262" t="s">
        <v>78</v>
      </c>
      <c r="M7262" t="s">
        <v>78</v>
      </c>
      <c r="N7262" t="s">
        <v>668</v>
      </c>
      <c r="O7262" t="s">
        <v>433</v>
      </c>
      <c r="P7262" t="s">
        <v>78</v>
      </c>
      <c r="Q7262" t="s">
        <v>78</v>
      </c>
    </row>
    <row r="7263" spans="1:17" x14ac:dyDescent="0.35">
      <c r="A7263" t="s">
        <v>36</v>
      </c>
      <c r="B7263" t="s">
        <v>318</v>
      </c>
      <c r="C7263">
        <v>20</v>
      </c>
      <c r="D7263" t="s">
        <v>78</v>
      </c>
      <c r="E7263" t="s">
        <v>762</v>
      </c>
      <c r="F7263" t="s">
        <v>529</v>
      </c>
      <c r="G7263" t="s">
        <v>761</v>
      </c>
      <c r="H7263" t="s">
        <v>78</v>
      </c>
      <c r="I7263" t="s">
        <v>78</v>
      </c>
      <c r="J7263" t="s">
        <v>78</v>
      </c>
      <c r="K7263" t="s">
        <v>78</v>
      </c>
      <c r="L7263" t="s">
        <v>78</v>
      </c>
      <c r="M7263" t="s">
        <v>78</v>
      </c>
      <c r="N7263" t="s">
        <v>78</v>
      </c>
      <c r="O7263" t="s">
        <v>78</v>
      </c>
      <c r="P7263" t="s">
        <v>78</v>
      </c>
      <c r="Q7263" t="s">
        <v>78</v>
      </c>
    </row>
    <row r="7264" spans="1:17" x14ac:dyDescent="0.35">
      <c r="A7264" t="s">
        <v>37</v>
      </c>
      <c r="B7264" t="s">
        <v>1042</v>
      </c>
      <c r="C7264">
        <v>48</v>
      </c>
      <c r="D7264" t="s">
        <v>78</v>
      </c>
      <c r="E7264" t="s">
        <v>920</v>
      </c>
      <c r="F7264" t="s">
        <v>78</v>
      </c>
      <c r="G7264" t="s">
        <v>746</v>
      </c>
      <c r="H7264" t="s">
        <v>78</v>
      </c>
      <c r="I7264" t="s">
        <v>78</v>
      </c>
      <c r="J7264" t="s">
        <v>78</v>
      </c>
      <c r="K7264" t="s">
        <v>78</v>
      </c>
      <c r="L7264" t="s">
        <v>78</v>
      </c>
      <c r="M7264" t="s">
        <v>78</v>
      </c>
      <c r="N7264" t="s">
        <v>78</v>
      </c>
      <c r="O7264" t="s">
        <v>78</v>
      </c>
      <c r="P7264" t="s">
        <v>78</v>
      </c>
      <c r="Q7264" t="s">
        <v>78</v>
      </c>
    </row>
    <row r="7265" spans="1:17" x14ac:dyDescent="0.35">
      <c r="A7265" t="s">
        <v>37</v>
      </c>
      <c r="B7265" t="s">
        <v>2000</v>
      </c>
      <c r="C7265">
        <v>62</v>
      </c>
      <c r="D7265" t="s">
        <v>78</v>
      </c>
      <c r="E7265" t="s">
        <v>769</v>
      </c>
      <c r="F7265" t="s">
        <v>738</v>
      </c>
      <c r="G7265" t="s">
        <v>748</v>
      </c>
      <c r="H7265" t="s">
        <v>78</v>
      </c>
      <c r="I7265" t="s">
        <v>78</v>
      </c>
      <c r="J7265" t="s">
        <v>78</v>
      </c>
      <c r="K7265" t="s">
        <v>78</v>
      </c>
      <c r="L7265" t="s">
        <v>78</v>
      </c>
      <c r="M7265" t="s">
        <v>78</v>
      </c>
      <c r="N7265" t="s">
        <v>78</v>
      </c>
      <c r="O7265" t="s">
        <v>718</v>
      </c>
      <c r="P7265" t="s">
        <v>78</v>
      </c>
      <c r="Q7265" t="s">
        <v>78</v>
      </c>
    </row>
    <row r="7266" spans="1:17" x14ac:dyDescent="0.35">
      <c r="A7266" t="s">
        <v>37</v>
      </c>
      <c r="B7266" t="s">
        <v>2001</v>
      </c>
      <c r="C7266">
        <v>39</v>
      </c>
      <c r="D7266" t="s">
        <v>624</v>
      </c>
      <c r="E7266" t="s">
        <v>866</v>
      </c>
      <c r="F7266" t="s">
        <v>78</v>
      </c>
      <c r="G7266" t="s">
        <v>337</v>
      </c>
      <c r="H7266" t="s">
        <v>78</v>
      </c>
      <c r="I7266" t="s">
        <v>78</v>
      </c>
      <c r="J7266" t="s">
        <v>675</v>
      </c>
      <c r="K7266" t="s">
        <v>78</v>
      </c>
      <c r="L7266" t="s">
        <v>78</v>
      </c>
      <c r="M7266" t="s">
        <v>78</v>
      </c>
      <c r="N7266" t="s">
        <v>78</v>
      </c>
      <c r="O7266" t="s">
        <v>78</v>
      </c>
      <c r="P7266" t="s">
        <v>78</v>
      </c>
      <c r="Q7266" t="s">
        <v>78</v>
      </c>
    </row>
    <row r="7267" spans="1:17" x14ac:dyDescent="0.35">
      <c r="A7267" t="s">
        <v>37</v>
      </c>
      <c r="B7267" t="s">
        <v>2002</v>
      </c>
      <c r="C7267">
        <v>25</v>
      </c>
      <c r="D7267" t="s">
        <v>78</v>
      </c>
      <c r="E7267" t="s">
        <v>822</v>
      </c>
      <c r="F7267" t="s">
        <v>724</v>
      </c>
      <c r="G7267" t="s">
        <v>78</v>
      </c>
      <c r="H7267" t="s">
        <v>78</v>
      </c>
      <c r="I7267" t="s">
        <v>78</v>
      </c>
      <c r="J7267" t="s">
        <v>78</v>
      </c>
      <c r="K7267" t="s">
        <v>78</v>
      </c>
      <c r="L7267" t="s">
        <v>78</v>
      </c>
      <c r="M7267" t="s">
        <v>78</v>
      </c>
      <c r="N7267" t="s">
        <v>78</v>
      </c>
      <c r="O7267" t="s">
        <v>78</v>
      </c>
      <c r="P7267" t="s">
        <v>78</v>
      </c>
      <c r="Q7267" t="s">
        <v>78</v>
      </c>
    </row>
    <row r="7268" spans="1:17" x14ac:dyDescent="0.35">
      <c r="A7268" t="s">
        <v>37</v>
      </c>
      <c r="B7268" t="s">
        <v>2003</v>
      </c>
      <c r="C7268">
        <v>243</v>
      </c>
      <c r="D7268" t="s">
        <v>668</v>
      </c>
      <c r="E7268" t="s">
        <v>908</v>
      </c>
      <c r="F7268" t="s">
        <v>341</v>
      </c>
      <c r="G7268" t="s">
        <v>319</v>
      </c>
      <c r="H7268" t="s">
        <v>668</v>
      </c>
      <c r="I7268" t="s">
        <v>78</v>
      </c>
      <c r="J7268" t="s">
        <v>673</v>
      </c>
      <c r="K7268" t="s">
        <v>78</v>
      </c>
      <c r="L7268" t="s">
        <v>78</v>
      </c>
      <c r="M7268" t="s">
        <v>170</v>
      </c>
      <c r="N7268" t="s">
        <v>78</v>
      </c>
      <c r="O7268" t="s">
        <v>675</v>
      </c>
      <c r="P7268" t="s">
        <v>78</v>
      </c>
      <c r="Q7268" t="s">
        <v>377</v>
      </c>
    </row>
    <row r="7269" spans="1:17" x14ac:dyDescent="0.35">
      <c r="A7269" t="s">
        <v>37</v>
      </c>
      <c r="B7269" t="s">
        <v>2004</v>
      </c>
      <c r="C7269">
        <v>179</v>
      </c>
      <c r="D7269" t="s">
        <v>414</v>
      </c>
      <c r="E7269" t="s">
        <v>541</v>
      </c>
      <c r="F7269" t="s">
        <v>508</v>
      </c>
      <c r="G7269" t="s">
        <v>1447</v>
      </c>
      <c r="H7269" t="s">
        <v>170</v>
      </c>
      <c r="I7269" t="s">
        <v>675</v>
      </c>
      <c r="J7269" t="s">
        <v>987</v>
      </c>
      <c r="K7269" t="s">
        <v>78</v>
      </c>
      <c r="L7269" t="s">
        <v>414</v>
      </c>
      <c r="M7269" t="s">
        <v>78</v>
      </c>
      <c r="N7269" t="s">
        <v>78</v>
      </c>
      <c r="O7269" t="s">
        <v>644</v>
      </c>
      <c r="P7269" t="s">
        <v>78</v>
      </c>
      <c r="Q7269" t="s">
        <v>78</v>
      </c>
    </row>
    <row r="7270" spans="1:17" x14ac:dyDescent="0.35">
      <c r="A7270" t="s">
        <v>37</v>
      </c>
      <c r="B7270" t="s">
        <v>2005</v>
      </c>
      <c r="C7270">
        <v>164</v>
      </c>
      <c r="D7270" t="s">
        <v>334</v>
      </c>
      <c r="E7270" t="s">
        <v>620</v>
      </c>
      <c r="F7270" t="s">
        <v>732</v>
      </c>
      <c r="G7270" t="s">
        <v>444</v>
      </c>
      <c r="H7270" t="s">
        <v>387</v>
      </c>
      <c r="I7270" t="s">
        <v>334</v>
      </c>
      <c r="J7270" t="s">
        <v>334</v>
      </c>
      <c r="K7270" t="s">
        <v>78</v>
      </c>
      <c r="L7270" t="s">
        <v>78</v>
      </c>
      <c r="M7270" t="s">
        <v>78</v>
      </c>
      <c r="N7270" t="s">
        <v>78</v>
      </c>
      <c r="O7270" t="s">
        <v>738</v>
      </c>
      <c r="P7270" t="s">
        <v>78</v>
      </c>
      <c r="Q7270" t="s">
        <v>387</v>
      </c>
    </row>
    <row r="7271" spans="1:17" x14ac:dyDescent="0.35">
      <c r="A7271" t="s">
        <v>37</v>
      </c>
      <c r="B7271" t="s">
        <v>1044</v>
      </c>
      <c r="C7271">
        <v>55</v>
      </c>
      <c r="D7271" t="s">
        <v>78</v>
      </c>
      <c r="E7271" t="s">
        <v>306</v>
      </c>
      <c r="F7271" t="s">
        <v>387</v>
      </c>
      <c r="G7271" t="s">
        <v>958</v>
      </c>
      <c r="H7271" t="s">
        <v>78</v>
      </c>
      <c r="I7271" t="s">
        <v>78</v>
      </c>
      <c r="J7271" t="s">
        <v>377</v>
      </c>
      <c r="K7271" t="s">
        <v>78</v>
      </c>
      <c r="L7271" t="s">
        <v>78</v>
      </c>
      <c r="M7271" t="s">
        <v>78</v>
      </c>
      <c r="N7271" t="s">
        <v>78</v>
      </c>
      <c r="O7271" t="s">
        <v>78</v>
      </c>
      <c r="P7271" t="s">
        <v>78</v>
      </c>
      <c r="Q7271" t="s">
        <v>78</v>
      </c>
    </row>
    <row r="7272" spans="1:17" x14ac:dyDescent="0.35">
      <c r="A7272" t="s">
        <v>37</v>
      </c>
      <c r="B7272" t="s">
        <v>2006</v>
      </c>
      <c r="C7272">
        <v>58</v>
      </c>
      <c r="D7272" t="s">
        <v>78</v>
      </c>
      <c r="E7272" t="s">
        <v>1137</v>
      </c>
      <c r="F7272" t="s">
        <v>355</v>
      </c>
      <c r="G7272" t="s">
        <v>1015</v>
      </c>
      <c r="H7272" t="s">
        <v>78</v>
      </c>
      <c r="I7272" t="s">
        <v>78</v>
      </c>
      <c r="J7272" t="s">
        <v>374</v>
      </c>
      <c r="K7272" t="s">
        <v>78</v>
      </c>
      <c r="L7272" t="s">
        <v>78</v>
      </c>
      <c r="M7272" t="s">
        <v>78</v>
      </c>
      <c r="N7272" t="s">
        <v>78</v>
      </c>
      <c r="O7272" t="s">
        <v>800</v>
      </c>
      <c r="P7272" t="s">
        <v>78</v>
      </c>
      <c r="Q7272" t="s">
        <v>78</v>
      </c>
    </row>
    <row r="7273" spans="1:17" x14ac:dyDescent="0.35">
      <c r="A7273" t="s">
        <v>37</v>
      </c>
      <c r="B7273" t="s">
        <v>2007</v>
      </c>
      <c r="C7273">
        <v>27</v>
      </c>
      <c r="D7273" t="s">
        <v>78</v>
      </c>
      <c r="E7273" t="s">
        <v>1016</v>
      </c>
      <c r="F7273" t="s">
        <v>377</v>
      </c>
      <c r="G7273" t="s">
        <v>406</v>
      </c>
      <c r="H7273" t="s">
        <v>78</v>
      </c>
      <c r="I7273" t="s">
        <v>78</v>
      </c>
      <c r="J7273" t="s">
        <v>736</v>
      </c>
      <c r="K7273" t="s">
        <v>78</v>
      </c>
      <c r="L7273" t="s">
        <v>78</v>
      </c>
      <c r="M7273" t="s">
        <v>78</v>
      </c>
      <c r="N7273" t="s">
        <v>78</v>
      </c>
      <c r="O7273" t="s">
        <v>78</v>
      </c>
      <c r="P7273" t="s">
        <v>78</v>
      </c>
      <c r="Q7273" t="s">
        <v>78</v>
      </c>
    </row>
    <row r="7274" spans="1:17" x14ac:dyDescent="0.35">
      <c r="A7274" t="s">
        <v>37</v>
      </c>
      <c r="B7274" t="s">
        <v>2008</v>
      </c>
      <c r="C7274">
        <v>26</v>
      </c>
      <c r="D7274" t="s">
        <v>742</v>
      </c>
      <c r="E7274" t="s">
        <v>538</v>
      </c>
      <c r="F7274" t="s">
        <v>458</v>
      </c>
      <c r="G7274" t="s">
        <v>1200</v>
      </c>
      <c r="H7274" t="s">
        <v>78</v>
      </c>
      <c r="I7274" t="s">
        <v>78</v>
      </c>
      <c r="J7274" t="s">
        <v>78</v>
      </c>
      <c r="K7274" t="s">
        <v>78</v>
      </c>
      <c r="L7274" t="s">
        <v>78</v>
      </c>
      <c r="M7274" t="s">
        <v>78</v>
      </c>
      <c r="N7274" t="s">
        <v>78</v>
      </c>
      <c r="O7274" t="s">
        <v>622</v>
      </c>
      <c r="P7274" t="s">
        <v>78</v>
      </c>
      <c r="Q7274" t="s">
        <v>78</v>
      </c>
    </row>
    <row r="7275" spans="1:17" x14ac:dyDescent="0.35">
      <c r="A7275" t="s">
        <v>37</v>
      </c>
      <c r="B7275" t="s">
        <v>2009</v>
      </c>
      <c r="C7275">
        <v>159</v>
      </c>
      <c r="D7275" t="s">
        <v>78</v>
      </c>
      <c r="E7275" t="s">
        <v>809</v>
      </c>
      <c r="F7275" t="s">
        <v>825</v>
      </c>
      <c r="G7275" t="s">
        <v>750</v>
      </c>
      <c r="H7275" t="s">
        <v>406</v>
      </c>
      <c r="I7275" t="s">
        <v>78</v>
      </c>
      <c r="J7275" t="s">
        <v>377</v>
      </c>
      <c r="K7275" t="s">
        <v>78</v>
      </c>
      <c r="L7275" t="s">
        <v>78</v>
      </c>
      <c r="M7275" t="s">
        <v>170</v>
      </c>
      <c r="N7275" t="s">
        <v>78</v>
      </c>
      <c r="O7275" t="s">
        <v>644</v>
      </c>
      <c r="P7275" t="s">
        <v>800</v>
      </c>
      <c r="Q7275" t="s">
        <v>78</v>
      </c>
    </row>
    <row r="7276" spans="1:17" x14ac:dyDescent="0.35">
      <c r="A7276" t="s">
        <v>37</v>
      </c>
      <c r="B7276" t="s">
        <v>2010</v>
      </c>
      <c r="C7276">
        <v>131</v>
      </c>
      <c r="D7276" t="s">
        <v>374</v>
      </c>
      <c r="E7276" t="s">
        <v>1133</v>
      </c>
      <c r="F7276" t="s">
        <v>676</v>
      </c>
      <c r="G7276" t="s">
        <v>840</v>
      </c>
      <c r="H7276" t="s">
        <v>433</v>
      </c>
      <c r="I7276" t="s">
        <v>78</v>
      </c>
      <c r="J7276" t="s">
        <v>78</v>
      </c>
      <c r="K7276" t="s">
        <v>78</v>
      </c>
      <c r="L7276" t="s">
        <v>78</v>
      </c>
      <c r="M7276" t="s">
        <v>78</v>
      </c>
      <c r="N7276" t="s">
        <v>78</v>
      </c>
      <c r="O7276" t="s">
        <v>78</v>
      </c>
      <c r="P7276" t="s">
        <v>78</v>
      </c>
      <c r="Q7276" t="s">
        <v>78</v>
      </c>
    </row>
    <row r="7277" spans="1:17" x14ac:dyDescent="0.35">
      <c r="A7277" t="s">
        <v>37</v>
      </c>
      <c r="B7277" t="s">
        <v>2011</v>
      </c>
      <c r="C7277">
        <v>64</v>
      </c>
      <c r="D7277" t="s">
        <v>78</v>
      </c>
      <c r="E7277" t="s">
        <v>1401</v>
      </c>
      <c r="F7277" t="s">
        <v>807</v>
      </c>
      <c r="G7277" t="s">
        <v>561</v>
      </c>
      <c r="H7277" t="s">
        <v>800</v>
      </c>
      <c r="I7277" t="s">
        <v>78</v>
      </c>
      <c r="J7277" t="s">
        <v>800</v>
      </c>
      <c r="K7277" t="s">
        <v>78</v>
      </c>
      <c r="L7277" t="s">
        <v>78</v>
      </c>
      <c r="M7277" t="s">
        <v>78</v>
      </c>
      <c r="N7277" t="s">
        <v>78</v>
      </c>
      <c r="O7277" t="s">
        <v>675</v>
      </c>
      <c r="P7277" t="s">
        <v>78</v>
      </c>
      <c r="Q7277" t="s">
        <v>78</v>
      </c>
    </row>
    <row r="7278" spans="1:17" x14ac:dyDescent="0.35">
      <c r="A7278" t="s">
        <v>37</v>
      </c>
      <c r="B7278" t="s">
        <v>318</v>
      </c>
      <c r="C7278">
        <v>22</v>
      </c>
      <c r="D7278" t="s">
        <v>78</v>
      </c>
      <c r="E7278" t="s">
        <v>1649</v>
      </c>
      <c r="F7278" t="s">
        <v>743</v>
      </c>
      <c r="G7278" t="s">
        <v>881</v>
      </c>
      <c r="H7278" t="s">
        <v>78</v>
      </c>
      <c r="I7278" t="s">
        <v>78</v>
      </c>
      <c r="J7278" t="s">
        <v>78</v>
      </c>
      <c r="K7278" t="s">
        <v>78</v>
      </c>
      <c r="L7278" t="s">
        <v>78</v>
      </c>
      <c r="M7278" t="s">
        <v>78</v>
      </c>
      <c r="N7278" t="s">
        <v>78</v>
      </c>
      <c r="O7278" t="s">
        <v>78</v>
      </c>
      <c r="P7278" t="s">
        <v>78</v>
      </c>
      <c r="Q7278" t="s">
        <v>78</v>
      </c>
    </row>
    <row r="7279" spans="1:17" x14ac:dyDescent="0.35">
      <c r="A7279" t="s">
        <v>38</v>
      </c>
      <c r="B7279" t="s">
        <v>1042</v>
      </c>
      <c r="C7279">
        <v>41</v>
      </c>
      <c r="D7279" t="s">
        <v>78</v>
      </c>
      <c r="E7279" t="s">
        <v>142</v>
      </c>
      <c r="F7279" t="s">
        <v>377</v>
      </c>
      <c r="G7279" t="s">
        <v>1159</v>
      </c>
      <c r="H7279" t="s">
        <v>734</v>
      </c>
      <c r="I7279" t="s">
        <v>78</v>
      </c>
      <c r="J7279" t="s">
        <v>406</v>
      </c>
      <c r="K7279" t="s">
        <v>406</v>
      </c>
      <c r="L7279" t="s">
        <v>406</v>
      </c>
      <c r="M7279" t="s">
        <v>78</v>
      </c>
      <c r="N7279" t="s">
        <v>78</v>
      </c>
      <c r="O7279" t="s">
        <v>78</v>
      </c>
      <c r="P7279" t="s">
        <v>78</v>
      </c>
      <c r="Q7279" t="s">
        <v>580</v>
      </c>
    </row>
    <row r="7280" spans="1:17" x14ac:dyDescent="0.35">
      <c r="A7280" t="s">
        <v>38</v>
      </c>
      <c r="B7280" t="s">
        <v>2000</v>
      </c>
      <c r="C7280">
        <v>33</v>
      </c>
      <c r="D7280" t="s">
        <v>85</v>
      </c>
      <c r="E7280" t="s">
        <v>350</v>
      </c>
      <c r="F7280" t="s">
        <v>78</v>
      </c>
      <c r="G7280" t="s">
        <v>1159</v>
      </c>
      <c r="H7280" t="s">
        <v>341</v>
      </c>
      <c r="I7280" t="s">
        <v>78</v>
      </c>
      <c r="J7280" t="s">
        <v>78</v>
      </c>
      <c r="K7280" t="s">
        <v>78</v>
      </c>
      <c r="L7280" t="s">
        <v>78</v>
      </c>
      <c r="M7280" t="s">
        <v>78</v>
      </c>
      <c r="N7280" t="s">
        <v>78</v>
      </c>
      <c r="O7280" t="s">
        <v>78</v>
      </c>
      <c r="P7280" t="s">
        <v>78</v>
      </c>
      <c r="Q7280" t="s">
        <v>696</v>
      </c>
    </row>
    <row r="7281" spans="1:17" x14ac:dyDescent="0.35">
      <c r="A7281" t="s">
        <v>38</v>
      </c>
      <c r="B7281" t="s">
        <v>2001</v>
      </c>
      <c r="C7281">
        <v>17</v>
      </c>
      <c r="D7281" t="s">
        <v>78</v>
      </c>
      <c r="E7281" t="s">
        <v>1456</v>
      </c>
      <c r="F7281" t="s">
        <v>78</v>
      </c>
      <c r="G7281" t="s">
        <v>925</v>
      </c>
      <c r="H7281" t="s">
        <v>78</v>
      </c>
      <c r="I7281" t="s">
        <v>78</v>
      </c>
      <c r="J7281" t="s">
        <v>78</v>
      </c>
      <c r="K7281" t="s">
        <v>78</v>
      </c>
      <c r="L7281" t="s">
        <v>78</v>
      </c>
      <c r="M7281" t="s">
        <v>78</v>
      </c>
      <c r="N7281" t="s">
        <v>78</v>
      </c>
      <c r="O7281" t="s">
        <v>78</v>
      </c>
      <c r="P7281" t="s">
        <v>78</v>
      </c>
      <c r="Q7281" t="s">
        <v>611</v>
      </c>
    </row>
    <row r="7282" spans="1:17" x14ac:dyDescent="0.35">
      <c r="A7282" t="s">
        <v>38</v>
      </c>
      <c r="B7282" t="s">
        <v>2002</v>
      </c>
      <c r="C7282">
        <v>21</v>
      </c>
      <c r="D7282" t="s">
        <v>1169</v>
      </c>
      <c r="E7282" t="s">
        <v>390</v>
      </c>
      <c r="F7282" t="s">
        <v>725</v>
      </c>
      <c r="G7282" t="s">
        <v>1428</v>
      </c>
      <c r="H7282" t="s">
        <v>78</v>
      </c>
      <c r="I7282" t="s">
        <v>78</v>
      </c>
      <c r="J7282" t="s">
        <v>78</v>
      </c>
      <c r="K7282" t="s">
        <v>78</v>
      </c>
      <c r="L7282" t="s">
        <v>78</v>
      </c>
      <c r="M7282" t="s">
        <v>78</v>
      </c>
      <c r="N7282" t="s">
        <v>78</v>
      </c>
      <c r="O7282" t="s">
        <v>624</v>
      </c>
      <c r="P7282" t="s">
        <v>78</v>
      </c>
      <c r="Q7282" t="s">
        <v>78</v>
      </c>
    </row>
    <row r="7283" spans="1:17" x14ac:dyDescent="0.35">
      <c r="A7283" t="s">
        <v>38</v>
      </c>
      <c r="B7283" t="s">
        <v>2003</v>
      </c>
      <c r="C7283">
        <v>235</v>
      </c>
      <c r="D7283" t="s">
        <v>170</v>
      </c>
      <c r="E7283" t="s">
        <v>479</v>
      </c>
      <c r="F7283" t="s">
        <v>998</v>
      </c>
      <c r="G7283" t="s">
        <v>1092</v>
      </c>
      <c r="H7283" t="s">
        <v>433</v>
      </c>
      <c r="I7283" t="s">
        <v>170</v>
      </c>
      <c r="J7283" t="s">
        <v>246</v>
      </c>
      <c r="K7283" t="s">
        <v>377</v>
      </c>
      <c r="L7283" t="s">
        <v>668</v>
      </c>
      <c r="M7283" t="s">
        <v>78</v>
      </c>
      <c r="N7283" t="s">
        <v>246</v>
      </c>
      <c r="O7283" t="s">
        <v>743</v>
      </c>
      <c r="P7283" t="s">
        <v>679</v>
      </c>
      <c r="Q7283" t="s">
        <v>406</v>
      </c>
    </row>
    <row r="7284" spans="1:17" x14ac:dyDescent="0.35">
      <c r="A7284" t="s">
        <v>38</v>
      </c>
      <c r="B7284" t="s">
        <v>2004</v>
      </c>
      <c r="C7284">
        <v>202</v>
      </c>
      <c r="D7284" t="s">
        <v>170</v>
      </c>
      <c r="E7284" t="s">
        <v>393</v>
      </c>
      <c r="F7284" t="s">
        <v>458</v>
      </c>
      <c r="G7284" t="s">
        <v>404</v>
      </c>
      <c r="H7284" t="s">
        <v>673</v>
      </c>
      <c r="I7284" t="s">
        <v>78</v>
      </c>
      <c r="J7284" t="s">
        <v>433</v>
      </c>
      <c r="K7284" t="s">
        <v>668</v>
      </c>
      <c r="L7284" t="s">
        <v>334</v>
      </c>
      <c r="M7284" t="s">
        <v>78</v>
      </c>
      <c r="N7284" t="s">
        <v>78</v>
      </c>
      <c r="O7284" t="s">
        <v>736</v>
      </c>
      <c r="P7284" t="s">
        <v>78</v>
      </c>
      <c r="Q7284" t="s">
        <v>389</v>
      </c>
    </row>
    <row r="7285" spans="1:17" x14ac:dyDescent="0.35">
      <c r="A7285" t="s">
        <v>38</v>
      </c>
      <c r="B7285" t="s">
        <v>2005</v>
      </c>
      <c r="C7285">
        <v>170</v>
      </c>
      <c r="D7285" t="s">
        <v>78</v>
      </c>
      <c r="E7285" t="s">
        <v>595</v>
      </c>
      <c r="F7285" t="s">
        <v>730</v>
      </c>
      <c r="G7285" t="s">
        <v>464</v>
      </c>
      <c r="H7285" t="s">
        <v>688</v>
      </c>
      <c r="I7285" t="s">
        <v>433</v>
      </c>
      <c r="J7285" t="s">
        <v>383</v>
      </c>
      <c r="K7285" t="s">
        <v>374</v>
      </c>
      <c r="L7285" t="s">
        <v>623</v>
      </c>
      <c r="M7285" t="s">
        <v>78</v>
      </c>
      <c r="N7285" t="s">
        <v>78</v>
      </c>
      <c r="O7285" t="s">
        <v>624</v>
      </c>
      <c r="P7285" t="s">
        <v>78</v>
      </c>
      <c r="Q7285" t="s">
        <v>673</v>
      </c>
    </row>
    <row r="7286" spans="1:17" x14ac:dyDescent="0.35">
      <c r="A7286" t="s">
        <v>38</v>
      </c>
      <c r="B7286" t="s">
        <v>1044</v>
      </c>
      <c r="C7286">
        <v>37</v>
      </c>
      <c r="D7286" t="s">
        <v>78</v>
      </c>
      <c r="E7286" t="s">
        <v>955</v>
      </c>
      <c r="F7286" t="s">
        <v>374</v>
      </c>
      <c r="G7286" t="s">
        <v>1095</v>
      </c>
      <c r="H7286" t="s">
        <v>738</v>
      </c>
      <c r="I7286" t="s">
        <v>78</v>
      </c>
      <c r="J7286" t="s">
        <v>78</v>
      </c>
      <c r="K7286" t="s">
        <v>78</v>
      </c>
      <c r="L7286" t="s">
        <v>78</v>
      </c>
      <c r="M7286" t="s">
        <v>78</v>
      </c>
      <c r="N7286" t="s">
        <v>78</v>
      </c>
      <c r="O7286" t="s">
        <v>374</v>
      </c>
      <c r="P7286" t="s">
        <v>78</v>
      </c>
      <c r="Q7286" t="s">
        <v>78</v>
      </c>
    </row>
    <row r="7287" spans="1:17" x14ac:dyDescent="0.35">
      <c r="A7287" t="s">
        <v>38</v>
      </c>
      <c r="B7287" t="s">
        <v>2006</v>
      </c>
      <c r="C7287">
        <v>26</v>
      </c>
      <c r="D7287" t="s">
        <v>1167</v>
      </c>
      <c r="E7287" t="s">
        <v>1274</v>
      </c>
      <c r="F7287" t="s">
        <v>1222</v>
      </c>
      <c r="G7287" t="s">
        <v>934</v>
      </c>
      <c r="H7287" t="s">
        <v>529</v>
      </c>
      <c r="I7287" t="s">
        <v>78</v>
      </c>
      <c r="J7287" t="s">
        <v>743</v>
      </c>
      <c r="K7287" t="s">
        <v>78</v>
      </c>
      <c r="L7287" t="s">
        <v>78</v>
      </c>
      <c r="M7287" t="s">
        <v>78</v>
      </c>
      <c r="N7287" t="s">
        <v>78</v>
      </c>
      <c r="O7287" t="s">
        <v>78</v>
      </c>
      <c r="P7287" t="s">
        <v>78</v>
      </c>
      <c r="Q7287" t="s">
        <v>78</v>
      </c>
    </row>
    <row r="7288" spans="1:17" x14ac:dyDescent="0.35">
      <c r="A7288" t="s">
        <v>38</v>
      </c>
      <c r="B7288" t="s">
        <v>2007</v>
      </c>
      <c r="C7288">
        <v>22</v>
      </c>
      <c r="D7288" t="s">
        <v>78</v>
      </c>
      <c r="E7288" t="s">
        <v>375</v>
      </c>
      <c r="F7288" t="s">
        <v>772</v>
      </c>
      <c r="G7288" t="s">
        <v>1136</v>
      </c>
      <c r="H7288" t="s">
        <v>905</v>
      </c>
      <c r="I7288" t="s">
        <v>78</v>
      </c>
      <c r="J7288" t="s">
        <v>78</v>
      </c>
      <c r="K7288" t="s">
        <v>78</v>
      </c>
      <c r="L7288" t="s">
        <v>78</v>
      </c>
      <c r="M7288" t="s">
        <v>78</v>
      </c>
      <c r="N7288" t="s">
        <v>78</v>
      </c>
      <c r="O7288" t="s">
        <v>78</v>
      </c>
      <c r="P7288" t="s">
        <v>78</v>
      </c>
      <c r="Q7288" t="s">
        <v>78</v>
      </c>
    </row>
    <row r="7289" spans="1:17" x14ac:dyDescent="0.35">
      <c r="A7289" t="s">
        <v>38</v>
      </c>
      <c r="B7289" t="s">
        <v>2008</v>
      </c>
      <c r="C7289">
        <v>25</v>
      </c>
      <c r="D7289" t="s">
        <v>78</v>
      </c>
      <c r="E7289" t="s">
        <v>1165</v>
      </c>
      <c r="F7289" t="s">
        <v>85</v>
      </c>
      <c r="G7289" t="s">
        <v>838</v>
      </c>
      <c r="H7289" t="s">
        <v>78</v>
      </c>
      <c r="I7289" t="s">
        <v>78</v>
      </c>
      <c r="J7289" t="s">
        <v>78</v>
      </c>
      <c r="K7289" t="s">
        <v>78</v>
      </c>
      <c r="L7289" t="s">
        <v>78</v>
      </c>
      <c r="M7289" t="s">
        <v>78</v>
      </c>
      <c r="N7289" t="s">
        <v>78</v>
      </c>
      <c r="O7289" t="s">
        <v>78</v>
      </c>
      <c r="P7289" t="s">
        <v>78</v>
      </c>
      <c r="Q7289" t="s">
        <v>78</v>
      </c>
    </row>
    <row r="7290" spans="1:17" x14ac:dyDescent="0.35">
      <c r="A7290" t="s">
        <v>38</v>
      </c>
      <c r="B7290" t="s">
        <v>2009</v>
      </c>
      <c r="C7290">
        <v>145</v>
      </c>
      <c r="D7290" t="s">
        <v>246</v>
      </c>
      <c r="E7290" t="s">
        <v>281</v>
      </c>
      <c r="F7290" t="s">
        <v>800</v>
      </c>
      <c r="G7290" t="s">
        <v>798</v>
      </c>
      <c r="H7290" t="s">
        <v>78</v>
      </c>
      <c r="I7290" t="s">
        <v>78</v>
      </c>
      <c r="J7290" t="s">
        <v>679</v>
      </c>
      <c r="K7290" t="s">
        <v>78</v>
      </c>
      <c r="L7290" t="s">
        <v>668</v>
      </c>
      <c r="M7290" t="s">
        <v>78</v>
      </c>
      <c r="N7290" t="s">
        <v>78</v>
      </c>
      <c r="O7290" t="s">
        <v>377</v>
      </c>
      <c r="P7290" t="s">
        <v>78</v>
      </c>
      <c r="Q7290" t="s">
        <v>743</v>
      </c>
    </row>
    <row r="7291" spans="1:17" x14ac:dyDescent="0.35">
      <c r="A7291" t="s">
        <v>38</v>
      </c>
      <c r="B7291" t="s">
        <v>2010</v>
      </c>
      <c r="C7291">
        <v>148</v>
      </c>
      <c r="D7291" t="s">
        <v>78</v>
      </c>
      <c r="E7291" t="s">
        <v>1306</v>
      </c>
      <c r="F7291" t="s">
        <v>980</v>
      </c>
      <c r="G7291" t="s">
        <v>582</v>
      </c>
      <c r="H7291" t="s">
        <v>675</v>
      </c>
      <c r="I7291" t="s">
        <v>78</v>
      </c>
      <c r="J7291" t="s">
        <v>624</v>
      </c>
      <c r="K7291" t="s">
        <v>675</v>
      </c>
      <c r="L7291" t="s">
        <v>673</v>
      </c>
      <c r="M7291" t="s">
        <v>78</v>
      </c>
      <c r="N7291" t="s">
        <v>78</v>
      </c>
      <c r="O7291" t="s">
        <v>724</v>
      </c>
      <c r="P7291" t="s">
        <v>78</v>
      </c>
      <c r="Q7291" t="s">
        <v>78</v>
      </c>
    </row>
    <row r="7292" spans="1:17" x14ac:dyDescent="0.35">
      <c r="A7292" t="s">
        <v>38</v>
      </c>
      <c r="B7292" t="s">
        <v>2011</v>
      </c>
      <c r="C7292">
        <v>67</v>
      </c>
      <c r="D7292" t="s">
        <v>433</v>
      </c>
      <c r="E7292" t="s">
        <v>945</v>
      </c>
      <c r="F7292" t="s">
        <v>387</v>
      </c>
      <c r="G7292" t="s">
        <v>798</v>
      </c>
      <c r="H7292" t="s">
        <v>341</v>
      </c>
      <c r="I7292" t="s">
        <v>170</v>
      </c>
      <c r="J7292" t="s">
        <v>78</v>
      </c>
      <c r="K7292" t="s">
        <v>78</v>
      </c>
      <c r="L7292" t="s">
        <v>78</v>
      </c>
      <c r="M7292" t="s">
        <v>78</v>
      </c>
      <c r="N7292" t="s">
        <v>78</v>
      </c>
      <c r="O7292" t="s">
        <v>868</v>
      </c>
      <c r="P7292" t="s">
        <v>78</v>
      </c>
      <c r="Q7292" t="s">
        <v>78</v>
      </c>
    </row>
    <row r="7293" spans="1:17" x14ac:dyDescent="0.35">
      <c r="A7293" t="s">
        <v>38</v>
      </c>
      <c r="B7293" t="s">
        <v>318</v>
      </c>
      <c r="C7293">
        <v>11</v>
      </c>
      <c r="D7293" t="s">
        <v>78</v>
      </c>
      <c r="E7293" t="s">
        <v>438</v>
      </c>
      <c r="F7293" t="s">
        <v>78</v>
      </c>
      <c r="G7293" t="s">
        <v>439</v>
      </c>
      <c r="H7293" t="s">
        <v>78</v>
      </c>
      <c r="I7293" t="s">
        <v>78</v>
      </c>
      <c r="J7293" t="s">
        <v>78</v>
      </c>
      <c r="K7293" t="s">
        <v>78</v>
      </c>
      <c r="L7293" t="s">
        <v>78</v>
      </c>
      <c r="M7293" t="s">
        <v>78</v>
      </c>
      <c r="N7293" t="s">
        <v>78</v>
      </c>
      <c r="O7293" t="s">
        <v>78</v>
      </c>
      <c r="P7293" t="s">
        <v>78</v>
      </c>
      <c r="Q7293" t="s">
        <v>78</v>
      </c>
    </row>
    <row r="7294" spans="1:17" x14ac:dyDescent="0.35">
      <c r="A7294" t="s">
        <v>39</v>
      </c>
      <c r="B7294" t="s">
        <v>1042</v>
      </c>
      <c r="C7294">
        <v>60</v>
      </c>
      <c r="D7294" t="s">
        <v>78</v>
      </c>
      <c r="E7294" t="s">
        <v>866</v>
      </c>
      <c r="F7294" t="s">
        <v>737</v>
      </c>
      <c r="G7294" t="s">
        <v>736</v>
      </c>
      <c r="H7294" t="s">
        <v>414</v>
      </c>
      <c r="I7294" t="s">
        <v>78</v>
      </c>
      <c r="J7294" t="s">
        <v>78</v>
      </c>
      <c r="K7294" t="s">
        <v>78</v>
      </c>
      <c r="L7294" t="s">
        <v>78</v>
      </c>
      <c r="M7294" t="s">
        <v>78</v>
      </c>
      <c r="N7294" t="s">
        <v>78</v>
      </c>
      <c r="O7294" t="s">
        <v>78</v>
      </c>
      <c r="P7294" t="s">
        <v>78</v>
      </c>
      <c r="Q7294" t="s">
        <v>78</v>
      </c>
    </row>
    <row r="7295" spans="1:17" x14ac:dyDescent="0.35">
      <c r="A7295" t="s">
        <v>39</v>
      </c>
      <c r="B7295" t="s">
        <v>2000</v>
      </c>
      <c r="C7295">
        <v>71</v>
      </c>
      <c r="D7295" t="s">
        <v>78</v>
      </c>
      <c r="E7295" t="s">
        <v>181</v>
      </c>
      <c r="F7295" t="s">
        <v>718</v>
      </c>
      <c r="G7295" t="s">
        <v>755</v>
      </c>
      <c r="H7295" t="s">
        <v>673</v>
      </c>
      <c r="I7295" t="s">
        <v>78</v>
      </c>
      <c r="J7295" t="s">
        <v>78</v>
      </c>
      <c r="K7295" t="s">
        <v>78</v>
      </c>
      <c r="L7295" t="s">
        <v>78</v>
      </c>
      <c r="M7295" t="s">
        <v>78</v>
      </c>
      <c r="N7295" t="s">
        <v>78</v>
      </c>
      <c r="O7295" t="s">
        <v>78</v>
      </c>
      <c r="P7295" t="s">
        <v>78</v>
      </c>
      <c r="Q7295" t="s">
        <v>78</v>
      </c>
    </row>
    <row r="7296" spans="1:17" x14ac:dyDescent="0.35">
      <c r="A7296" t="s">
        <v>39</v>
      </c>
      <c r="B7296" t="s">
        <v>2001</v>
      </c>
      <c r="C7296">
        <v>39</v>
      </c>
      <c r="D7296" t="s">
        <v>78</v>
      </c>
      <c r="E7296" t="s">
        <v>686</v>
      </c>
      <c r="F7296" t="s">
        <v>1151</v>
      </c>
      <c r="G7296" t="s">
        <v>276</v>
      </c>
      <c r="H7296" t="s">
        <v>78</v>
      </c>
      <c r="I7296" t="s">
        <v>78</v>
      </c>
      <c r="J7296" t="s">
        <v>644</v>
      </c>
      <c r="K7296" t="s">
        <v>78</v>
      </c>
      <c r="L7296" t="s">
        <v>78</v>
      </c>
      <c r="M7296" t="s">
        <v>78</v>
      </c>
      <c r="N7296" t="s">
        <v>78</v>
      </c>
      <c r="O7296" t="s">
        <v>78</v>
      </c>
      <c r="P7296" t="s">
        <v>78</v>
      </c>
      <c r="Q7296" t="s">
        <v>78</v>
      </c>
    </row>
    <row r="7297" spans="1:17" x14ac:dyDescent="0.35">
      <c r="A7297" t="s">
        <v>39</v>
      </c>
      <c r="B7297" t="s">
        <v>2002</v>
      </c>
      <c r="C7297">
        <v>49</v>
      </c>
      <c r="D7297" t="s">
        <v>78</v>
      </c>
      <c r="E7297" t="s">
        <v>862</v>
      </c>
      <c r="F7297" t="s">
        <v>739</v>
      </c>
      <c r="G7297" t="s">
        <v>783</v>
      </c>
      <c r="H7297" t="s">
        <v>490</v>
      </c>
      <c r="I7297" t="s">
        <v>78</v>
      </c>
      <c r="J7297" t="s">
        <v>78</v>
      </c>
      <c r="K7297" t="s">
        <v>78</v>
      </c>
      <c r="L7297" t="s">
        <v>78</v>
      </c>
      <c r="M7297" t="s">
        <v>78</v>
      </c>
      <c r="N7297" t="s">
        <v>78</v>
      </c>
      <c r="O7297" t="s">
        <v>734</v>
      </c>
      <c r="P7297" t="s">
        <v>623</v>
      </c>
      <c r="Q7297" t="s">
        <v>78</v>
      </c>
    </row>
    <row r="7298" spans="1:17" x14ac:dyDescent="0.35">
      <c r="A7298" t="s">
        <v>39</v>
      </c>
      <c r="B7298" t="s">
        <v>2003</v>
      </c>
      <c r="C7298">
        <v>312</v>
      </c>
      <c r="D7298" t="s">
        <v>78</v>
      </c>
      <c r="E7298" t="s">
        <v>419</v>
      </c>
      <c r="F7298" t="s">
        <v>688</v>
      </c>
      <c r="G7298" t="s">
        <v>1108</v>
      </c>
      <c r="H7298" t="s">
        <v>334</v>
      </c>
      <c r="I7298" t="s">
        <v>673</v>
      </c>
      <c r="J7298" t="s">
        <v>78</v>
      </c>
      <c r="K7298" t="s">
        <v>78</v>
      </c>
      <c r="L7298" t="s">
        <v>78</v>
      </c>
      <c r="M7298" t="s">
        <v>78</v>
      </c>
      <c r="N7298" t="s">
        <v>334</v>
      </c>
      <c r="O7298" t="s">
        <v>800</v>
      </c>
      <c r="P7298" t="s">
        <v>85</v>
      </c>
      <c r="Q7298" t="s">
        <v>668</v>
      </c>
    </row>
    <row r="7299" spans="1:17" x14ac:dyDescent="0.35">
      <c r="A7299" t="s">
        <v>39</v>
      </c>
      <c r="B7299" t="s">
        <v>2004</v>
      </c>
      <c r="C7299">
        <v>234</v>
      </c>
      <c r="D7299" t="s">
        <v>673</v>
      </c>
      <c r="E7299" t="s">
        <v>443</v>
      </c>
      <c r="F7299" t="s">
        <v>250</v>
      </c>
      <c r="G7299" t="s">
        <v>665</v>
      </c>
      <c r="H7299" t="s">
        <v>668</v>
      </c>
      <c r="I7299" t="s">
        <v>377</v>
      </c>
      <c r="J7299" t="s">
        <v>78</v>
      </c>
      <c r="K7299" t="s">
        <v>668</v>
      </c>
      <c r="L7299" t="s">
        <v>668</v>
      </c>
      <c r="M7299" t="s">
        <v>78</v>
      </c>
      <c r="N7299" t="s">
        <v>78</v>
      </c>
      <c r="O7299" t="s">
        <v>250</v>
      </c>
      <c r="P7299" t="s">
        <v>170</v>
      </c>
      <c r="Q7299" t="s">
        <v>389</v>
      </c>
    </row>
    <row r="7300" spans="1:17" x14ac:dyDescent="0.35">
      <c r="A7300" t="s">
        <v>39</v>
      </c>
      <c r="B7300" t="s">
        <v>2005</v>
      </c>
      <c r="C7300">
        <v>188</v>
      </c>
      <c r="D7300" t="s">
        <v>377</v>
      </c>
      <c r="E7300" t="s">
        <v>603</v>
      </c>
      <c r="F7300" t="s">
        <v>732</v>
      </c>
      <c r="G7300" t="s">
        <v>692</v>
      </c>
      <c r="H7300" t="s">
        <v>673</v>
      </c>
      <c r="I7300" t="s">
        <v>668</v>
      </c>
      <c r="J7300" t="s">
        <v>738</v>
      </c>
      <c r="K7300" t="s">
        <v>78</v>
      </c>
      <c r="L7300" t="s">
        <v>673</v>
      </c>
      <c r="M7300" t="s">
        <v>78</v>
      </c>
      <c r="N7300" t="s">
        <v>78</v>
      </c>
      <c r="O7300" t="s">
        <v>624</v>
      </c>
      <c r="P7300" t="s">
        <v>78</v>
      </c>
      <c r="Q7300" t="s">
        <v>341</v>
      </c>
    </row>
    <row r="7301" spans="1:17" x14ac:dyDescent="0.35">
      <c r="A7301" t="s">
        <v>39</v>
      </c>
      <c r="B7301" t="s">
        <v>1044</v>
      </c>
      <c r="C7301">
        <v>56</v>
      </c>
      <c r="D7301" t="s">
        <v>78</v>
      </c>
      <c r="E7301" t="s">
        <v>917</v>
      </c>
      <c r="F7301" t="s">
        <v>383</v>
      </c>
      <c r="G7301" t="s">
        <v>905</v>
      </c>
      <c r="H7301" t="s">
        <v>78</v>
      </c>
      <c r="I7301" t="s">
        <v>78</v>
      </c>
      <c r="J7301" t="s">
        <v>78</v>
      </c>
      <c r="K7301" t="s">
        <v>246</v>
      </c>
      <c r="L7301" t="s">
        <v>246</v>
      </c>
      <c r="M7301" t="s">
        <v>78</v>
      </c>
      <c r="N7301" t="s">
        <v>78</v>
      </c>
      <c r="O7301" t="s">
        <v>78</v>
      </c>
      <c r="P7301" t="s">
        <v>78</v>
      </c>
      <c r="Q7301" t="s">
        <v>78</v>
      </c>
    </row>
    <row r="7302" spans="1:17" x14ac:dyDescent="0.35">
      <c r="A7302" t="s">
        <v>39</v>
      </c>
      <c r="B7302" t="s">
        <v>2006</v>
      </c>
      <c r="C7302">
        <v>61</v>
      </c>
      <c r="D7302" t="s">
        <v>78</v>
      </c>
      <c r="E7302" t="s">
        <v>115</v>
      </c>
      <c r="F7302" t="s">
        <v>78</v>
      </c>
      <c r="G7302" t="s">
        <v>114</v>
      </c>
      <c r="H7302" t="s">
        <v>78</v>
      </c>
      <c r="I7302" t="s">
        <v>78</v>
      </c>
      <c r="J7302" t="s">
        <v>78</v>
      </c>
      <c r="K7302" t="s">
        <v>78</v>
      </c>
      <c r="L7302" t="s">
        <v>78</v>
      </c>
      <c r="M7302" t="s">
        <v>78</v>
      </c>
      <c r="N7302" t="s">
        <v>78</v>
      </c>
      <c r="O7302" t="s">
        <v>78</v>
      </c>
      <c r="P7302" t="s">
        <v>78</v>
      </c>
      <c r="Q7302" t="s">
        <v>78</v>
      </c>
    </row>
    <row r="7303" spans="1:17" x14ac:dyDescent="0.35">
      <c r="A7303" t="s">
        <v>39</v>
      </c>
      <c r="B7303" t="s">
        <v>2007</v>
      </c>
      <c r="C7303">
        <v>45</v>
      </c>
      <c r="D7303" t="s">
        <v>78</v>
      </c>
      <c r="E7303" t="s">
        <v>767</v>
      </c>
      <c r="F7303" t="s">
        <v>250</v>
      </c>
      <c r="G7303" t="s">
        <v>299</v>
      </c>
      <c r="H7303" t="s">
        <v>78</v>
      </c>
      <c r="I7303" t="s">
        <v>78</v>
      </c>
      <c r="J7303" t="s">
        <v>78</v>
      </c>
      <c r="K7303" t="s">
        <v>78</v>
      </c>
      <c r="L7303" t="s">
        <v>78</v>
      </c>
      <c r="M7303" t="s">
        <v>78</v>
      </c>
      <c r="N7303" t="s">
        <v>78</v>
      </c>
      <c r="O7303" t="s">
        <v>250</v>
      </c>
      <c r="P7303" t="s">
        <v>78</v>
      </c>
      <c r="Q7303" t="s">
        <v>78</v>
      </c>
    </row>
    <row r="7304" spans="1:17" x14ac:dyDescent="0.35">
      <c r="A7304" t="s">
        <v>39</v>
      </c>
      <c r="B7304" t="s">
        <v>2008</v>
      </c>
      <c r="C7304">
        <v>40</v>
      </c>
      <c r="D7304" t="s">
        <v>389</v>
      </c>
      <c r="E7304" t="s">
        <v>924</v>
      </c>
      <c r="F7304" t="s">
        <v>958</v>
      </c>
      <c r="G7304" t="s">
        <v>745</v>
      </c>
      <c r="H7304" t="s">
        <v>78</v>
      </c>
      <c r="I7304" t="s">
        <v>78</v>
      </c>
      <c r="J7304" t="s">
        <v>78</v>
      </c>
      <c r="K7304" t="s">
        <v>78</v>
      </c>
      <c r="L7304" t="s">
        <v>78</v>
      </c>
      <c r="M7304" t="s">
        <v>78</v>
      </c>
      <c r="N7304" t="s">
        <v>78</v>
      </c>
      <c r="O7304" t="s">
        <v>78</v>
      </c>
      <c r="P7304" t="s">
        <v>78</v>
      </c>
      <c r="Q7304" t="s">
        <v>78</v>
      </c>
    </row>
    <row r="7305" spans="1:17" x14ac:dyDescent="0.35">
      <c r="A7305" t="s">
        <v>39</v>
      </c>
      <c r="B7305" t="s">
        <v>2009</v>
      </c>
      <c r="C7305">
        <v>215</v>
      </c>
      <c r="D7305" t="s">
        <v>170</v>
      </c>
      <c r="E7305" t="s">
        <v>944</v>
      </c>
      <c r="F7305" t="s">
        <v>724</v>
      </c>
      <c r="G7305" t="s">
        <v>852</v>
      </c>
      <c r="H7305" t="s">
        <v>679</v>
      </c>
      <c r="I7305" t="s">
        <v>78</v>
      </c>
      <c r="J7305" t="s">
        <v>78</v>
      </c>
      <c r="K7305" t="s">
        <v>78</v>
      </c>
      <c r="L7305" t="s">
        <v>433</v>
      </c>
      <c r="M7305" t="s">
        <v>78</v>
      </c>
      <c r="N7305" t="s">
        <v>78</v>
      </c>
      <c r="O7305" t="s">
        <v>355</v>
      </c>
      <c r="P7305" t="s">
        <v>414</v>
      </c>
      <c r="Q7305" t="s">
        <v>374</v>
      </c>
    </row>
    <row r="7306" spans="1:17" x14ac:dyDescent="0.35">
      <c r="A7306" t="s">
        <v>39</v>
      </c>
      <c r="B7306" t="s">
        <v>2010</v>
      </c>
      <c r="C7306">
        <v>141</v>
      </c>
      <c r="D7306" t="s">
        <v>85</v>
      </c>
      <c r="E7306" t="s">
        <v>1297</v>
      </c>
      <c r="F7306" t="s">
        <v>458</v>
      </c>
      <c r="G7306" t="s">
        <v>1112</v>
      </c>
      <c r="H7306" t="s">
        <v>78</v>
      </c>
      <c r="I7306" t="s">
        <v>673</v>
      </c>
      <c r="J7306" t="s">
        <v>78</v>
      </c>
      <c r="K7306" t="s">
        <v>78</v>
      </c>
      <c r="L7306" t="s">
        <v>78</v>
      </c>
      <c r="M7306" t="s">
        <v>78</v>
      </c>
      <c r="N7306" t="s">
        <v>78</v>
      </c>
      <c r="O7306" t="s">
        <v>458</v>
      </c>
      <c r="P7306" t="s">
        <v>673</v>
      </c>
      <c r="Q7306" t="s">
        <v>673</v>
      </c>
    </row>
    <row r="7307" spans="1:17" x14ac:dyDescent="0.35">
      <c r="A7307" t="s">
        <v>39</v>
      </c>
      <c r="B7307" t="s">
        <v>2011</v>
      </c>
      <c r="C7307">
        <v>99</v>
      </c>
      <c r="D7307" t="s">
        <v>675</v>
      </c>
      <c r="E7307" t="s">
        <v>1274</v>
      </c>
      <c r="F7307" t="s">
        <v>456</v>
      </c>
      <c r="G7307" t="s">
        <v>1254</v>
      </c>
      <c r="H7307" t="s">
        <v>78</v>
      </c>
      <c r="I7307" t="s">
        <v>374</v>
      </c>
      <c r="J7307" t="s">
        <v>387</v>
      </c>
      <c r="K7307" t="s">
        <v>78</v>
      </c>
      <c r="L7307" t="s">
        <v>78</v>
      </c>
      <c r="M7307" t="s">
        <v>78</v>
      </c>
      <c r="N7307" t="s">
        <v>78</v>
      </c>
      <c r="O7307" t="s">
        <v>85</v>
      </c>
      <c r="P7307" t="s">
        <v>85</v>
      </c>
      <c r="Q7307" t="s">
        <v>743</v>
      </c>
    </row>
    <row r="7308" spans="1:17" x14ac:dyDescent="0.35">
      <c r="A7308" t="s">
        <v>39</v>
      </c>
      <c r="B7308" t="s">
        <v>318</v>
      </c>
      <c r="C7308">
        <v>19</v>
      </c>
      <c r="D7308" t="s">
        <v>78</v>
      </c>
      <c r="E7308" t="s">
        <v>1004</v>
      </c>
      <c r="F7308" t="s">
        <v>78</v>
      </c>
      <c r="G7308" t="s">
        <v>934</v>
      </c>
      <c r="H7308" t="s">
        <v>78</v>
      </c>
      <c r="I7308" t="s">
        <v>78</v>
      </c>
      <c r="J7308" t="s">
        <v>78</v>
      </c>
      <c r="K7308" t="s">
        <v>78</v>
      </c>
      <c r="L7308" t="s">
        <v>78</v>
      </c>
      <c r="M7308" t="s">
        <v>78</v>
      </c>
      <c r="N7308" t="s">
        <v>78</v>
      </c>
      <c r="O7308" t="s">
        <v>78</v>
      </c>
      <c r="P7308" t="s">
        <v>78</v>
      </c>
      <c r="Q7308" t="s">
        <v>78</v>
      </c>
    </row>
    <row r="7309" spans="1:17" x14ac:dyDescent="0.35">
      <c r="A7309" t="s">
        <v>40</v>
      </c>
      <c r="B7309" t="s">
        <v>1042</v>
      </c>
      <c r="C7309">
        <v>351</v>
      </c>
      <c r="D7309" t="s">
        <v>389</v>
      </c>
      <c r="E7309" t="s">
        <v>965</v>
      </c>
      <c r="F7309" t="s">
        <v>406</v>
      </c>
      <c r="G7309" t="s">
        <v>796</v>
      </c>
      <c r="H7309" t="s">
        <v>433</v>
      </c>
      <c r="I7309" t="s">
        <v>78</v>
      </c>
      <c r="J7309" t="s">
        <v>668</v>
      </c>
      <c r="K7309" t="s">
        <v>668</v>
      </c>
      <c r="L7309" t="s">
        <v>668</v>
      </c>
      <c r="M7309" t="s">
        <v>78</v>
      </c>
      <c r="N7309" t="s">
        <v>78</v>
      </c>
      <c r="O7309" t="s">
        <v>78</v>
      </c>
      <c r="P7309" t="s">
        <v>78</v>
      </c>
      <c r="Q7309" t="s">
        <v>374</v>
      </c>
    </row>
    <row r="7310" spans="1:17" x14ac:dyDescent="0.35">
      <c r="A7310" t="s">
        <v>40</v>
      </c>
      <c r="B7310" t="s">
        <v>2000</v>
      </c>
      <c r="C7310">
        <v>387</v>
      </c>
      <c r="D7310" t="s">
        <v>668</v>
      </c>
      <c r="E7310" t="s">
        <v>762</v>
      </c>
      <c r="F7310" t="s">
        <v>987</v>
      </c>
      <c r="G7310" t="s">
        <v>750</v>
      </c>
      <c r="H7310" t="s">
        <v>334</v>
      </c>
      <c r="I7310" t="s">
        <v>78</v>
      </c>
      <c r="J7310" t="s">
        <v>78</v>
      </c>
      <c r="K7310" t="s">
        <v>170</v>
      </c>
      <c r="L7310" t="s">
        <v>170</v>
      </c>
      <c r="M7310" t="s">
        <v>78</v>
      </c>
      <c r="N7310" t="s">
        <v>78</v>
      </c>
      <c r="O7310" t="s">
        <v>334</v>
      </c>
      <c r="P7310" t="s">
        <v>78</v>
      </c>
      <c r="Q7310" t="s">
        <v>374</v>
      </c>
    </row>
    <row r="7311" spans="1:17" x14ac:dyDescent="0.35">
      <c r="A7311" t="s">
        <v>40</v>
      </c>
      <c r="B7311" t="s">
        <v>2001</v>
      </c>
      <c r="C7311">
        <v>225</v>
      </c>
      <c r="D7311" t="s">
        <v>334</v>
      </c>
      <c r="E7311" t="s">
        <v>853</v>
      </c>
      <c r="F7311" t="s">
        <v>676</v>
      </c>
      <c r="G7311" t="s">
        <v>65</v>
      </c>
      <c r="H7311" t="s">
        <v>78</v>
      </c>
      <c r="I7311" t="s">
        <v>78</v>
      </c>
      <c r="J7311" t="s">
        <v>433</v>
      </c>
      <c r="K7311" t="s">
        <v>78</v>
      </c>
      <c r="L7311" t="s">
        <v>78</v>
      </c>
      <c r="M7311" t="s">
        <v>78</v>
      </c>
      <c r="N7311" t="s">
        <v>78</v>
      </c>
      <c r="O7311" t="s">
        <v>383</v>
      </c>
      <c r="P7311" t="s">
        <v>78</v>
      </c>
      <c r="Q7311" t="s">
        <v>800</v>
      </c>
    </row>
    <row r="7312" spans="1:17" x14ac:dyDescent="0.35">
      <c r="A7312" t="s">
        <v>40</v>
      </c>
      <c r="B7312" t="s">
        <v>2002</v>
      </c>
      <c r="C7312">
        <v>185</v>
      </c>
      <c r="D7312" t="s">
        <v>387</v>
      </c>
      <c r="E7312" t="s">
        <v>857</v>
      </c>
      <c r="F7312" t="s">
        <v>529</v>
      </c>
      <c r="G7312" t="s">
        <v>796</v>
      </c>
      <c r="H7312" t="s">
        <v>433</v>
      </c>
      <c r="I7312" t="s">
        <v>78</v>
      </c>
      <c r="J7312" t="s">
        <v>78</v>
      </c>
      <c r="K7312" t="s">
        <v>78</v>
      </c>
      <c r="L7312" t="s">
        <v>78</v>
      </c>
      <c r="M7312" t="s">
        <v>78</v>
      </c>
      <c r="N7312" t="s">
        <v>78</v>
      </c>
      <c r="O7312" t="s">
        <v>743</v>
      </c>
      <c r="P7312" t="s">
        <v>334</v>
      </c>
      <c r="Q7312" t="s">
        <v>170</v>
      </c>
    </row>
    <row r="7313" spans="1:17" x14ac:dyDescent="0.35">
      <c r="A7313" t="s">
        <v>40</v>
      </c>
      <c r="B7313" t="s">
        <v>2003</v>
      </c>
      <c r="C7313">
        <v>1492</v>
      </c>
      <c r="D7313" t="s">
        <v>668</v>
      </c>
      <c r="E7313" t="s">
        <v>945</v>
      </c>
      <c r="F7313" t="s">
        <v>721</v>
      </c>
      <c r="G7313" t="s">
        <v>801</v>
      </c>
      <c r="H7313" t="s">
        <v>673</v>
      </c>
      <c r="I7313" t="s">
        <v>679</v>
      </c>
      <c r="J7313" t="s">
        <v>170</v>
      </c>
      <c r="K7313" t="s">
        <v>170</v>
      </c>
      <c r="L7313" t="s">
        <v>679</v>
      </c>
      <c r="M7313" t="s">
        <v>78</v>
      </c>
      <c r="N7313" t="s">
        <v>668</v>
      </c>
      <c r="O7313" t="s">
        <v>85</v>
      </c>
      <c r="P7313" t="s">
        <v>673</v>
      </c>
      <c r="Q7313" t="s">
        <v>246</v>
      </c>
    </row>
    <row r="7314" spans="1:17" x14ac:dyDescent="0.35">
      <c r="A7314" t="s">
        <v>40</v>
      </c>
      <c r="B7314" t="s">
        <v>2004</v>
      </c>
      <c r="C7314">
        <v>1115</v>
      </c>
      <c r="D7314" t="s">
        <v>433</v>
      </c>
      <c r="E7314" t="s">
        <v>608</v>
      </c>
      <c r="F7314" t="s">
        <v>718</v>
      </c>
      <c r="G7314" t="s">
        <v>1310</v>
      </c>
      <c r="H7314" t="s">
        <v>334</v>
      </c>
      <c r="I7314" t="s">
        <v>246</v>
      </c>
      <c r="J7314" t="s">
        <v>246</v>
      </c>
      <c r="K7314" t="s">
        <v>170</v>
      </c>
      <c r="L7314" t="s">
        <v>673</v>
      </c>
      <c r="M7314" t="s">
        <v>78</v>
      </c>
      <c r="N7314" t="s">
        <v>78</v>
      </c>
      <c r="O7314" t="s">
        <v>622</v>
      </c>
      <c r="P7314" t="s">
        <v>78</v>
      </c>
      <c r="Q7314" t="s">
        <v>673</v>
      </c>
    </row>
    <row r="7315" spans="1:17" x14ac:dyDescent="0.35">
      <c r="A7315" t="s">
        <v>40</v>
      </c>
      <c r="B7315" t="s">
        <v>2005</v>
      </c>
      <c r="C7315">
        <v>930</v>
      </c>
      <c r="D7315" t="s">
        <v>668</v>
      </c>
      <c r="E7315" t="s">
        <v>530</v>
      </c>
      <c r="F7315" t="s">
        <v>736</v>
      </c>
      <c r="G7315" t="s">
        <v>212</v>
      </c>
      <c r="H7315" t="s">
        <v>406</v>
      </c>
      <c r="I7315" t="s">
        <v>334</v>
      </c>
      <c r="J7315" t="s">
        <v>406</v>
      </c>
      <c r="K7315" t="s">
        <v>170</v>
      </c>
      <c r="L7315" t="s">
        <v>334</v>
      </c>
      <c r="M7315" t="s">
        <v>78</v>
      </c>
      <c r="N7315" t="s">
        <v>78</v>
      </c>
      <c r="O7315" t="s">
        <v>458</v>
      </c>
      <c r="P7315" t="s">
        <v>78</v>
      </c>
      <c r="Q7315" t="s">
        <v>414</v>
      </c>
    </row>
    <row r="7316" spans="1:17" x14ac:dyDescent="0.35">
      <c r="A7316" t="s">
        <v>40</v>
      </c>
      <c r="B7316" t="s">
        <v>1044</v>
      </c>
      <c r="C7316">
        <v>318</v>
      </c>
      <c r="D7316" t="s">
        <v>246</v>
      </c>
      <c r="E7316" t="s">
        <v>1470</v>
      </c>
      <c r="F7316" t="s">
        <v>734</v>
      </c>
      <c r="G7316" t="s">
        <v>755</v>
      </c>
      <c r="H7316" t="s">
        <v>668</v>
      </c>
      <c r="I7316" t="s">
        <v>78</v>
      </c>
      <c r="J7316" t="s">
        <v>679</v>
      </c>
      <c r="K7316" t="s">
        <v>679</v>
      </c>
      <c r="L7316" t="s">
        <v>679</v>
      </c>
      <c r="M7316" t="s">
        <v>78</v>
      </c>
      <c r="N7316" t="s">
        <v>78</v>
      </c>
      <c r="O7316" t="s">
        <v>374</v>
      </c>
      <c r="P7316" t="s">
        <v>78</v>
      </c>
      <c r="Q7316" t="s">
        <v>78</v>
      </c>
    </row>
    <row r="7317" spans="1:17" x14ac:dyDescent="0.35">
      <c r="A7317" t="s">
        <v>40</v>
      </c>
      <c r="B7317" t="s">
        <v>2006</v>
      </c>
      <c r="C7317">
        <v>313</v>
      </c>
      <c r="D7317" t="s">
        <v>738</v>
      </c>
      <c r="E7317" t="s">
        <v>614</v>
      </c>
      <c r="F7317" t="s">
        <v>738</v>
      </c>
      <c r="G7317" t="s">
        <v>637</v>
      </c>
      <c r="H7317" t="s">
        <v>673</v>
      </c>
      <c r="I7317" t="s">
        <v>78</v>
      </c>
      <c r="J7317" t="s">
        <v>334</v>
      </c>
      <c r="K7317" t="s">
        <v>78</v>
      </c>
      <c r="L7317" t="s">
        <v>78</v>
      </c>
      <c r="M7317" t="s">
        <v>78</v>
      </c>
      <c r="N7317" t="s">
        <v>78</v>
      </c>
      <c r="O7317" t="s">
        <v>246</v>
      </c>
      <c r="P7317" t="s">
        <v>78</v>
      </c>
      <c r="Q7317" t="s">
        <v>78</v>
      </c>
    </row>
    <row r="7318" spans="1:17" x14ac:dyDescent="0.35">
      <c r="A7318" t="s">
        <v>40</v>
      </c>
      <c r="B7318" t="s">
        <v>2007</v>
      </c>
      <c r="C7318">
        <v>197</v>
      </c>
      <c r="D7318" t="s">
        <v>78</v>
      </c>
      <c r="E7318" t="s">
        <v>610</v>
      </c>
      <c r="F7318" t="s">
        <v>456</v>
      </c>
      <c r="G7318" t="s">
        <v>782</v>
      </c>
      <c r="H7318" t="s">
        <v>623</v>
      </c>
      <c r="I7318" t="s">
        <v>78</v>
      </c>
      <c r="J7318" t="s">
        <v>673</v>
      </c>
      <c r="K7318" t="s">
        <v>78</v>
      </c>
      <c r="L7318" t="s">
        <v>78</v>
      </c>
      <c r="M7318" t="s">
        <v>78</v>
      </c>
      <c r="N7318" t="s">
        <v>78</v>
      </c>
      <c r="O7318" t="s">
        <v>389</v>
      </c>
      <c r="P7318" t="s">
        <v>78</v>
      </c>
      <c r="Q7318" t="s">
        <v>78</v>
      </c>
    </row>
    <row r="7319" spans="1:17" x14ac:dyDescent="0.35">
      <c r="A7319" t="s">
        <v>40</v>
      </c>
      <c r="B7319" t="s">
        <v>2008</v>
      </c>
      <c r="C7319">
        <v>162</v>
      </c>
      <c r="D7319" t="s">
        <v>644</v>
      </c>
      <c r="E7319" t="s">
        <v>853</v>
      </c>
      <c r="F7319" t="s">
        <v>730</v>
      </c>
      <c r="G7319" t="s">
        <v>1169</v>
      </c>
      <c r="H7319" t="s">
        <v>78</v>
      </c>
      <c r="I7319" t="s">
        <v>78</v>
      </c>
      <c r="J7319" t="s">
        <v>78</v>
      </c>
      <c r="K7319" t="s">
        <v>78</v>
      </c>
      <c r="L7319" t="s">
        <v>78</v>
      </c>
      <c r="M7319" t="s">
        <v>78</v>
      </c>
      <c r="N7319" t="s">
        <v>78</v>
      </c>
      <c r="O7319" t="s">
        <v>334</v>
      </c>
      <c r="P7319" t="s">
        <v>78</v>
      </c>
      <c r="Q7319" t="s">
        <v>78</v>
      </c>
    </row>
    <row r="7320" spans="1:17" x14ac:dyDescent="0.35">
      <c r="A7320" t="s">
        <v>40</v>
      </c>
      <c r="B7320" t="s">
        <v>2009</v>
      </c>
      <c r="C7320">
        <v>1037</v>
      </c>
      <c r="D7320" t="s">
        <v>668</v>
      </c>
      <c r="E7320" t="s">
        <v>982</v>
      </c>
      <c r="F7320" t="s">
        <v>529</v>
      </c>
      <c r="G7320" t="s">
        <v>299</v>
      </c>
      <c r="H7320" t="s">
        <v>334</v>
      </c>
      <c r="I7320" t="s">
        <v>170</v>
      </c>
      <c r="J7320" t="s">
        <v>170</v>
      </c>
      <c r="K7320" t="s">
        <v>679</v>
      </c>
      <c r="L7320" t="s">
        <v>334</v>
      </c>
      <c r="M7320" t="s">
        <v>78</v>
      </c>
      <c r="N7320" t="s">
        <v>679</v>
      </c>
      <c r="O7320" t="s">
        <v>355</v>
      </c>
      <c r="P7320" t="s">
        <v>246</v>
      </c>
      <c r="Q7320" t="s">
        <v>377</v>
      </c>
    </row>
    <row r="7321" spans="1:17" x14ac:dyDescent="0.35">
      <c r="A7321" t="s">
        <v>40</v>
      </c>
      <c r="B7321" t="s">
        <v>2010</v>
      </c>
      <c r="C7321">
        <v>763</v>
      </c>
      <c r="D7321" t="s">
        <v>433</v>
      </c>
      <c r="E7321" t="s">
        <v>142</v>
      </c>
      <c r="F7321" t="s">
        <v>250</v>
      </c>
      <c r="G7321" t="s">
        <v>1108</v>
      </c>
      <c r="H7321" t="s">
        <v>246</v>
      </c>
      <c r="I7321" t="s">
        <v>679</v>
      </c>
      <c r="J7321" t="s">
        <v>433</v>
      </c>
      <c r="K7321" t="s">
        <v>668</v>
      </c>
      <c r="L7321" t="s">
        <v>170</v>
      </c>
      <c r="M7321" t="s">
        <v>78</v>
      </c>
      <c r="N7321" t="s">
        <v>78</v>
      </c>
      <c r="O7321" t="s">
        <v>622</v>
      </c>
      <c r="P7321" t="s">
        <v>679</v>
      </c>
      <c r="Q7321" t="s">
        <v>679</v>
      </c>
    </row>
    <row r="7322" spans="1:17" x14ac:dyDescent="0.35">
      <c r="A7322" t="s">
        <v>40</v>
      </c>
      <c r="B7322" t="s">
        <v>2011</v>
      </c>
      <c r="C7322">
        <v>442</v>
      </c>
      <c r="D7322" t="s">
        <v>387</v>
      </c>
      <c r="E7322" t="s">
        <v>425</v>
      </c>
      <c r="F7322" t="s">
        <v>529</v>
      </c>
      <c r="G7322" t="s">
        <v>582</v>
      </c>
      <c r="H7322" t="s">
        <v>377</v>
      </c>
      <c r="I7322" t="s">
        <v>170</v>
      </c>
      <c r="J7322" t="s">
        <v>246</v>
      </c>
      <c r="K7322" t="s">
        <v>78</v>
      </c>
      <c r="L7322" t="s">
        <v>679</v>
      </c>
      <c r="M7322" t="s">
        <v>78</v>
      </c>
      <c r="N7322" t="s">
        <v>679</v>
      </c>
      <c r="O7322" t="s">
        <v>85</v>
      </c>
      <c r="P7322" t="s">
        <v>673</v>
      </c>
      <c r="Q7322" t="s">
        <v>433</v>
      </c>
    </row>
    <row r="7323" spans="1:17" x14ac:dyDescent="0.35">
      <c r="A7323" t="s">
        <v>40</v>
      </c>
      <c r="B7323" t="s">
        <v>318</v>
      </c>
      <c r="C7323">
        <v>75</v>
      </c>
      <c r="D7323" t="s">
        <v>78</v>
      </c>
      <c r="E7323" t="s">
        <v>1347</v>
      </c>
      <c r="F7323" t="s">
        <v>355</v>
      </c>
      <c r="G7323" t="s">
        <v>1087</v>
      </c>
      <c r="H7323" t="s">
        <v>78</v>
      </c>
      <c r="I7323" t="s">
        <v>78</v>
      </c>
      <c r="J7323" t="s">
        <v>78</v>
      </c>
      <c r="K7323" t="s">
        <v>78</v>
      </c>
      <c r="L7323" t="s">
        <v>78</v>
      </c>
      <c r="M7323" t="s">
        <v>78</v>
      </c>
      <c r="N7323" t="s">
        <v>78</v>
      </c>
      <c r="O7323" t="s">
        <v>78</v>
      </c>
      <c r="P7323" t="s">
        <v>78</v>
      </c>
      <c r="Q7323" t="s">
        <v>78</v>
      </c>
    </row>
    <row r="7325" spans="1:17" x14ac:dyDescent="0.35">
      <c r="A7325" t="s">
        <v>2102</v>
      </c>
    </row>
    <row r="7326" spans="1:17" x14ac:dyDescent="0.35">
      <c r="A7326" t="s">
        <v>29</v>
      </c>
      <c r="B7326" t="s">
        <v>847</v>
      </c>
      <c r="C7326" t="s">
        <v>30</v>
      </c>
      <c r="D7326" t="s">
        <v>2088</v>
      </c>
      <c r="E7326" t="s">
        <v>2089</v>
      </c>
      <c r="F7326" t="s">
        <v>2090</v>
      </c>
      <c r="G7326" t="s">
        <v>2091</v>
      </c>
      <c r="H7326" t="s">
        <v>2092</v>
      </c>
      <c r="I7326" t="s">
        <v>2093</v>
      </c>
      <c r="J7326" t="s">
        <v>2094</v>
      </c>
      <c r="K7326" t="s">
        <v>2095</v>
      </c>
      <c r="L7326" t="s">
        <v>2096</v>
      </c>
      <c r="M7326" t="s">
        <v>2071</v>
      </c>
      <c r="N7326" t="s">
        <v>2097</v>
      </c>
      <c r="O7326" t="s">
        <v>2098</v>
      </c>
      <c r="P7326" t="s">
        <v>2099</v>
      </c>
      <c r="Q7326" t="s">
        <v>2100</v>
      </c>
    </row>
    <row r="7327" spans="1:17" x14ac:dyDescent="0.35">
      <c r="A7327" t="s">
        <v>35</v>
      </c>
      <c r="B7327" t="s">
        <v>827</v>
      </c>
      <c r="C7327">
        <v>516</v>
      </c>
      <c r="D7327" t="s">
        <v>334</v>
      </c>
      <c r="E7327" t="s">
        <v>220</v>
      </c>
      <c r="F7327" t="s">
        <v>633</v>
      </c>
      <c r="G7327" t="s">
        <v>641</v>
      </c>
      <c r="H7327" t="s">
        <v>668</v>
      </c>
      <c r="I7327" t="s">
        <v>414</v>
      </c>
      <c r="J7327" t="s">
        <v>377</v>
      </c>
      <c r="K7327" t="s">
        <v>668</v>
      </c>
      <c r="L7327" t="s">
        <v>334</v>
      </c>
      <c r="M7327" t="s">
        <v>78</v>
      </c>
      <c r="N7327" t="s">
        <v>679</v>
      </c>
      <c r="O7327" t="s">
        <v>622</v>
      </c>
      <c r="P7327" t="s">
        <v>78</v>
      </c>
      <c r="Q7327" t="s">
        <v>170</v>
      </c>
    </row>
    <row r="7328" spans="1:17" x14ac:dyDescent="0.35">
      <c r="A7328" t="s">
        <v>35</v>
      </c>
      <c r="B7328" t="s">
        <v>828</v>
      </c>
      <c r="C7328">
        <v>410</v>
      </c>
      <c r="D7328" t="s">
        <v>800</v>
      </c>
      <c r="E7328" t="s">
        <v>977</v>
      </c>
      <c r="F7328" t="s">
        <v>458</v>
      </c>
      <c r="G7328" t="s">
        <v>539</v>
      </c>
      <c r="H7328" t="s">
        <v>374</v>
      </c>
      <c r="I7328" t="s">
        <v>78</v>
      </c>
      <c r="J7328" t="s">
        <v>170</v>
      </c>
      <c r="K7328" t="s">
        <v>334</v>
      </c>
      <c r="L7328" t="s">
        <v>246</v>
      </c>
      <c r="M7328" t="s">
        <v>78</v>
      </c>
      <c r="N7328" t="s">
        <v>78</v>
      </c>
      <c r="O7328" t="s">
        <v>341</v>
      </c>
      <c r="P7328" t="s">
        <v>78</v>
      </c>
      <c r="Q7328" t="s">
        <v>246</v>
      </c>
    </row>
    <row r="7329" spans="1:17" x14ac:dyDescent="0.35">
      <c r="A7329" t="s">
        <v>35</v>
      </c>
      <c r="B7329" t="s">
        <v>318</v>
      </c>
      <c r="C7329">
        <v>13</v>
      </c>
      <c r="D7329" t="s">
        <v>78</v>
      </c>
      <c r="E7329" t="s">
        <v>294</v>
      </c>
      <c r="F7329" t="s">
        <v>78</v>
      </c>
      <c r="G7329" t="s">
        <v>78</v>
      </c>
      <c r="H7329" t="s">
        <v>78</v>
      </c>
      <c r="I7329" t="s">
        <v>78</v>
      </c>
      <c r="J7329" t="s">
        <v>78</v>
      </c>
      <c r="K7329" t="s">
        <v>78</v>
      </c>
      <c r="L7329" t="s">
        <v>78</v>
      </c>
      <c r="M7329" t="s">
        <v>78</v>
      </c>
      <c r="N7329" t="s">
        <v>78</v>
      </c>
      <c r="O7329" t="s">
        <v>78</v>
      </c>
      <c r="P7329" t="s">
        <v>78</v>
      </c>
      <c r="Q7329" t="s">
        <v>78</v>
      </c>
    </row>
    <row r="7330" spans="1:17" x14ac:dyDescent="0.35">
      <c r="A7330" t="s">
        <v>36</v>
      </c>
      <c r="B7330" t="s">
        <v>827</v>
      </c>
      <c r="C7330">
        <v>1339</v>
      </c>
      <c r="D7330" t="s">
        <v>374</v>
      </c>
      <c r="E7330" t="s">
        <v>1399</v>
      </c>
      <c r="F7330" t="s">
        <v>633</v>
      </c>
      <c r="G7330" t="s">
        <v>473</v>
      </c>
      <c r="H7330" t="s">
        <v>389</v>
      </c>
      <c r="I7330" t="s">
        <v>679</v>
      </c>
      <c r="J7330" t="s">
        <v>246</v>
      </c>
      <c r="K7330" t="s">
        <v>78</v>
      </c>
      <c r="L7330" t="s">
        <v>78</v>
      </c>
      <c r="M7330" t="s">
        <v>78</v>
      </c>
      <c r="N7330" t="s">
        <v>679</v>
      </c>
      <c r="O7330" t="s">
        <v>675</v>
      </c>
      <c r="P7330" t="s">
        <v>679</v>
      </c>
      <c r="Q7330" t="s">
        <v>170</v>
      </c>
    </row>
    <row r="7331" spans="1:17" x14ac:dyDescent="0.35">
      <c r="A7331" t="s">
        <v>36</v>
      </c>
      <c r="B7331" t="s">
        <v>828</v>
      </c>
      <c r="C7331">
        <v>1519</v>
      </c>
      <c r="D7331" t="s">
        <v>246</v>
      </c>
      <c r="E7331" t="s">
        <v>950</v>
      </c>
      <c r="F7331" t="s">
        <v>85</v>
      </c>
      <c r="G7331" t="s">
        <v>1200</v>
      </c>
      <c r="H7331" t="s">
        <v>170</v>
      </c>
      <c r="I7331" t="s">
        <v>78</v>
      </c>
      <c r="J7331" t="s">
        <v>679</v>
      </c>
      <c r="K7331" t="s">
        <v>679</v>
      </c>
      <c r="L7331" t="s">
        <v>170</v>
      </c>
      <c r="M7331" t="s">
        <v>78</v>
      </c>
      <c r="N7331" t="s">
        <v>679</v>
      </c>
      <c r="O7331" t="s">
        <v>246</v>
      </c>
      <c r="P7331" t="s">
        <v>78</v>
      </c>
      <c r="Q7331" t="s">
        <v>679</v>
      </c>
    </row>
    <row r="7332" spans="1:17" x14ac:dyDescent="0.35">
      <c r="A7332" t="s">
        <v>36</v>
      </c>
      <c r="B7332" t="s">
        <v>318</v>
      </c>
      <c r="C7332">
        <v>64</v>
      </c>
      <c r="D7332" t="s">
        <v>78</v>
      </c>
      <c r="E7332" t="s">
        <v>806</v>
      </c>
      <c r="F7332" t="s">
        <v>734</v>
      </c>
      <c r="G7332" t="s">
        <v>759</v>
      </c>
      <c r="H7332" t="s">
        <v>78</v>
      </c>
      <c r="I7332" t="s">
        <v>78</v>
      </c>
      <c r="J7332" t="s">
        <v>78</v>
      </c>
      <c r="K7332" t="s">
        <v>78</v>
      </c>
      <c r="L7332" t="s">
        <v>78</v>
      </c>
      <c r="M7332" t="s">
        <v>78</v>
      </c>
      <c r="N7332" t="s">
        <v>78</v>
      </c>
      <c r="O7332" t="s">
        <v>508</v>
      </c>
      <c r="P7332" t="s">
        <v>78</v>
      </c>
      <c r="Q7332" t="s">
        <v>78</v>
      </c>
    </row>
    <row r="7333" spans="1:17" x14ac:dyDescent="0.35">
      <c r="A7333" t="s">
        <v>37</v>
      </c>
      <c r="B7333" t="s">
        <v>827</v>
      </c>
      <c r="C7333">
        <v>586</v>
      </c>
      <c r="D7333" t="s">
        <v>673</v>
      </c>
      <c r="E7333" t="s">
        <v>550</v>
      </c>
      <c r="F7333" t="s">
        <v>288</v>
      </c>
      <c r="G7333" t="s">
        <v>518</v>
      </c>
      <c r="H7333" t="s">
        <v>374</v>
      </c>
      <c r="I7333" t="s">
        <v>334</v>
      </c>
      <c r="J7333" t="s">
        <v>387</v>
      </c>
      <c r="K7333" t="s">
        <v>78</v>
      </c>
      <c r="L7333" t="s">
        <v>673</v>
      </c>
      <c r="M7333" t="s">
        <v>679</v>
      </c>
      <c r="N7333" t="s">
        <v>78</v>
      </c>
      <c r="O7333" t="s">
        <v>85</v>
      </c>
      <c r="P7333" t="s">
        <v>679</v>
      </c>
      <c r="Q7333" t="s">
        <v>679</v>
      </c>
    </row>
    <row r="7334" spans="1:17" x14ac:dyDescent="0.35">
      <c r="A7334" t="s">
        <v>37</v>
      </c>
      <c r="B7334" t="s">
        <v>828</v>
      </c>
      <c r="C7334">
        <v>679</v>
      </c>
      <c r="D7334" t="s">
        <v>673</v>
      </c>
      <c r="E7334" t="s">
        <v>762</v>
      </c>
      <c r="F7334" t="s">
        <v>387</v>
      </c>
      <c r="G7334" t="s">
        <v>799</v>
      </c>
      <c r="H7334" t="s">
        <v>673</v>
      </c>
      <c r="I7334" t="s">
        <v>679</v>
      </c>
      <c r="J7334" t="s">
        <v>673</v>
      </c>
      <c r="K7334" t="s">
        <v>78</v>
      </c>
      <c r="L7334" t="s">
        <v>78</v>
      </c>
      <c r="M7334" t="s">
        <v>78</v>
      </c>
      <c r="N7334" t="s">
        <v>78</v>
      </c>
      <c r="O7334" t="s">
        <v>85</v>
      </c>
      <c r="P7334" t="s">
        <v>170</v>
      </c>
      <c r="Q7334" t="s">
        <v>334</v>
      </c>
    </row>
    <row r="7335" spans="1:17" x14ac:dyDescent="0.35">
      <c r="A7335" t="s">
        <v>37</v>
      </c>
      <c r="B7335" t="s">
        <v>318</v>
      </c>
      <c r="C7335">
        <v>37</v>
      </c>
      <c r="D7335" t="s">
        <v>825</v>
      </c>
      <c r="E7335" t="s">
        <v>937</v>
      </c>
      <c r="F7335" t="s">
        <v>78</v>
      </c>
      <c r="G7335" t="s">
        <v>631</v>
      </c>
      <c r="H7335" t="s">
        <v>78</v>
      </c>
      <c r="I7335" t="s">
        <v>78</v>
      </c>
      <c r="J7335" t="s">
        <v>78</v>
      </c>
      <c r="K7335" t="s">
        <v>78</v>
      </c>
      <c r="L7335" t="s">
        <v>78</v>
      </c>
      <c r="M7335" t="s">
        <v>78</v>
      </c>
      <c r="N7335" t="s">
        <v>78</v>
      </c>
      <c r="O7335" t="s">
        <v>78</v>
      </c>
      <c r="P7335" t="s">
        <v>78</v>
      </c>
      <c r="Q7335" t="s">
        <v>78</v>
      </c>
    </row>
    <row r="7336" spans="1:17" x14ac:dyDescent="0.35">
      <c r="A7336" t="s">
        <v>38</v>
      </c>
      <c r="B7336" t="s">
        <v>827</v>
      </c>
      <c r="C7336">
        <v>592</v>
      </c>
      <c r="D7336" t="s">
        <v>668</v>
      </c>
      <c r="E7336" t="s">
        <v>48</v>
      </c>
      <c r="F7336" t="s">
        <v>807</v>
      </c>
      <c r="G7336" t="s">
        <v>1107</v>
      </c>
      <c r="H7336" t="s">
        <v>644</v>
      </c>
      <c r="I7336" t="s">
        <v>668</v>
      </c>
      <c r="J7336" t="s">
        <v>987</v>
      </c>
      <c r="K7336" t="s">
        <v>334</v>
      </c>
      <c r="L7336" t="s">
        <v>433</v>
      </c>
      <c r="M7336" t="s">
        <v>78</v>
      </c>
      <c r="N7336" t="s">
        <v>668</v>
      </c>
      <c r="O7336" t="s">
        <v>622</v>
      </c>
      <c r="P7336" t="s">
        <v>679</v>
      </c>
      <c r="Q7336" t="s">
        <v>389</v>
      </c>
    </row>
    <row r="7337" spans="1:17" x14ac:dyDescent="0.35">
      <c r="A7337" t="s">
        <v>38</v>
      </c>
      <c r="B7337" t="s">
        <v>828</v>
      </c>
      <c r="C7337">
        <v>570</v>
      </c>
      <c r="D7337" t="s">
        <v>389</v>
      </c>
      <c r="E7337" t="s">
        <v>595</v>
      </c>
      <c r="F7337" t="s">
        <v>1008</v>
      </c>
      <c r="G7337" t="s">
        <v>242</v>
      </c>
      <c r="H7337" t="s">
        <v>246</v>
      </c>
      <c r="I7337" t="s">
        <v>78</v>
      </c>
      <c r="J7337" t="s">
        <v>170</v>
      </c>
      <c r="K7337" t="s">
        <v>433</v>
      </c>
      <c r="L7337" t="s">
        <v>668</v>
      </c>
      <c r="M7337" t="s">
        <v>78</v>
      </c>
      <c r="N7337" t="s">
        <v>78</v>
      </c>
      <c r="O7337" t="s">
        <v>622</v>
      </c>
      <c r="P7337" t="s">
        <v>78</v>
      </c>
      <c r="Q7337" t="s">
        <v>622</v>
      </c>
    </row>
    <row r="7338" spans="1:17" x14ac:dyDescent="0.35">
      <c r="A7338" t="s">
        <v>38</v>
      </c>
      <c r="B7338" t="s">
        <v>318</v>
      </c>
      <c r="C7338">
        <v>38</v>
      </c>
      <c r="D7338" t="s">
        <v>78</v>
      </c>
      <c r="E7338" t="s">
        <v>784</v>
      </c>
      <c r="F7338" t="s">
        <v>728</v>
      </c>
      <c r="G7338" t="s">
        <v>431</v>
      </c>
      <c r="H7338" t="s">
        <v>78</v>
      </c>
      <c r="I7338" t="s">
        <v>78</v>
      </c>
      <c r="J7338" t="s">
        <v>78</v>
      </c>
      <c r="K7338" t="s">
        <v>78</v>
      </c>
      <c r="L7338" t="s">
        <v>78</v>
      </c>
      <c r="M7338" t="s">
        <v>78</v>
      </c>
      <c r="N7338" t="s">
        <v>78</v>
      </c>
      <c r="O7338" t="s">
        <v>781</v>
      </c>
      <c r="P7338" t="s">
        <v>78</v>
      </c>
      <c r="Q7338" t="s">
        <v>78</v>
      </c>
    </row>
    <row r="7339" spans="1:17" x14ac:dyDescent="0.35">
      <c r="A7339" t="s">
        <v>39</v>
      </c>
      <c r="B7339" t="s">
        <v>827</v>
      </c>
      <c r="C7339">
        <v>771</v>
      </c>
      <c r="D7339" t="s">
        <v>679</v>
      </c>
      <c r="E7339" t="s">
        <v>647</v>
      </c>
      <c r="F7339" t="s">
        <v>737</v>
      </c>
      <c r="G7339" t="s">
        <v>613</v>
      </c>
      <c r="H7339" t="s">
        <v>679</v>
      </c>
      <c r="I7339" t="s">
        <v>334</v>
      </c>
      <c r="J7339" t="s">
        <v>377</v>
      </c>
      <c r="K7339" t="s">
        <v>679</v>
      </c>
      <c r="L7339" t="s">
        <v>679</v>
      </c>
      <c r="M7339" t="s">
        <v>78</v>
      </c>
      <c r="N7339" t="s">
        <v>170</v>
      </c>
      <c r="O7339" t="s">
        <v>490</v>
      </c>
      <c r="P7339" t="s">
        <v>673</v>
      </c>
      <c r="Q7339" t="s">
        <v>623</v>
      </c>
    </row>
    <row r="7340" spans="1:17" x14ac:dyDescent="0.35">
      <c r="A7340" t="s">
        <v>39</v>
      </c>
      <c r="B7340" t="s">
        <v>828</v>
      </c>
      <c r="C7340">
        <v>822</v>
      </c>
      <c r="D7340" t="s">
        <v>673</v>
      </c>
      <c r="E7340" t="s">
        <v>767</v>
      </c>
      <c r="F7340" t="s">
        <v>633</v>
      </c>
      <c r="G7340" t="s">
        <v>451</v>
      </c>
      <c r="H7340" t="s">
        <v>334</v>
      </c>
      <c r="I7340" t="s">
        <v>170</v>
      </c>
      <c r="J7340" t="s">
        <v>78</v>
      </c>
      <c r="K7340" t="s">
        <v>78</v>
      </c>
      <c r="L7340" t="s">
        <v>668</v>
      </c>
      <c r="M7340" t="s">
        <v>78</v>
      </c>
      <c r="N7340" t="s">
        <v>78</v>
      </c>
      <c r="O7340" t="s">
        <v>987</v>
      </c>
      <c r="P7340" t="s">
        <v>389</v>
      </c>
      <c r="Q7340" t="s">
        <v>679</v>
      </c>
    </row>
    <row r="7341" spans="1:17" x14ac:dyDescent="0.35">
      <c r="A7341" t="s">
        <v>39</v>
      </c>
      <c r="B7341" t="s">
        <v>318</v>
      </c>
      <c r="C7341">
        <v>36</v>
      </c>
      <c r="D7341" t="s">
        <v>1018</v>
      </c>
      <c r="E7341" t="s">
        <v>1257</v>
      </c>
      <c r="F7341" t="s">
        <v>781</v>
      </c>
      <c r="G7341" t="s">
        <v>1118</v>
      </c>
      <c r="H7341" t="s">
        <v>78</v>
      </c>
      <c r="I7341" t="s">
        <v>78</v>
      </c>
      <c r="J7341" t="s">
        <v>78</v>
      </c>
      <c r="K7341" t="s">
        <v>78</v>
      </c>
      <c r="L7341" t="s">
        <v>78</v>
      </c>
      <c r="M7341" t="s">
        <v>78</v>
      </c>
      <c r="N7341" t="s">
        <v>78</v>
      </c>
      <c r="O7341" t="s">
        <v>78</v>
      </c>
      <c r="P7341" t="s">
        <v>78</v>
      </c>
      <c r="Q7341" t="s">
        <v>736</v>
      </c>
    </row>
    <row r="7342" spans="1:17" x14ac:dyDescent="0.35">
      <c r="A7342" t="s">
        <v>40</v>
      </c>
      <c r="B7342" t="s">
        <v>827</v>
      </c>
      <c r="C7342">
        <v>3804</v>
      </c>
      <c r="D7342" t="s">
        <v>334</v>
      </c>
      <c r="E7342" t="s">
        <v>44</v>
      </c>
      <c r="F7342" t="s">
        <v>250</v>
      </c>
      <c r="G7342" t="s">
        <v>545</v>
      </c>
      <c r="H7342" t="s">
        <v>389</v>
      </c>
      <c r="I7342" t="s">
        <v>673</v>
      </c>
      <c r="J7342" t="s">
        <v>389</v>
      </c>
      <c r="K7342" t="s">
        <v>679</v>
      </c>
      <c r="L7342" t="s">
        <v>170</v>
      </c>
      <c r="M7342" t="s">
        <v>78</v>
      </c>
      <c r="N7342" t="s">
        <v>679</v>
      </c>
      <c r="O7342" t="s">
        <v>355</v>
      </c>
      <c r="P7342" t="s">
        <v>170</v>
      </c>
      <c r="Q7342" t="s">
        <v>246</v>
      </c>
    </row>
    <row r="7343" spans="1:17" x14ac:dyDescent="0.35">
      <c r="A7343" t="s">
        <v>40</v>
      </c>
      <c r="B7343" t="s">
        <v>828</v>
      </c>
      <c r="C7343">
        <v>4000</v>
      </c>
      <c r="D7343" t="s">
        <v>246</v>
      </c>
      <c r="E7343" t="s">
        <v>767</v>
      </c>
      <c r="F7343" t="s">
        <v>807</v>
      </c>
      <c r="G7343" t="s">
        <v>114</v>
      </c>
      <c r="H7343" t="s">
        <v>673</v>
      </c>
      <c r="I7343" t="s">
        <v>679</v>
      </c>
      <c r="J7343" t="s">
        <v>679</v>
      </c>
      <c r="K7343" t="s">
        <v>170</v>
      </c>
      <c r="L7343" t="s">
        <v>170</v>
      </c>
      <c r="M7343" t="s">
        <v>78</v>
      </c>
      <c r="N7343" t="s">
        <v>78</v>
      </c>
      <c r="O7343" t="s">
        <v>623</v>
      </c>
      <c r="P7343" t="s">
        <v>668</v>
      </c>
      <c r="Q7343" t="s">
        <v>334</v>
      </c>
    </row>
    <row r="7344" spans="1:17" x14ac:dyDescent="0.35">
      <c r="A7344" t="s">
        <v>40</v>
      </c>
      <c r="B7344" t="s">
        <v>318</v>
      </c>
      <c r="C7344">
        <v>188</v>
      </c>
      <c r="D7344" t="s">
        <v>458</v>
      </c>
      <c r="E7344" t="s">
        <v>472</v>
      </c>
      <c r="F7344" t="s">
        <v>250</v>
      </c>
      <c r="G7344" t="s">
        <v>1056</v>
      </c>
      <c r="H7344" t="s">
        <v>78</v>
      </c>
      <c r="I7344" t="s">
        <v>78</v>
      </c>
      <c r="J7344" t="s">
        <v>78</v>
      </c>
      <c r="K7344" t="s">
        <v>78</v>
      </c>
      <c r="L7344" t="s">
        <v>78</v>
      </c>
      <c r="M7344" t="s">
        <v>78</v>
      </c>
      <c r="N7344" t="s">
        <v>78</v>
      </c>
      <c r="O7344" t="s">
        <v>736</v>
      </c>
      <c r="P7344" t="s">
        <v>78</v>
      </c>
      <c r="Q7344" t="s">
        <v>246</v>
      </c>
    </row>
    <row r="7346" spans="1:17" x14ac:dyDescent="0.35">
      <c r="A7346" t="s">
        <v>2103</v>
      </c>
    </row>
    <row r="7347" spans="1:17" x14ac:dyDescent="0.35">
      <c r="A7347" t="s">
        <v>29</v>
      </c>
      <c r="B7347" t="s">
        <v>887</v>
      </c>
      <c r="C7347" t="s">
        <v>30</v>
      </c>
      <c r="D7347" t="s">
        <v>2088</v>
      </c>
      <c r="E7347" t="s">
        <v>2089</v>
      </c>
      <c r="F7347" t="s">
        <v>2090</v>
      </c>
      <c r="G7347" t="s">
        <v>2091</v>
      </c>
      <c r="H7347" t="s">
        <v>2092</v>
      </c>
      <c r="I7347" t="s">
        <v>2093</v>
      </c>
      <c r="J7347" t="s">
        <v>2094</v>
      </c>
      <c r="K7347" t="s">
        <v>2095</v>
      </c>
      <c r="L7347" t="s">
        <v>2096</v>
      </c>
      <c r="M7347" t="s">
        <v>2071</v>
      </c>
      <c r="N7347" t="s">
        <v>2097</v>
      </c>
      <c r="O7347" t="s">
        <v>2098</v>
      </c>
      <c r="P7347" t="s">
        <v>2099</v>
      </c>
      <c r="Q7347" t="s">
        <v>2100</v>
      </c>
    </row>
    <row r="7348" spans="1:17" x14ac:dyDescent="0.35">
      <c r="A7348" t="s">
        <v>35</v>
      </c>
      <c r="B7348" t="s">
        <v>888</v>
      </c>
      <c r="C7348">
        <v>441</v>
      </c>
      <c r="D7348" t="s">
        <v>800</v>
      </c>
      <c r="E7348" t="s">
        <v>691</v>
      </c>
      <c r="F7348" t="s">
        <v>623</v>
      </c>
      <c r="G7348" t="s">
        <v>1115</v>
      </c>
      <c r="H7348" t="s">
        <v>433</v>
      </c>
      <c r="I7348" t="s">
        <v>679</v>
      </c>
      <c r="J7348" t="s">
        <v>675</v>
      </c>
      <c r="K7348" t="s">
        <v>170</v>
      </c>
      <c r="L7348" t="s">
        <v>334</v>
      </c>
      <c r="M7348" t="s">
        <v>78</v>
      </c>
      <c r="N7348" t="s">
        <v>78</v>
      </c>
      <c r="O7348" t="s">
        <v>490</v>
      </c>
      <c r="P7348" t="s">
        <v>78</v>
      </c>
      <c r="Q7348" t="s">
        <v>668</v>
      </c>
    </row>
    <row r="7349" spans="1:17" x14ac:dyDescent="0.35">
      <c r="A7349" t="s">
        <v>35</v>
      </c>
      <c r="B7349" t="s">
        <v>889</v>
      </c>
      <c r="C7349">
        <v>498</v>
      </c>
      <c r="D7349" t="s">
        <v>334</v>
      </c>
      <c r="E7349" t="s">
        <v>375</v>
      </c>
      <c r="F7349" t="s">
        <v>688</v>
      </c>
      <c r="G7349" t="s">
        <v>561</v>
      </c>
      <c r="H7349" t="s">
        <v>673</v>
      </c>
      <c r="I7349" t="s">
        <v>377</v>
      </c>
      <c r="J7349" t="s">
        <v>679</v>
      </c>
      <c r="K7349" t="s">
        <v>334</v>
      </c>
      <c r="L7349" t="s">
        <v>246</v>
      </c>
      <c r="M7349" t="s">
        <v>78</v>
      </c>
      <c r="N7349" t="s">
        <v>679</v>
      </c>
      <c r="O7349" t="s">
        <v>383</v>
      </c>
      <c r="P7349" t="s">
        <v>78</v>
      </c>
      <c r="Q7349" t="s">
        <v>673</v>
      </c>
    </row>
    <row r="7350" spans="1:17" x14ac:dyDescent="0.35">
      <c r="A7350" t="s">
        <v>36</v>
      </c>
      <c r="B7350" t="s">
        <v>888</v>
      </c>
      <c r="C7350">
        <v>1339</v>
      </c>
      <c r="D7350" t="s">
        <v>377</v>
      </c>
      <c r="E7350" t="s">
        <v>693</v>
      </c>
      <c r="F7350" t="s">
        <v>406</v>
      </c>
      <c r="G7350" t="s">
        <v>891</v>
      </c>
      <c r="H7350" t="s">
        <v>414</v>
      </c>
      <c r="I7350" t="s">
        <v>679</v>
      </c>
      <c r="J7350" t="s">
        <v>433</v>
      </c>
      <c r="K7350" t="s">
        <v>78</v>
      </c>
      <c r="L7350" t="s">
        <v>679</v>
      </c>
      <c r="M7350" t="s">
        <v>78</v>
      </c>
      <c r="N7350" t="s">
        <v>78</v>
      </c>
      <c r="O7350" t="s">
        <v>377</v>
      </c>
      <c r="P7350" t="s">
        <v>679</v>
      </c>
      <c r="Q7350" t="s">
        <v>170</v>
      </c>
    </row>
    <row r="7351" spans="1:17" x14ac:dyDescent="0.35">
      <c r="A7351" t="s">
        <v>36</v>
      </c>
      <c r="B7351" t="s">
        <v>889</v>
      </c>
      <c r="C7351">
        <v>1583</v>
      </c>
      <c r="D7351" t="s">
        <v>334</v>
      </c>
      <c r="E7351" t="s">
        <v>806</v>
      </c>
      <c r="F7351" t="s">
        <v>718</v>
      </c>
      <c r="G7351" t="s">
        <v>891</v>
      </c>
      <c r="H7351" t="s">
        <v>679</v>
      </c>
      <c r="I7351" t="s">
        <v>78</v>
      </c>
      <c r="J7351" t="s">
        <v>78</v>
      </c>
      <c r="K7351" t="s">
        <v>679</v>
      </c>
      <c r="L7351" t="s">
        <v>679</v>
      </c>
      <c r="M7351" t="s">
        <v>78</v>
      </c>
      <c r="N7351" t="s">
        <v>679</v>
      </c>
      <c r="O7351" t="s">
        <v>387</v>
      </c>
      <c r="P7351" t="s">
        <v>78</v>
      </c>
      <c r="Q7351" t="s">
        <v>679</v>
      </c>
    </row>
    <row r="7352" spans="1:17" x14ac:dyDescent="0.35">
      <c r="A7352" t="s">
        <v>37</v>
      </c>
      <c r="B7352" t="s">
        <v>888</v>
      </c>
      <c r="C7352">
        <v>587</v>
      </c>
      <c r="D7352" t="s">
        <v>673</v>
      </c>
      <c r="E7352" t="s">
        <v>1266</v>
      </c>
      <c r="F7352" t="s">
        <v>825</v>
      </c>
      <c r="G7352" t="s">
        <v>1104</v>
      </c>
      <c r="H7352" t="s">
        <v>334</v>
      </c>
      <c r="I7352" t="s">
        <v>334</v>
      </c>
      <c r="J7352" t="s">
        <v>675</v>
      </c>
      <c r="K7352" t="s">
        <v>78</v>
      </c>
      <c r="L7352" t="s">
        <v>668</v>
      </c>
      <c r="M7352" t="s">
        <v>78</v>
      </c>
      <c r="N7352" t="s">
        <v>78</v>
      </c>
      <c r="O7352" t="s">
        <v>458</v>
      </c>
      <c r="P7352" t="s">
        <v>679</v>
      </c>
      <c r="Q7352" t="s">
        <v>433</v>
      </c>
    </row>
    <row r="7353" spans="1:17" x14ac:dyDescent="0.35">
      <c r="A7353" t="s">
        <v>37</v>
      </c>
      <c r="B7353" t="s">
        <v>889</v>
      </c>
      <c r="C7353">
        <v>715</v>
      </c>
      <c r="D7353" t="s">
        <v>246</v>
      </c>
      <c r="E7353" t="s">
        <v>859</v>
      </c>
      <c r="F7353" t="s">
        <v>458</v>
      </c>
      <c r="G7353" t="s">
        <v>439</v>
      </c>
      <c r="H7353" t="s">
        <v>433</v>
      </c>
      <c r="I7353" t="s">
        <v>679</v>
      </c>
      <c r="J7353" t="s">
        <v>170</v>
      </c>
      <c r="K7353" t="s">
        <v>78</v>
      </c>
      <c r="L7353" t="s">
        <v>78</v>
      </c>
      <c r="M7353" t="s">
        <v>679</v>
      </c>
      <c r="N7353" t="s">
        <v>78</v>
      </c>
      <c r="O7353" t="s">
        <v>389</v>
      </c>
      <c r="P7353" t="s">
        <v>170</v>
      </c>
      <c r="Q7353" t="s">
        <v>78</v>
      </c>
    </row>
    <row r="7354" spans="1:17" x14ac:dyDescent="0.35">
      <c r="A7354" t="s">
        <v>38</v>
      </c>
      <c r="B7354" t="s">
        <v>888</v>
      </c>
      <c r="C7354">
        <v>238</v>
      </c>
      <c r="D7354" t="s">
        <v>673</v>
      </c>
      <c r="E7354" t="s">
        <v>50</v>
      </c>
      <c r="F7354" t="s">
        <v>341</v>
      </c>
      <c r="G7354" t="s">
        <v>733</v>
      </c>
      <c r="H7354" t="s">
        <v>724</v>
      </c>
      <c r="I7354" t="s">
        <v>170</v>
      </c>
      <c r="J7354" t="s">
        <v>337</v>
      </c>
      <c r="K7354" t="s">
        <v>246</v>
      </c>
      <c r="L7354" t="s">
        <v>374</v>
      </c>
      <c r="M7354" t="s">
        <v>78</v>
      </c>
      <c r="N7354" t="s">
        <v>374</v>
      </c>
      <c r="O7354" t="s">
        <v>622</v>
      </c>
      <c r="P7354" t="s">
        <v>78</v>
      </c>
      <c r="Q7354" t="s">
        <v>738</v>
      </c>
    </row>
    <row r="7355" spans="1:17" x14ac:dyDescent="0.35">
      <c r="A7355" t="s">
        <v>38</v>
      </c>
      <c r="B7355" t="s">
        <v>889</v>
      </c>
      <c r="C7355">
        <v>962</v>
      </c>
      <c r="D7355" t="s">
        <v>433</v>
      </c>
      <c r="E7355" t="s">
        <v>48</v>
      </c>
      <c r="F7355" t="s">
        <v>868</v>
      </c>
      <c r="G7355" t="s">
        <v>1213</v>
      </c>
      <c r="H7355" t="s">
        <v>377</v>
      </c>
      <c r="I7355" t="s">
        <v>679</v>
      </c>
      <c r="J7355" t="s">
        <v>668</v>
      </c>
      <c r="K7355" t="s">
        <v>246</v>
      </c>
      <c r="L7355" t="s">
        <v>673</v>
      </c>
      <c r="M7355" t="s">
        <v>78</v>
      </c>
      <c r="N7355" t="s">
        <v>78</v>
      </c>
      <c r="O7355" t="s">
        <v>624</v>
      </c>
      <c r="P7355" t="s">
        <v>78</v>
      </c>
      <c r="Q7355" t="s">
        <v>623</v>
      </c>
    </row>
    <row r="7356" spans="1:17" x14ac:dyDescent="0.35">
      <c r="A7356" t="s">
        <v>39</v>
      </c>
      <c r="B7356" t="s">
        <v>888</v>
      </c>
      <c r="C7356">
        <v>495</v>
      </c>
      <c r="D7356" t="s">
        <v>673</v>
      </c>
      <c r="E7356" t="s">
        <v>419</v>
      </c>
      <c r="F7356" t="s">
        <v>688</v>
      </c>
      <c r="G7356" t="s">
        <v>925</v>
      </c>
      <c r="H7356" t="s">
        <v>433</v>
      </c>
      <c r="I7356" t="s">
        <v>334</v>
      </c>
      <c r="J7356" t="s">
        <v>374</v>
      </c>
      <c r="K7356" t="s">
        <v>679</v>
      </c>
      <c r="L7356" t="s">
        <v>679</v>
      </c>
      <c r="M7356" t="s">
        <v>78</v>
      </c>
      <c r="N7356" t="s">
        <v>78</v>
      </c>
      <c r="O7356" t="s">
        <v>341</v>
      </c>
      <c r="P7356" t="s">
        <v>334</v>
      </c>
      <c r="Q7356" t="s">
        <v>85</v>
      </c>
    </row>
    <row r="7357" spans="1:17" x14ac:dyDescent="0.35">
      <c r="A7357" t="s">
        <v>39</v>
      </c>
      <c r="B7357" t="s">
        <v>889</v>
      </c>
      <c r="C7357">
        <v>1134</v>
      </c>
      <c r="D7357" t="s">
        <v>673</v>
      </c>
      <c r="E7357" t="s">
        <v>1290</v>
      </c>
      <c r="F7357" t="s">
        <v>456</v>
      </c>
      <c r="G7357" t="s">
        <v>1115</v>
      </c>
      <c r="H7357" t="s">
        <v>170</v>
      </c>
      <c r="I7357" t="s">
        <v>668</v>
      </c>
      <c r="J7357" t="s">
        <v>170</v>
      </c>
      <c r="K7357" t="s">
        <v>679</v>
      </c>
      <c r="L7357" t="s">
        <v>668</v>
      </c>
      <c r="M7357" t="s">
        <v>78</v>
      </c>
      <c r="N7357" t="s">
        <v>679</v>
      </c>
      <c r="O7357" t="s">
        <v>623</v>
      </c>
      <c r="P7357" t="s">
        <v>433</v>
      </c>
      <c r="Q7357" t="s">
        <v>334</v>
      </c>
    </row>
    <row r="7358" spans="1:17" x14ac:dyDescent="0.35">
      <c r="A7358" t="s">
        <v>40</v>
      </c>
      <c r="B7358" t="s">
        <v>888</v>
      </c>
      <c r="C7358">
        <v>3100</v>
      </c>
      <c r="D7358" t="s">
        <v>433</v>
      </c>
      <c r="E7358" t="s">
        <v>1510</v>
      </c>
      <c r="F7358" t="s">
        <v>644</v>
      </c>
      <c r="G7358" t="s">
        <v>772</v>
      </c>
      <c r="H7358" t="s">
        <v>387</v>
      </c>
      <c r="I7358" t="s">
        <v>170</v>
      </c>
      <c r="J7358" t="s">
        <v>387</v>
      </c>
      <c r="K7358" t="s">
        <v>679</v>
      </c>
      <c r="L7358" t="s">
        <v>170</v>
      </c>
      <c r="M7358" t="s">
        <v>78</v>
      </c>
      <c r="N7358" t="s">
        <v>679</v>
      </c>
      <c r="O7358" t="s">
        <v>85</v>
      </c>
      <c r="P7358" t="s">
        <v>170</v>
      </c>
      <c r="Q7358" t="s">
        <v>433</v>
      </c>
    </row>
    <row r="7359" spans="1:17" x14ac:dyDescent="0.35">
      <c r="A7359" t="s">
        <v>40</v>
      </c>
      <c r="B7359" t="s">
        <v>889</v>
      </c>
      <c r="C7359">
        <v>4892</v>
      </c>
      <c r="D7359" t="s">
        <v>334</v>
      </c>
      <c r="E7359" t="s">
        <v>1286</v>
      </c>
      <c r="F7359" t="s">
        <v>825</v>
      </c>
      <c r="G7359" t="s">
        <v>694</v>
      </c>
      <c r="H7359" t="s">
        <v>673</v>
      </c>
      <c r="I7359" t="s">
        <v>170</v>
      </c>
      <c r="J7359" t="s">
        <v>170</v>
      </c>
      <c r="K7359" t="s">
        <v>170</v>
      </c>
      <c r="L7359" t="s">
        <v>170</v>
      </c>
      <c r="M7359" t="s">
        <v>78</v>
      </c>
      <c r="N7359" t="s">
        <v>679</v>
      </c>
      <c r="O7359" t="s">
        <v>355</v>
      </c>
      <c r="P7359" t="s">
        <v>170</v>
      </c>
      <c r="Q7359" t="s">
        <v>334</v>
      </c>
    </row>
    <row r="7361" spans="1:17" x14ac:dyDescent="0.35">
      <c r="A7361" t="s">
        <v>2104</v>
      </c>
    </row>
    <row r="7362" spans="1:17" x14ac:dyDescent="0.35">
      <c r="A7362" t="s">
        <v>29</v>
      </c>
      <c r="B7362" t="s">
        <v>1075</v>
      </c>
      <c r="C7362" t="s">
        <v>30</v>
      </c>
      <c r="D7362" t="s">
        <v>2088</v>
      </c>
      <c r="E7362" t="s">
        <v>2089</v>
      </c>
      <c r="F7362" t="s">
        <v>2090</v>
      </c>
      <c r="G7362" t="s">
        <v>2091</v>
      </c>
      <c r="H7362" t="s">
        <v>2092</v>
      </c>
      <c r="I7362" t="s">
        <v>2093</v>
      </c>
      <c r="J7362" t="s">
        <v>2094</v>
      </c>
      <c r="K7362" t="s">
        <v>2095</v>
      </c>
      <c r="L7362" t="s">
        <v>2096</v>
      </c>
      <c r="M7362" t="s">
        <v>2071</v>
      </c>
      <c r="N7362" t="s">
        <v>2097</v>
      </c>
      <c r="O7362" t="s">
        <v>2098</v>
      </c>
      <c r="P7362" t="s">
        <v>2099</v>
      </c>
      <c r="Q7362" t="s">
        <v>2100</v>
      </c>
    </row>
    <row r="7363" spans="1:17" x14ac:dyDescent="0.35">
      <c r="A7363" t="s">
        <v>35</v>
      </c>
      <c r="B7363" t="s">
        <v>1079</v>
      </c>
      <c r="C7363">
        <v>78</v>
      </c>
      <c r="D7363" t="s">
        <v>78</v>
      </c>
      <c r="E7363" t="s">
        <v>441</v>
      </c>
      <c r="F7363" t="s">
        <v>260</v>
      </c>
      <c r="G7363" t="s">
        <v>526</v>
      </c>
      <c r="H7363" t="s">
        <v>78</v>
      </c>
      <c r="I7363" t="s">
        <v>78</v>
      </c>
      <c r="J7363" t="s">
        <v>78</v>
      </c>
      <c r="K7363" t="s">
        <v>668</v>
      </c>
      <c r="L7363" t="s">
        <v>668</v>
      </c>
      <c r="M7363" t="s">
        <v>78</v>
      </c>
      <c r="N7363" t="s">
        <v>78</v>
      </c>
      <c r="O7363" t="s">
        <v>624</v>
      </c>
      <c r="P7363" t="s">
        <v>78</v>
      </c>
      <c r="Q7363" t="s">
        <v>78</v>
      </c>
    </row>
    <row r="7364" spans="1:17" x14ac:dyDescent="0.35">
      <c r="A7364" t="s">
        <v>35</v>
      </c>
      <c r="B7364" t="s">
        <v>1076</v>
      </c>
      <c r="C7364">
        <v>337</v>
      </c>
      <c r="D7364" t="s">
        <v>170</v>
      </c>
      <c r="E7364" t="s">
        <v>393</v>
      </c>
      <c r="F7364" t="s">
        <v>718</v>
      </c>
      <c r="G7364" t="s">
        <v>556</v>
      </c>
      <c r="H7364" t="s">
        <v>414</v>
      </c>
      <c r="I7364" t="s">
        <v>800</v>
      </c>
      <c r="J7364" t="s">
        <v>406</v>
      </c>
      <c r="K7364" t="s">
        <v>334</v>
      </c>
      <c r="L7364" t="s">
        <v>377</v>
      </c>
      <c r="M7364" t="s">
        <v>78</v>
      </c>
      <c r="N7364" t="s">
        <v>78</v>
      </c>
      <c r="O7364" t="s">
        <v>624</v>
      </c>
      <c r="P7364" t="s">
        <v>78</v>
      </c>
      <c r="Q7364" t="s">
        <v>679</v>
      </c>
    </row>
    <row r="7365" spans="1:17" x14ac:dyDescent="0.35">
      <c r="A7365" t="s">
        <v>35</v>
      </c>
      <c r="B7365" t="s">
        <v>1078</v>
      </c>
      <c r="C7365">
        <v>524</v>
      </c>
      <c r="D7365" t="s">
        <v>800</v>
      </c>
      <c r="E7365" t="s">
        <v>1376</v>
      </c>
      <c r="F7365" t="s">
        <v>738</v>
      </c>
      <c r="G7365" t="s">
        <v>810</v>
      </c>
      <c r="H7365" t="s">
        <v>668</v>
      </c>
      <c r="I7365" t="s">
        <v>673</v>
      </c>
      <c r="J7365" t="s">
        <v>78</v>
      </c>
      <c r="K7365" t="s">
        <v>668</v>
      </c>
      <c r="L7365" t="s">
        <v>673</v>
      </c>
      <c r="M7365" t="s">
        <v>78</v>
      </c>
      <c r="N7365" t="s">
        <v>679</v>
      </c>
      <c r="O7365" t="s">
        <v>622</v>
      </c>
      <c r="P7365" t="s">
        <v>78</v>
      </c>
      <c r="Q7365" t="s">
        <v>334</v>
      </c>
    </row>
    <row r="7366" spans="1:17" x14ac:dyDescent="0.35">
      <c r="A7366" t="s">
        <v>36</v>
      </c>
      <c r="B7366" t="s">
        <v>1079</v>
      </c>
      <c r="C7366">
        <v>218</v>
      </c>
      <c r="D7366" t="s">
        <v>78</v>
      </c>
      <c r="E7366" t="s">
        <v>961</v>
      </c>
      <c r="F7366" t="s">
        <v>736</v>
      </c>
      <c r="G7366" t="s">
        <v>770</v>
      </c>
      <c r="H7366" t="s">
        <v>246</v>
      </c>
      <c r="I7366" t="s">
        <v>78</v>
      </c>
      <c r="J7366" t="s">
        <v>334</v>
      </c>
      <c r="K7366" t="s">
        <v>78</v>
      </c>
      <c r="L7366" t="s">
        <v>78</v>
      </c>
      <c r="M7366" t="s">
        <v>78</v>
      </c>
      <c r="N7366" t="s">
        <v>78</v>
      </c>
      <c r="O7366" t="s">
        <v>414</v>
      </c>
      <c r="P7366" t="s">
        <v>78</v>
      </c>
      <c r="Q7366" t="s">
        <v>78</v>
      </c>
    </row>
    <row r="7367" spans="1:17" x14ac:dyDescent="0.35">
      <c r="A7367" t="s">
        <v>36</v>
      </c>
      <c r="B7367" t="s">
        <v>1076</v>
      </c>
      <c r="C7367">
        <v>745</v>
      </c>
      <c r="D7367" t="s">
        <v>800</v>
      </c>
      <c r="E7367" t="s">
        <v>683</v>
      </c>
      <c r="F7367" t="s">
        <v>825</v>
      </c>
      <c r="G7367" t="s">
        <v>1090</v>
      </c>
      <c r="H7367" t="s">
        <v>623</v>
      </c>
      <c r="I7367" t="s">
        <v>170</v>
      </c>
      <c r="J7367" t="s">
        <v>414</v>
      </c>
      <c r="K7367" t="s">
        <v>78</v>
      </c>
      <c r="L7367" t="s">
        <v>78</v>
      </c>
      <c r="M7367" t="s">
        <v>78</v>
      </c>
      <c r="N7367" t="s">
        <v>78</v>
      </c>
      <c r="O7367" t="s">
        <v>987</v>
      </c>
      <c r="P7367" t="s">
        <v>78</v>
      </c>
      <c r="Q7367" t="s">
        <v>673</v>
      </c>
    </row>
    <row r="7368" spans="1:17" x14ac:dyDescent="0.35">
      <c r="A7368" t="s">
        <v>36</v>
      </c>
      <c r="B7368" t="s">
        <v>1078</v>
      </c>
      <c r="C7368">
        <v>1959</v>
      </c>
      <c r="D7368" t="s">
        <v>246</v>
      </c>
      <c r="E7368" t="s">
        <v>1165</v>
      </c>
      <c r="F7368" t="s">
        <v>738</v>
      </c>
      <c r="G7368" t="s">
        <v>450</v>
      </c>
      <c r="H7368" t="s">
        <v>170</v>
      </c>
      <c r="I7368" t="s">
        <v>78</v>
      </c>
      <c r="J7368" t="s">
        <v>78</v>
      </c>
      <c r="K7368" t="s">
        <v>679</v>
      </c>
      <c r="L7368" t="s">
        <v>679</v>
      </c>
      <c r="M7368" t="s">
        <v>78</v>
      </c>
      <c r="N7368" t="s">
        <v>679</v>
      </c>
      <c r="O7368" t="s">
        <v>433</v>
      </c>
      <c r="P7368" t="s">
        <v>679</v>
      </c>
      <c r="Q7368" t="s">
        <v>679</v>
      </c>
    </row>
    <row r="7369" spans="1:17" x14ac:dyDescent="0.35">
      <c r="A7369" t="s">
        <v>37</v>
      </c>
      <c r="B7369" t="s">
        <v>1079</v>
      </c>
      <c r="C7369">
        <v>140</v>
      </c>
      <c r="D7369" t="s">
        <v>78</v>
      </c>
      <c r="E7369" t="s">
        <v>1470</v>
      </c>
      <c r="F7369" t="s">
        <v>389</v>
      </c>
      <c r="G7369" t="s">
        <v>1205</v>
      </c>
      <c r="H7369" t="s">
        <v>668</v>
      </c>
      <c r="I7369" t="s">
        <v>78</v>
      </c>
      <c r="J7369" t="s">
        <v>78</v>
      </c>
      <c r="K7369" t="s">
        <v>78</v>
      </c>
      <c r="L7369" t="s">
        <v>374</v>
      </c>
      <c r="M7369" t="s">
        <v>78</v>
      </c>
      <c r="N7369" t="s">
        <v>78</v>
      </c>
      <c r="O7369" t="s">
        <v>490</v>
      </c>
      <c r="P7369" t="s">
        <v>78</v>
      </c>
      <c r="Q7369" t="s">
        <v>78</v>
      </c>
    </row>
    <row r="7370" spans="1:17" x14ac:dyDescent="0.35">
      <c r="A7370" t="s">
        <v>37</v>
      </c>
      <c r="B7370" t="s">
        <v>1076</v>
      </c>
      <c r="C7370">
        <v>426</v>
      </c>
      <c r="D7370" t="s">
        <v>433</v>
      </c>
      <c r="E7370" t="s">
        <v>1207</v>
      </c>
      <c r="F7370" t="s">
        <v>633</v>
      </c>
      <c r="G7370" t="s">
        <v>629</v>
      </c>
      <c r="H7370" t="s">
        <v>374</v>
      </c>
      <c r="I7370" t="s">
        <v>374</v>
      </c>
      <c r="J7370" t="s">
        <v>490</v>
      </c>
      <c r="K7370" t="s">
        <v>78</v>
      </c>
      <c r="L7370" t="s">
        <v>78</v>
      </c>
      <c r="M7370" t="s">
        <v>78</v>
      </c>
      <c r="N7370" t="s">
        <v>78</v>
      </c>
      <c r="O7370" t="s">
        <v>622</v>
      </c>
      <c r="P7370" t="s">
        <v>679</v>
      </c>
      <c r="Q7370" t="s">
        <v>334</v>
      </c>
    </row>
    <row r="7371" spans="1:17" x14ac:dyDescent="0.35">
      <c r="A7371" t="s">
        <v>37</v>
      </c>
      <c r="B7371" t="s">
        <v>1078</v>
      </c>
      <c r="C7371">
        <v>736</v>
      </c>
      <c r="D7371" t="s">
        <v>334</v>
      </c>
      <c r="E7371" t="s">
        <v>857</v>
      </c>
      <c r="F7371" t="s">
        <v>743</v>
      </c>
      <c r="G7371" t="s">
        <v>1056</v>
      </c>
      <c r="H7371" t="s">
        <v>334</v>
      </c>
      <c r="I7371" t="s">
        <v>78</v>
      </c>
      <c r="J7371" t="s">
        <v>673</v>
      </c>
      <c r="K7371" t="s">
        <v>78</v>
      </c>
      <c r="L7371" t="s">
        <v>679</v>
      </c>
      <c r="M7371" t="s">
        <v>679</v>
      </c>
      <c r="N7371" t="s">
        <v>78</v>
      </c>
      <c r="O7371" t="s">
        <v>387</v>
      </c>
      <c r="P7371" t="s">
        <v>170</v>
      </c>
      <c r="Q7371" t="s">
        <v>668</v>
      </c>
    </row>
    <row r="7372" spans="1:17" x14ac:dyDescent="0.35">
      <c r="A7372" t="s">
        <v>38</v>
      </c>
      <c r="B7372" t="s">
        <v>1079</v>
      </c>
      <c r="C7372">
        <v>143</v>
      </c>
      <c r="D7372" t="s">
        <v>170</v>
      </c>
      <c r="E7372" t="s">
        <v>1430</v>
      </c>
      <c r="F7372" t="s">
        <v>508</v>
      </c>
      <c r="G7372" t="s">
        <v>798</v>
      </c>
      <c r="H7372" t="s">
        <v>78</v>
      </c>
      <c r="I7372" t="s">
        <v>78</v>
      </c>
      <c r="J7372" t="s">
        <v>78</v>
      </c>
      <c r="K7372" t="s">
        <v>622</v>
      </c>
      <c r="L7372" t="s">
        <v>668</v>
      </c>
      <c r="M7372" t="s">
        <v>78</v>
      </c>
      <c r="N7372" t="s">
        <v>78</v>
      </c>
      <c r="O7372" t="s">
        <v>78</v>
      </c>
      <c r="P7372" t="s">
        <v>78</v>
      </c>
      <c r="Q7372" t="s">
        <v>78</v>
      </c>
    </row>
    <row r="7373" spans="1:17" x14ac:dyDescent="0.35">
      <c r="A7373" t="s">
        <v>38</v>
      </c>
      <c r="B7373" t="s">
        <v>1076</v>
      </c>
      <c r="C7373">
        <v>423</v>
      </c>
      <c r="D7373" t="s">
        <v>679</v>
      </c>
      <c r="E7373" t="s">
        <v>1103</v>
      </c>
      <c r="F7373" t="s">
        <v>741</v>
      </c>
      <c r="G7373" t="s">
        <v>137</v>
      </c>
      <c r="H7373" t="s">
        <v>825</v>
      </c>
      <c r="I7373" t="s">
        <v>334</v>
      </c>
      <c r="J7373" t="s">
        <v>85</v>
      </c>
      <c r="K7373" t="s">
        <v>433</v>
      </c>
      <c r="L7373" t="s">
        <v>389</v>
      </c>
      <c r="M7373" t="s">
        <v>78</v>
      </c>
      <c r="N7373" t="s">
        <v>673</v>
      </c>
      <c r="O7373" t="s">
        <v>736</v>
      </c>
      <c r="P7373" t="s">
        <v>679</v>
      </c>
      <c r="Q7373" t="s">
        <v>170</v>
      </c>
    </row>
    <row r="7374" spans="1:17" x14ac:dyDescent="0.35">
      <c r="A7374" t="s">
        <v>38</v>
      </c>
      <c r="B7374" t="s">
        <v>1078</v>
      </c>
      <c r="C7374">
        <v>634</v>
      </c>
      <c r="D7374" t="s">
        <v>389</v>
      </c>
      <c r="E7374" t="s">
        <v>465</v>
      </c>
      <c r="F7374" t="s">
        <v>529</v>
      </c>
      <c r="G7374" t="s">
        <v>877</v>
      </c>
      <c r="H7374" t="s">
        <v>433</v>
      </c>
      <c r="I7374" t="s">
        <v>78</v>
      </c>
      <c r="J7374" t="s">
        <v>377</v>
      </c>
      <c r="K7374" t="s">
        <v>170</v>
      </c>
      <c r="L7374" t="s">
        <v>170</v>
      </c>
      <c r="M7374" t="s">
        <v>78</v>
      </c>
      <c r="N7374" t="s">
        <v>78</v>
      </c>
      <c r="O7374" t="s">
        <v>383</v>
      </c>
      <c r="P7374" t="s">
        <v>78</v>
      </c>
      <c r="Q7374" t="s">
        <v>383</v>
      </c>
    </row>
    <row r="7375" spans="1:17" x14ac:dyDescent="0.35">
      <c r="A7375" t="s">
        <v>39</v>
      </c>
      <c r="B7375" t="s">
        <v>1079</v>
      </c>
      <c r="C7375">
        <v>153</v>
      </c>
      <c r="D7375" t="s">
        <v>377</v>
      </c>
      <c r="E7375" t="s">
        <v>1430</v>
      </c>
      <c r="F7375" t="s">
        <v>719</v>
      </c>
      <c r="G7375" t="s">
        <v>291</v>
      </c>
      <c r="H7375" t="s">
        <v>78</v>
      </c>
      <c r="I7375" t="s">
        <v>78</v>
      </c>
      <c r="J7375" t="s">
        <v>78</v>
      </c>
      <c r="K7375" t="s">
        <v>78</v>
      </c>
      <c r="L7375" t="s">
        <v>78</v>
      </c>
      <c r="M7375" t="s">
        <v>78</v>
      </c>
      <c r="N7375" t="s">
        <v>78</v>
      </c>
      <c r="O7375" t="s">
        <v>383</v>
      </c>
      <c r="P7375" t="s">
        <v>406</v>
      </c>
      <c r="Q7375" t="s">
        <v>246</v>
      </c>
    </row>
    <row r="7376" spans="1:17" x14ac:dyDescent="0.35">
      <c r="A7376" t="s">
        <v>39</v>
      </c>
      <c r="B7376" t="s">
        <v>1076</v>
      </c>
      <c r="C7376">
        <v>458</v>
      </c>
      <c r="D7376" t="s">
        <v>673</v>
      </c>
      <c r="E7376" t="s">
        <v>370</v>
      </c>
      <c r="F7376" t="s">
        <v>688</v>
      </c>
      <c r="G7376" t="s">
        <v>504</v>
      </c>
      <c r="H7376" t="s">
        <v>246</v>
      </c>
      <c r="I7376" t="s">
        <v>389</v>
      </c>
      <c r="J7376" t="s">
        <v>389</v>
      </c>
      <c r="K7376" t="s">
        <v>170</v>
      </c>
      <c r="L7376" t="s">
        <v>433</v>
      </c>
      <c r="M7376" t="s">
        <v>78</v>
      </c>
      <c r="N7376" t="s">
        <v>78</v>
      </c>
      <c r="O7376" t="s">
        <v>406</v>
      </c>
      <c r="P7376" t="s">
        <v>673</v>
      </c>
      <c r="Q7376" t="s">
        <v>623</v>
      </c>
    </row>
    <row r="7377" spans="1:17" x14ac:dyDescent="0.35">
      <c r="A7377" t="s">
        <v>39</v>
      </c>
      <c r="B7377" t="s">
        <v>1078</v>
      </c>
      <c r="C7377">
        <v>1018</v>
      </c>
      <c r="D7377" t="s">
        <v>673</v>
      </c>
      <c r="E7377" t="s">
        <v>986</v>
      </c>
      <c r="F7377" t="s">
        <v>825</v>
      </c>
      <c r="G7377" t="s">
        <v>291</v>
      </c>
      <c r="H7377" t="s">
        <v>668</v>
      </c>
      <c r="I7377" t="s">
        <v>679</v>
      </c>
      <c r="J7377" t="s">
        <v>170</v>
      </c>
      <c r="K7377" t="s">
        <v>78</v>
      </c>
      <c r="L7377" t="s">
        <v>78</v>
      </c>
      <c r="M7377" t="s">
        <v>78</v>
      </c>
      <c r="N7377" t="s">
        <v>170</v>
      </c>
      <c r="O7377" t="s">
        <v>623</v>
      </c>
      <c r="P7377" t="s">
        <v>246</v>
      </c>
      <c r="Q7377" t="s">
        <v>246</v>
      </c>
    </row>
    <row r="7378" spans="1:17" x14ac:dyDescent="0.35">
      <c r="A7378" t="s">
        <v>40</v>
      </c>
      <c r="B7378" t="s">
        <v>1079</v>
      </c>
      <c r="C7378">
        <v>732</v>
      </c>
      <c r="D7378" t="s">
        <v>668</v>
      </c>
      <c r="E7378" t="s">
        <v>1066</v>
      </c>
      <c r="F7378" t="s">
        <v>690</v>
      </c>
      <c r="G7378" t="s">
        <v>813</v>
      </c>
      <c r="H7378" t="s">
        <v>170</v>
      </c>
      <c r="I7378" t="s">
        <v>78</v>
      </c>
      <c r="J7378" t="s">
        <v>679</v>
      </c>
      <c r="K7378" t="s">
        <v>334</v>
      </c>
      <c r="L7378" t="s">
        <v>170</v>
      </c>
      <c r="M7378" t="s">
        <v>78</v>
      </c>
      <c r="N7378" t="s">
        <v>78</v>
      </c>
      <c r="O7378" t="s">
        <v>623</v>
      </c>
      <c r="P7378" t="s">
        <v>334</v>
      </c>
      <c r="Q7378" t="s">
        <v>679</v>
      </c>
    </row>
    <row r="7379" spans="1:17" x14ac:dyDescent="0.35">
      <c r="A7379" t="s">
        <v>40</v>
      </c>
      <c r="B7379" t="s">
        <v>1076</v>
      </c>
      <c r="C7379">
        <v>2389</v>
      </c>
      <c r="D7379" t="s">
        <v>433</v>
      </c>
      <c r="E7379" t="s">
        <v>46</v>
      </c>
      <c r="F7379" t="s">
        <v>690</v>
      </c>
      <c r="G7379" t="s">
        <v>245</v>
      </c>
      <c r="H7379" t="s">
        <v>85</v>
      </c>
      <c r="I7379" t="s">
        <v>246</v>
      </c>
      <c r="J7379" t="s">
        <v>675</v>
      </c>
      <c r="K7379" t="s">
        <v>170</v>
      </c>
      <c r="L7379" t="s">
        <v>673</v>
      </c>
      <c r="M7379" t="s">
        <v>78</v>
      </c>
      <c r="N7379" t="s">
        <v>679</v>
      </c>
      <c r="O7379" t="s">
        <v>622</v>
      </c>
      <c r="P7379" t="s">
        <v>679</v>
      </c>
      <c r="Q7379" t="s">
        <v>246</v>
      </c>
    </row>
    <row r="7380" spans="1:17" x14ac:dyDescent="0.35">
      <c r="A7380" t="s">
        <v>40</v>
      </c>
      <c r="B7380" t="s">
        <v>1078</v>
      </c>
      <c r="C7380">
        <v>4871</v>
      </c>
      <c r="D7380" t="s">
        <v>246</v>
      </c>
      <c r="E7380" t="s">
        <v>1240</v>
      </c>
      <c r="F7380" t="s">
        <v>807</v>
      </c>
      <c r="G7380" t="s">
        <v>881</v>
      </c>
      <c r="H7380" t="s">
        <v>673</v>
      </c>
      <c r="I7380" t="s">
        <v>679</v>
      </c>
      <c r="J7380" t="s">
        <v>170</v>
      </c>
      <c r="K7380" t="s">
        <v>679</v>
      </c>
      <c r="L7380" t="s">
        <v>170</v>
      </c>
      <c r="M7380" t="s">
        <v>78</v>
      </c>
      <c r="N7380" t="s">
        <v>679</v>
      </c>
      <c r="O7380" t="s">
        <v>675</v>
      </c>
      <c r="P7380" t="s">
        <v>170</v>
      </c>
      <c r="Q7380" t="s">
        <v>246</v>
      </c>
    </row>
    <row r="7382" spans="1:17" x14ac:dyDescent="0.35">
      <c r="A7382" t="s">
        <v>2105</v>
      </c>
    </row>
    <row r="7383" spans="1:17" x14ac:dyDescent="0.35">
      <c r="A7383" t="s">
        <v>29</v>
      </c>
      <c r="B7383" t="s">
        <v>2021</v>
      </c>
      <c r="C7383" t="s">
        <v>30</v>
      </c>
      <c r="D7383" t="s">
        <v>2088</v>
      </c>
      <c r="E7383" t="s">
        <v>2089</v>
      </c>
      <c r="F7383" t="s">
        <v>2090</v>
      </c>
      <c r="G7383" t="s">
        <v>2091</v>
      </c>
      <c r="H7383" t="s">
        <v>2092</v>
      </c>
      <c r="I7383" t="s">
        <v>2093</v>
      </c>
      <c r="J7383" t="s">
        <v>2094</v>
      </c>
      <c r="K7383" t="s">
        <v>2095</v>
      </c>
      <c r="L7383" t="s">
        <v>2096</v>
      </c>
      <c r="M7383" t="s">
        <v>2071</v>
      </c>
      <c r="N7383" t="s">
        <v>2097</v>
      </c>
      <c r="O7383" t="s">
        <v>2098</v>
      </c>
      <c r="P7383" t="s">
        <v>2099</v>
      </c>
      <c r="Q7383" t="s">
        <v>2100</v>
      </c>
    </row>
    <row r="7384" spans="1:17" x14ac:dyDescent="0.35">
      <c r="A7384" t="s">
        <v>35</v>
      </c>
      <c r="B7384" t="s">
        <v>2022</v>
      </c>
      <c r="C7384">
        <v>423</v>
      </c>
      <c r="D7384" t="s">
        <v>78</v>
      </c>
      <c r="E7384" t="s">
        <v>452</v>
      </c>
      <c r="F7384" t="s">
        <v>987</v>
      </c>
      <c r="G7384" t="s">
        <v>1260</v>
      </c>
      <c r="H7384" t="s">
        <v>673</v>
      </c>
      <c r="I7384" t="s">
        <v>377</v>
      </c>
      <c r="J7384" t="s">
        <v>387</v>
      </c>
      <c r="K7384" t="s">
        <v>673</v>
      </c>
      <c r="L7384" t="s">
        <v>433</v>
      </c>
      <c r="M7384" t="s">
        <v>78</v>
      </c>
      <c r="N7384" t="s">
        <v>679</v>
      </c>
      <c r="O7384" t="s">
        <v>807</v>
      </c>
      <c r="P7384" t="s">
        <v>78</v>
      </c>
      <c r="Q7384" t="s">
        <v>679</v>
      </c>
    </row>
    <row r="7385" spans="1:17" x14ac:dyDescent="0.35">
      <c r="A7385" t="s">
        <v>35</v>
      </c>
      <c r="B7385" t="s">
        <v>2023</v>
      </c>
      <c r="C7385">
        <v>513</v>
      </c>
      <c r="D7385" t="s">
        <v>675</v>
      </c>
      <c r="E7385" t="s">
        <v>266</v>
      </c>
      <c r="F7385" t="s">
        <v>825</v>
      </c>
      <c r="G7385" t="s">
        <v>1466</v>
      </c>
      <c r="H7385" t="s">
        <v>246</v>
      </c>
      <c r="I7385" t="s">
        <v>673</v>
      </c>
      <c r="J7385" t="s">
        <v>679</v>
      </c>
      <c r="K7385" t="s">
        <v>668</v>
      </c>
      <c r="L7385" t="s">
        <v>673</v>
      </c>
      <c r="M7385" t="s">
        <v>78</v>
      </c>
      <c r="N7385" t="s">
        <v>78</v>
      </c>
      <c r="O7385" t="s">
        <v>987</v>
      </c>
      <c r="P7385" t="s">
        <v>78</v>
      </c>
      <c r="Q7385" t="s">
        <v>334</v>
      </c>
    </row>
    <row r="7386" spans="1:17" x14ac:dyDescent="0.35">
      <c r="A7386" t="s">
        <v>35</v>
      </c>
      <c r="B7386" t="s">
        <v>318</v>
      </c>
      <c r="C7386">
        <v>3</v>
      </c>
      <c r="D7386" t="s">
        <v>78</v>
      </c>
      <c r="E7386" t="s">
        <v>294</v>
      </c>
      <c r="F7386" t="s">
        <v>78</v>
      </c>
      <c r="G7386" t="s">
        <v>78</v>
      </c>
      <c r="H7386" t="s">
        <v>78</v>
      </c>
      <c r="I7386" t="s">
        <v>78</v>
      </c>
      <c r="J7386" t="s">
        <v>78</v>
      </c>
      <c r="K7386" t="s">
        <v>78</v>
      </c>
      <c r="L7386" t="s">
        <v>78</v>
      </c>
      <c r="M7386" t="s">
        <v>78</v>
      </c>
      <c r="N7386" t="s">
        <v>78</v>
      </c>
      <c r="O7386" t="s">
        <v>78</v>
      </c>
      <c r="P7386" t="s">
        <v>78</v>
      </c>
      <c r="Q7386" t="s">
        <v>78</v>
      </c>
    </row>
    <row r="7387" spans="1:17" x14ac:dyDescent="0.35">
      <c r="A7387" t="s">
        <v>36</v>
      </c>
      <c r="B7387" t="s">
        <v>2022</v>
      </c>
      <c r="C7387">
        <v>1214</v>
      </c>
      <c r="D7387" t="s">
        <v>387</v>
      </c>
      <c r="E7387" t="s">
        <v>525</v>
      </c>
      <c r="F7387" t="s">
        <v>622</v>
      </c>
      <c r="G7387" t="s">
        <v>772</v>
      </c>
      <c r="H7387" t="s">
        <v>389</v>
      </c>
      <c r="I7387" t="s">
        <v>679</v>
      </c>
      <c r="J7387" t="s">
        <v>433</v>
      </c>
      <c r="K7387" t="s">
        <v>78</v>
      </c>
      <c r="L7387" t="s">
        <v>78</v>
      </c>
      <c r="M7387" t="s">
        <v>78</v>
      </c>
      <c r="N7387" t="s">
        <v>679</v>
      </c>
      <c r="O7387" t="s">
        <v>414</v>
      </c>
      <c r="P7387" t="s">
        <v>170</v>
      </c>
      <c r="Q7387" t="s">
        <v>170</v>
      </c>
    </row>
    <row r="7388" spans="1:17" x14ac:dyDescent="0.35">
      <c r="A7388" t="s">
        <v>36</v>
      </c>
      <c r="B7388" t="s">
        <v>2023</v>
      </c>
      <c r="C7388">
        <v>1670</v>
      </c>
      <c r="D7388" t="s">
        <v>668</v>
      </c>
      <c r="E7388" t="s">
        <v>974</v>
      </c>
      <c r="F7388" t="s">
        <v>743</v>
      </c>
      <c r="G7388" t="s">
        <v>528</v>
      </c>
      <c r="H7388" t="s">
        <v>170</v>
      </c>
      <c r="I7388" t="s">
        <v>78</v>
      </c>
      <c r="J7388" t="s">
        <v>679</v>
      </c>
      <c r="K7388" t="s">
        <v>679</v>
      </c>
      <c r="L7388" t="s">
        <v>170</v>
      </c>
      <c r="M7388" t="s">
        <v>78</v>
      </c>
      <c r="N7388" t="s">
        <v>679</v>
      </c>
      <c r="O7388" t="s">
        <v>377</v>
      </c>
      <c r="P7388" t="s">
        <v>78</v>
      </c>
      <c r="Q7388" t="s">
        <v>679</v>
      </c>
    </row>
    <row r="7389" spans="1:17" x14ac:dyDescent="0.35">
      <c r="A7389" t="s">
        <v>36</v>
      </c>
      <c r="B7389" t="s">
        <v>318</v>
      </c>
      <c r="C7389">
        <v>38</v>
      </c>
      <c r="D7389" t="s">
        <v>78</v>
      </c>
      <c r="E7389" t="s">
        <v>693</v>
      </c>
      <c r="F7389" t="s">
        <v>736</v>
      </c>
      <c r="G7389" t="s">
        <v>1220</v>
      </c>
      <c r="H7389" t="s">
        <v>78</v>
      </c>
      <c r="I7389" t="s">
        <v>78</v>
      </c>
      <c r="J7389" t="s">
        <v>78</v>
      </c>
      <c r="K7389" t="s">
        <v>78</v>
      </c>
      <c r="L7389" t="s">
        <v>78</v>
      </c>
      <c r="M7389" t="s">
        <v>78</v>
      </c>
      <c r="N7389" t="s">
        <v>78</v>
      </c>
      <c r="O7389" t="s">
        <v>1023</v>
      </c>
      <c r="P7389" t="s">
        <v>78</v>
      </c>
      <c r="Q7389" t="s">
        <v>78</v>
      </c>
    </row>
    <row r="7390" spans="1:17" x14ac:dyDescent="0.35">
      <c r="A7390" t="s">
        <v>37</v>
      </c>
      <c r="B7390" t="s">
        <v>2022</v>
      </c>
      <c r="C7390">
        <v>526</v>
      </c>
      <c r="D7390" t="s">
        <v>673</v>
      </c>
      <c r="E7390" t="s">
        <v>647</v>
      </c>
      <c r="F7390" t="s">
        <v>721</v>
      </c>
      <c r="G7390" t="s">
        <v>1116</v>
      </c>
      <c r="H7390" t="s">
        <v>374</v>
      </c>
      <c r="I7390" t="s">
        <v>246</v>
      </c>
      <c r="J7390" t="s">
        <v>374</v>
      </c>
      <c r="K7390" t="s">
        <v>78</v>
      </c>
      <c r="L7390" t="s">
        <v>78</v>
      </c>
      <c r="M7390" t="s">
        <v>78</v>
      </c>
      <c r="N7390" t="s">
        <v>78</v>
      </c>
      <c r="O7390" t="s">
        <v>490</v>
      </c>
      <c r="P7390" t="s">
        <v>78</v>
      </c>
      <c r="Q7390" t="s">
        <v>673</v>
      </c>
    </row>
    <row r="7391" spans="1:17" x14ac:dyDescent="0.35">
      <c r="A7391" t="s">
        <v>37</v>
      </c>
      <c r="B7391" t="s">
        <v>2023</v>
      </c>
      <c r="C7391">
        <v>756</v>
      </c>
      <c r="D7391" t="s">
        <v>673</v>
      </c>
      <c r="E7391" t="s">
        <v>532</v>
      </c>
      <c r="F7391" t="s">
        <v>738</v>
      </c>
      <c r="G7391" t="s">
        <v>114</v>
      </c>
      <c r="H7391" t="s">
        <v>334</v>
      </c>
      <c r="I7391" t="s">
        <v>78</v>
      </c>
      <c r="J7391" t="s">
        <v>374</v>
      </c>
      <c r="K7391" t="s">
        <v>78</v>
      </c>
      <c r="L7391" t="s">
        <v>668</v>
      </c>
      <c r="M7391" t="s">
        <v>679</v>
      </c>
      <c r="N7391" t="s">
        <v>78</v>
      </c>
      <c r="O7391" t="s">
        <v>675</v>
      </c>
      <c r="P7391" t="s">
        <v>668</v>
      </c>
      <c r="Q7391" t="s">
        <v>668</v>
      </c>
    </row>
    <row r="7392" spans="1:17" x14ac:dyDescent="0.35">
      <c r="A7392" t="s">
        <v>37</v>
      </c>
      <c r="B7392" t="s">
        <v>318</v>
      </c>
      <c r="C7392">
        <v>20</v>
      </c>
      <c r="D7392" t="s">
        <v>793</v>
      </c>
      <c r="E7392" t="s">
        <v>1033</v>
      </c>
      <c r="F7392" t="s">
        <v>721</v>
      </c>
      <c r="G7392" t="s">
        <v>78</v>
      </c>
      <c r="H7392" t="s">
        <v>78</v>
      </c>
      <c r="I7392" t="s">
        <v>78</v>
      </c>
      <c r="J7392" t="s">
        <v>78</v>
      </c>
      <c r="K7392" t="s">
        <v>78</v>
      </c>
      <c r="L7392" t="s">
        <v>78</v>
      </c>
      <c r="M7392" t="s">
        <v>78</v>
      </c>
      <c r="N7392" t="s">
        <v>78</v>
      </c>
      <c r="O7392" t="s">
        <v>78</v>
      </c>
      <c r="P7392" t="s">
        <v>78</v>
      </c>
      <c r="Q7392" t="s">
        <v>78</v>
      </c>
    </row>
    <row r="7393" spans="1:17" x14ac:dyDescent="0.35">
      <c r="A7393" t="s">
        <v>38</v>
      </c>
      <c r="B7393" t="s">
        <v>2022</v>
      </c>
      <c r="C7393">
        <v>543</v>
      </c>
      <c r="D7393" t="s">
        <v>170</v>
      </c>
      <c r="E7393" t="s">
        <v>493</v>
      </c>
      <c r="F7393" t="s">
        <v>825</v>
      </c>
      <c r="G7393" t="s">
        <v>546</v>
      </c>
      <c r="H7393" t="s">
        <v>736</v>
      </c>
      <c r="I7393" t="s">
        <v>668</v>
      </c>
      <c r="J7393" t="s">
        <v>623</v>
      </c>
      <c r="K7393" t="s">
        <v>433</v>
      </c>
      <c r="L7393" t="s">
        <v>414</v>
      </c>
      <c r="M7393" t="s">
        <v>78</v>
      </c>
      <c r="N7393" t="s">
        <v>78</v>
      </c>
      <c r="O7393" t="s">
        <v>633</v>
      </c>
      <c r="P7393" t="s">
        <v>78</v>
      </c>
      <c r="Q7393" t="s">
        <v>246</v>
      </c>
    </row>
    <row r="7394" spans="1:17" x14ac:dyDescent="0.35">
      <c r="A7394" t="s">
        <v>38</v>
      </c>
      <c r="B7394" t="s">
        <v>2023</v>
      </c>
      <c r="C7394">
        <v>641</v>
      </c>
      <c r="D7394" t="s">
        <v>389</v>
      </c>
      <c r="E7394" t="s">
        <v>550</v>
      </c>
      <c r="F7394" t="s">
        <v>728</v>
      </c>
      <c r="G7394" t="s">
        <v>1218</v>
      </c>
      <c r="H7394" t="s">
        <v>334</v>
      </c>
      <c r="I7394" t="s">
        <v>679</v>
      </c>
      <c r="J7394" t="s">
        <v>433</v>
      </c>
      <c r="K7394" t="s">
        <v>334</v>
      </c>
      <c r="L7394" t="s">
        <v>679</v>
      </c>
      <c r="M7394" t="s">
        <v>78</v>
      </c>
      <c r="N7394" t="s">
        <v>170</v>
      </c>
      <c r="O7394" t="s">
        <v>623</v>
      </c>
      <c r="P7394" t="s">
        <v>679</v>
      </c>
      <c r="Q7394" t="s">
        <v>458</v>
      </c>
    </row>
    <row r="7395" spans="1:17" x14ac:dyDescent="0.35">
      <c r="A7395" t="s">
        <v>38</v>
      </c>
      <c r="B7395" t="s">
        <v>318</v>
      </c>
      <c r="C7395">
        <v>16</v>
      </c>
      <c r="D7395" t="s">
        <v>78</v>
      </c>
      <c r="E7395" t="s">
        <v>199</v>
      </c>
      <c r="F7395" t="s">
        <v>528</v>
      </c>
      <c r="G7395" t="s">
        <v>291</v>
      </c>
      <c r="H7395" t="s">
        <v>78</v>
      </c>
      <c r="I7395" t="s">
        <v>78</v>
      </c>
      <c r="J7395" t="s">
        <v>78</v>
      </c>
      <c r="K7395" t="s">
        <v>78</v>
      </c>
      <c r="L7395" t="s">
        <v>78</v>
      </c>
      <c r="M7395" t="s">
        <v>78</v>
      </c>
      <c r="N7395" t="s">
        <v>78</v>
      </c>
      <c r="O7395" t="s">
        <v>78</v>
      </c>
      <c r="P7395" t="s">
        <v>78</v>
      </c>
      <c r="Q7395" t="s">
        <v>78</v>
      </c>
    </row>
    <row r="7396" spans="1:17" x14ac:dyDescent="0.35">
      <c r="A7396" t="s">
        <v>39</v>
      </c>
      <c r="B7396" t="s">
        <v>2022</v>
      </c>
      <c r="C7396">
        <v>649</v>
      </c>
      <c r="D7396" t="s">
        <v>246</v>
      </c>
      <c r="E7396" t="s">
        <v>441</v>
      </c>
      <c r="F7396" t="s">
        <v>529</v>
      </c>
      <c r="G7396" t="s">
        <v>665</v>
      </c>
      <c r="H7396" t="s">
        <v>668</v>
      </c>
      <c r="I7396" t="s">
        <v>246</v>
      </c>
      <c r="J7396" t="s">
        <v>389</v>
      </c>
      <c r="K7396" t="s">
        <v>679</v>
      </c>
      <c r="L7396" t="s">
        <v>170</v>
      </c>
      <c r="M7396" t="s">
        <v>78</v>
      </c>
      <c r="N7396" t="s">
        <v>668</v>
      </c>
      <c r="O7396" t="s">
        <v>355</v>
      </c>
      <c r="P7396" t="s">
        <v>673</v>
      </c>
      <c r="Q7396" t="s">
        <v>85</v>
      </c>
    </row>
    <row r="7397" spans="1:17" x14ac:dyDescent="0.35">
      <c r="A7397" t="s">
        <v>39</v>
      </c>
      <c r="B7397" t="s">
        <v>2023</v>
      </c>
      <c r="C7397">
        <v>964</v>
      </c>
      <c r="D7397" t="s">
        <v>668</v>
      </c>
      <c r="E7397" t="s">
        <v>1066</v>
      </c>
      <c r="F7397" t="s">
        <v>508</v>
      </c>
      <c r="G7397" t="s">
        <v>891</v>
      </c>
      <c r="H7397" t="s">
        <v>668</v>
      </c>
      <c r="I7397" t="s">
        <v>679</v>
      </c>
      <c r="J7397" t="s">
        <v>78</v>
      </c>
      <c r="K7397" t="s">
        <v>78</v>
      </c>
      <c r="L7397" t="s">
        <v>78</v>
      </c>
      <c r="M7397" t="s">
        <v>78</v>
      </c>
      <c r="N7397" t="s">
        <v>78</v>
      </c>
      <c r="O7397" t="s">
        <v>355</v>
      </c>
      <c r="P7397" t="s">
        <v>377</v>
      </c>
      <c r="Q7397" t="s">
        <v>170</v>
      </c>
    </row>
    <row r="7398" spans="1:17" x14ac:dyDescent="0.35">
      <c r="A7398" t="s">
        <v>39</v>
      </c>
      <c r="B7398" t="s">
        <v>318</v>
      </c>
      <c r="C7398">
        <v>16</v>
      </c>
      <c r="D7398" t="s">
        <v>78</v>
      </c>
      <c r="E7398" t="s">
        <v>241</v>
      </c>
      <c r="F7398" t="s">
        <v>78</v>
      </c>
      <c r="G7398" t="s">
        <v>807</v>
      </c>
      <c r="H7398" t="s">
        <v>78</v>
      </c>
      <c r="I7398" t="s">
        <v>78</v>
      </c>
      <c r="J7398" t="s">
        <v>78</v>
      </c>
      <c r="K7398" t="s">
        <v>78</v>
      </c>
      <c r="L7398" t="s">
        <v>59</v>
      </c>
      <c r="M7398" t="s">
        <v>78</v>
      </c>
      <c r="N7398" t="s">
        <v>78</v>
      </c>
      <c r="O7398" t="s">
        <v>796</v>
      </c>
      <c r="P7398" t="s">
        <v>78</v>
      </c>
      <c r="Q7398" t="s">
        <v>78</v>
      </c>
    </row>
    <row r="7399" spans="1:17" x14ac:dyDescent="0.35">
      <c r="A7399" t="s">
        <v>40</v>
      </c>
      <c r="B7399" t="s">
        <v>2022</v>
      </c>
      <c r="C7399">
        <v>3355</v>
      </c>
      <c r="D7399" t="s">
        <v>433</v>
      </c>
      <c r="E7399" t="s">
        <v>926</v>
      </c>
      <c r="F7399" t="s">
        <v>736</v>
      </c>
      <c r="G7399" t="s">
        <v>526</v>
      </c>
      <c r="H7399" t="s">
        <v>414</v>
      </c>
      <c r="I7399" t="s">
        <v>673</v>
      </c>
      <c r="J7399" t="s">
        <v>377</v>
      </c>
      <c r="K7399" t="s">
        <v>170</v>
      </c>
      <c r="L7399" t="s">
        <v>668</v>
      </c>
      <c r="M7399" t="s">
        <v>78</v>
      </c>
      <c r="N7399" t="s">
        <v>679</v>
      </c>
      <c r="O7399" t="s">
        <v>987</v>
      </c>
      <c r="P7399" t="s">
        <v>679</v>
      </c>
      <c r="Q7399" t="s">
        <v>246</v>
      </c>
    </row>
    <row r="7400" spans="1:17" x14ac:dyDescent="0.35">
      <c r="A7400" t="s">
        <v>40</v>
      </c>
      <c r="B7400" t="s">
        <v>2023</v>
      </c>
      <c r="C7400">
        <v>4544</v>
      </c>
      <c r="D7400" t="s">
        <v>246</v>
      </c>
      <c r="E7400" t="s">
        <v>581</v>
      </c>
      <c r="F7400" t="s">
        <v>732</v>
      </c>
      <c r="G7400" t="s">
        <v>856</v>
      </c>
      <c r="H7400" t="s">
        <v>673</v>
      </c>
      <c r="I7400" t="s">
        <v>679</v>
      </c>
      <c r="J7400" t="s">
        <v>668</v>
      </c>
      <c r="K7400" t="s">
        <v>679</v>
      </c>
      <c r="L7400" t="s">
        <v>170</v>
      </c>
      <c r="M7400" t="s">
        <v>78</v>
      </c>
      <c r="N7400" t="s">
        <v>679</v>
      </c>
      <c r="O7400" t="s">
        <v>675</v>
      </c>
      <c r="P7400" t="s">
        <v>668</v>
      </c>
      <c r="Q7400" t="s">
        <v>246</v>
      </c>
    </row>
    <row r="7401" spans="1:17" x14ac:dyDescent="0.35">
      <c r="A7401" t="s">
        <v>40</v>
      </c>
      <c r="B7401" t="s">
        <v>318</v>
      </c>
      <c r="C7401">
        <v>93</v>
      </c>
      <c r="D7401" t="s">
        <v>675</v>
      </c>
      <c r="E7401" t="s">
        <v>1240</v>
      </c>
      <c r="F7401" t="s">
        <v>631</v>
      </c>
      <c r="G7401" t="s">
        <v>796</v>
      </c>
      <c r="H7401" t="s">
        <v>78</v>
      </c>
      <c r="I7401" t="s">
        <v>78</v>
      </c>
      <c r="J7401" t="s">
        <v>78</v>
      </c>
      <c r="K7401" t="s">
        <v>78</v>
      </c>
      <c r="L7401" t="s">
        <v>85</v>
      </c>
      <c r="M7401" t="s">
        <v>78</v>
      </c>
      <c r="N7401" t="s">
        <v>78</v>
      </c>
      <c r="O7401" t="s">
        <v>690</v>
      </c>
      <c r="P7401" t="s">
        <v>78</v>
      </c>
      <c r="Q7401" t="s">
        <v>78</v>
      </c>
    </row>
    <row r="7403" spans="1:17" x14ac:dyDescent="0.35">
      <c r="A7403" t="s">
        <v>2106</v>
      </c>
    </row>
    <row r="7404" spans="1:17" x14ac:dyDescent="0.35">
      <c r="A7404" t="s">
        <v>29</v>
      </c>
      <c r="B7404" t="s">
        <v>899</v>
      </c>
      <c r="C7404" t="s">
        <v>30</v>
      </c>
      <c r="D7404" t="s">
        <v>2088</v>
      </c>
      <c r="E7404" t="s">
        <v>2089</v>
      </c>
      <c r="F7404" t="s">
        <v>2090</v>
      </c>
      <c r="G7404" t="s">
        <v>2091</v>
      </c>
      <c r="H7404" t="s">
        <v>2092</v>
      </c>
      <c r="I7404" t="s">
        <v>2093</v>
      </c>
      <c r="J7404" t="s">
        <v>2094</v>
      </c>
      <c r="K7404" t="s">
        <v>2095</v>
      </c>
      <c r="L7404" t="s">
        <v>2096</v>
      </c>
      <c r="M7404" t="s">
        <v>2071</v>
      </c>
      <c r="N7404" t="s">
        <v>2097</v>
      </c>
      <c r="O7404" t="s">
        <v>2098</v>
      </c>
      <c r="P7404" t="s">
        <v>2099</v>
      </c>
      <c r="Q7404" t="s">
        <v>2100</v>
      </c>
    </row>
    <row r="7405" spans="1:17" x14ac:dyDescent="0.35">
      <c r="A7405" t="s">
        <v>35</v>
      </c>
      <c r="B7405" t="s">
        <v>900</v>
      </c>
      <c r="C7405">
        <v>833</v>
      </c>
      <c r="D7405" t="s">
        <v>374</v>
      </c>
      <c r="E7405" t="s">
        <v>199</v>
      </c>
      <c r="F7405" t="s">
        <v>743</v>
      </c>
      <c r="G7405" t="s">
        <v>1089</v>
      </c>
      <c r="H7405" t="s">
        <v>334</v>
      </c>
      <c r="I7405" t="s">
        <v>246</v>
      </c>
      <c r="J7405" t="s">
        <v>246</v>
      </c>
      <c r="K7405" t="s">
        <v>673</v>
      </c>
      <c r="L7405" t="s">
        <v>334</v>
      </c>
      <c r="M7405" t="s">
        <v>78</v>
      </c>
      <c r="N7405" t="s">
        <v>679</v>
      </c>
      <c r="O7405" t="s">
        <v>458</v>
      </c>
      <c r="P7405" t="s">
        <v>78</v>
      </c>
      <c r="Q7405" t="s">
        <v>668</v>
      </c>
    </row>
    <row r="7406" spans="1:17" x14ac:dyDescent="0.35">
      <c r="A7406" t="s">
        <v>35</v>
      </c>
      <c r="B7406" t="s">
        <v>901</v>
      </c>
      <c r="C7406">
        <v>106</v>
      </c>
      <c r="D7406" t="s">
        <v>433</v>
      </c>
      <c r="E7406" t="s">
        <v>809</v>
      </c>
      <c r="F7406" t="s">
        <v>730</v>
      </c>
      <c r="G7406" t="s">
        <v>439</v>
      </c>
      <c r="H7406" t="s">
        <v>78</v>
      </c>
      <c r="I7406" t="s">
        <v>78</v>
      </c>
      <c r="J7406" t="s">
        <v>668</v>
      </c>
      <c r="K7406" t="s">
        <v>355</v>
      </c>
      <c r="L7406" t="s">
        <v>508</v>
      </c>
      <c r="M7406" t="s">
        <v>78</v>
      </c>
      <c r="N7406" t="s">
        <v>78</v>
      </c>
      <c r="O7406" t="s">
        <v>807</v>
      </c>
      <c r="P7406" t="s">
        <v>78</v>
      </c>
      <c r="Q7406" t="s">
        <v>78</v>
      </c>
    </row>
    <row r="7407" spans="1:17" x14ac:dyDescent="0.35">
      <c r="A7407" t="s">
        <v>36</v>
      </c>
      <c r="B7407" t="s">
        <v>900</v>
      </c>
      <c r="C7407">
        <v>2922</v>
      </c>
      <c r="D7407" t="s">
        <v>433</v>
      </c>
      <c r="E7407" t="s">
        <v>765</v>
      </c>
      <c r="F7407" t="s">
        <v>383</v>
      </c>
      <c r="G7407" t="s">
        <v>891</v>
      </c>
      <c r="H7407" t="s">
        <v>246</v>
      </c>
      <c r="I7407" t="s">
        <v>78</v>
      </c>
      <c r="J7407" t="s">
        <v>668</v>
      </c>
      <c r="K7407" t="s">
        <v>78</v>
      </c>
      <c r="L7407" t="s">
        <v>679</v>
      </c>
      <c r="M7407" t="s">
        <v>78</v>
      </c>
      <c r="N7407" t="s">
        <v>679</v>
      </c>
      <c r="O7407" t="s">
        <v>414</v>
      </c>
      <c r="P7407" t="s">
        <v>679</v>
      </c>
      <c r="Q7407" t="s">
        <v>679</v>
      </c>
    </row>
    <row r="7408" spans="1:17" x14ac:dyDescent="0.35">
      <c r="A7408" t="s">
        <v>37</v>
      </c>
      <c r="B7408" t="s">
        <v>900</v>
      </c>
      <c r="C7408">
        <v>1302</v>
      </c>
      <c r="D7408" t="s">
        <v>334</v>
      </c>
      <c r="E7408" t="s">
        <v>109</v>
      </c>
      <c r="F7408" t="s">
        <v>743</v>
      </c>
      <c r="G7408" t="s">
        <v>840</v>
      </c>
      <c r="H7408" t="s">
        <v>246</v>
      </c>
      <c r="I7408" t="s">
        <v>668</v>
      </c>
      <c r="J7408" t="s">
        <v>374</v>
      </c>
      <c r="K7408" t="s">
        <v>78</v>
      </c>
      <c r="L7408" t="s">
        <v>170</v>
      </c>
      <c r="M7408" t="s">
        <v>679</v>
      </c>
      <c r="N7408" t="s">
        <v>78</v>
      </c>
      <c r="O7408" t="s">
        <v>623</v>
      </c>
      <c r="P7408" t="s">
        <v>170</v>
      </c>
      <c r="Q7408" t="s">
        <v>668</v>
      </c>
    </row>
    <row r="7409" spans="1:17" x14ac:dyDescent="0.35">
      <c r="A7409" t="s">
        <v>38</v>
      </c>
      <c r="B7409" t="s">
        <v>900</v>
      </c>
      <c r="C7409">
        <v>271</v>
      </c>
      <c r="D7409" t="s">
        <v>389</v>
      </c>
      <c r="E7409" t="s">
        <v>96</v>
      </c>
      <c r="F7409" t="s">
        <v>288</v>
      </c>
      <c r="G7409" t="s">
        <v>744</v>
      </c>
      <c r="H7409" t="s">
        <v>377</v>
      </c>
      <c r="I7409" t="s">
        <v>78</v>
      </c>
      <c r="J7409" t="s">
        <v>355</v>
      </c>
      <c r="K7409" t="s">
        <v>78</v>
      </c>
      <c r="L7409" t="s">
        <v>78</v>
      </c>
      <c r="M7409" t="s">
        <v>78</v>
      </c>
      <c r="N7409" t="s">
        <v>668</v>
      </c>
      <c r="O7409" t="s">
        <v>633</v>
      </c>
      <c r="P7409" t="s">
        <v>78</v>
      </c>
      <c r="Q7409" t="s">
        <v>734</v>
      </c>
    </row>
    <row r="7410" spans="1:17" x14ac:dyDescent="0.35">
      <c r="A7410" t="s">
        <v>38</v>
      </c>
      <c r="B7410" t="s">
        <v>901</v>
      </c>
      <c r="C7410">
        <v>929</v>
      </c>
      <c r="D7410" t="s">
        <v>673</v>
      </c>
      <c r="E7410" t="s">
        <v>44</v>
      </c>
      <c r="F7410" t="s">
        <v>688</v>
      </c>
      <c r="G7410" t="s">
        <v>1466</v>
      </c>
      <c r="H7410" t="s">
        <v>406</v>
      </c>
      <c r="I7410" t="s">
        <v>170</v>
      </c>
      <c r="J7410" t="s">
        <v>246</v>
      </c>
      <c r="K7410" t="s">
        <v>377</v>
      </c>
      <c r="L7410" t="s">
        <v>374</v>
      </c>
      <c r="M7410" t="s">
        <v>78</v>
      </c>
      <c r="N7410" t="s">
        <v>78</v>
      </c>
      <c r="O7410" t="s">
        <v>85</v>
      </c>
      <c r="P7410" t="s">
        <v>78</v>
      </c>
      <c r="Q7410" t="s">
        <v>673</v>
      </c>
    </row>
    <row r="7411" spans="1:17" x14ac:dyDescent="0.35">
      <c r="A7411" t="s">
        <v>39</v>
      </c>
      <c r="B7411" t="s">
        <v>900</v>
      </c>
      <c r="C7411">
        <v>1323</v>
      </c>
      <c r="D7411" t="s">
        <v>673</v>
      </c>
      <c r="E7411" t="s">
        <v>908</v>
      </c>
      <c r="F7411" t="s">
        <v>737</v>
      </c>
      <c r="G7411" t="s">
        <v>854</v>
      </c>
      <c r="H7411" t="s">
        <v>170</v>
      </c>
      <c r="I7411" t="s">
        <v>668</v>
      </c>
      <c r="J7411" t="s">
        <v>673</v>
      </c>
      <c r="K7411" t="s">
        <v>78</v>
      </c>
      <c r="L7411" t="s">
        <v>679</v>
      </c>
      <c r="M7411" t="s">
        <v>78</v>
      </c>
      <c r="N7411" t="s">
        <v>679</v>
      </c>
      <c r="O7411" t="s">
        <v>406</v>
      </c>
      <c r="P7411" t="s">
        <v>246</v>
      </c>
      <c r="Q7411" t="s">
        <v>377</v>
      </c>
    </row>
    <row r="7412" spans="1:17" x14ac:dyDescent="0.35">
      <c r="A7412" t="s">
        <v>39</v>
      </c>
      <c r="B7412" t="s">
        <v>901</v>
      </c>
      <c r="C7412">
        <v>306</v>
      </c>
      <c r="D7412" t="s">
        <v>668</v>
      </c>
      <c r="E7412" t="s">
        <v>517</v>
      </c>
      <c r="F7412" t="s">
        <v>458</v>
      </c>
      <c r="G7412" t="s">
        <v>1217</v>
      </c>
      <c r="H7412" t="s">
        <v>800</v>
      </c>
      <c r="I7412" t="s">
        <v>673</v>
      </c>
      <c r="J7412" t="s">
        <v>78</v>
      </c>
      <c r="K7412" t="s">
        <v>668</v>
      </c>
      <c r="L7412" t="s">
        <v>433</v>
      </c>
      <c r="M7412" t="s">
        <v>78</v>
      </c>
      <c r="N7412" t="s">
        <v>78</v>
      </c>
      <c r="O7412" t="s">
        <v>78</v>
      </c>
      <c r="P7412" t="s">
        <v>800</v>
      </c>
      <c r="Q7412" t="s">
        <v>170</v>
      </c>
    </row>
    <row r="7413" spans="1:17" x14ac:dyDescent="0.35">
      <c r="A7413" t="s">
        <v>40</v>
      </c>
      <c r="B7413" t="s">
        <v>900</v>
      </c>
      <c r="C7413">
        <v>6651</v>
      </c>
      <c r="D7413" t="s">
        <v>246</v>
      </c>
      <c r="E7413" t="s">
        <v>1211</v>
      </c>
      <c r="F7413" t="s">
        <v>734</v>
      </c>
      <c r="G7413" t="s">
        <v>798</v>
      </c>
      <c r="H7413" t="s">
        <v>334</v>
      </c>
      <c r="I7413" t="s">
        <v>170</v>
      </c>
      <c r="J7413" t="s">
        <v>246</v>
      </c>
      <c r="K7413" t="s">
        <v>679</v>
      </c>
      <c r="L7413" t="s">
        <v>679</v>
      </c>
      <c r="M7413" t="s">
        <v>78</v>
      </c>
      <c r="N7413" t="s">
        <v>679</v>
      </c>
      <c r="O7413" t="s">
        <v>355</v>
      </c>
      <c r="P7413" t="s">
        <v>170</v>
      </c>
      <c r="Q7413" t="s">
        <v>246</v>
      </c>
    </row>
    <row r="7414" spans="1:17" x14ac:dyDescent="0.35">
      <c r="A7414" t="s">
        <v>40</v>
      </c>
      <c r="B7414" t="s">
        <v>901</v>
      </c>
      <c r="C7414">
        <v>1341</v>
      </c>
      <c r="D7414" t="s">
        <v>673</v>
      </c>
      <c r="E7414" t="s">
        <v>1431</v>
      </c>
      <c r="F7414" t="s">
        <v>732</v>
      </c>
      <c r="G7414" t="s">
        <v>1212</v>
      </c>
      <c r="H7414" t="s">
        <v>490</v>
      </c>
      <c r="I7414" t="s">
        <v>668</v>
      </c>
      <c r="J7414" t="s">
        <v>334</v>
      </c>
      <c r="K7414" t="s">
        <v>374</v>
      </c>
      <c r="L7414" t="s">
        <v>374</v>
      </c>
      <c r="M7414" t="s">
        <v>78</v>
      </c>
      <c r="N7414" t="s">
        <v>78</v>
      </c>
      <c r="O7414" t="s">
        <v>800</v>
      </c>
      <c r="P7414" t="s">
        <v>668</v>
      </c>
      <c r="Q7414" t="s">
        <v>673</v>
      </c>
    </row>
    <row r="7416" spans="1:17" x14ac:dyDescent="0.35">
      <c r="A7416" t="s">
        <v>2107</v>
      </c>
    </row>
    <row r="7417" spans="1:17" x14ac:dyDescent="0.35">
      <c r="A7417" t="s">
        <v>29</v>
      </c>
      <c r="B7417" t="s">
        <v>30</v>
      </c>
      <c r="C7417" t="s">
        <v>842</v>
      </c>
      <c r="D7417" t="s">
        <v>57</v>
      </c>
      <c r="E7417" t="s">
        <v>58</v>
      </c>
      <c r="F7417" t="s">
        <v>74</v>
      </c>
    </row>
    <row r="7418" spans="1:17" x14ac:dyDescent="0.35">
      <c r="A7418" t="s">
        <v>35</v>
      </c>
      <c r="B7418">
        <v>939</v>
      </c>
      <c r="C7418" t="s">
        <v>334</v>
      </c>
      <c r="D7418" t="s">
        <v>742</v>
      </c>
      <c r="E7418" t="s">
        <v>815</v>
      </c>
      <c r="F7418" t="s">
        <v>78</v>
      </c>
    </row>
    <row r="7419" spans="1:17" x14ac:dyDescent="0.35">
      <c r="A7419" t="s">
        <v>36</v>
      </c>
      <c r="B7419">
        <v>2922</v>
      </c>
      <c r="C7419" t="s">
        <v>679</v>
      </c>
      <c r="D7419" t="s">
        <v>721</v>
      </c>
      <c r="E7419" t="s">
        <v>1039</v>
      </c>
      <c r="F7419" t="s">
        <v>679</v>
      </c>
    </row>
    <row r="7420" spans="1:17" x14ac:dyDescent="0.35">
      <c r="A7420" t="s">
        <v>37</v>
      </c>
      <c r="B7420">
        <v>1302</v>
      </c>
      <c r="C7420" t="s">
        <v>170</v>
      </c>
      <c r="D7420" t="s">
        <v>631</v>
      </c>
      <c r="E7420" t="s">
        <v>822</v>
      </c>
      <c r="F7420" t="s">
        <v>78</v>
      </c>
    </row>
    <row r="7421" spans="1:17" x14ac:dyDescent="0.35">
      <c r="A7421" t="s">
        <v>38</v>
      </c>
      <c r="B7421">
        <v>1200</v>
      </c>
      <c r="C7421" t="s">
        <v>673</v>
      </c>
      <c r="D7421" t="s">
        <v>730</v>
      </c>
      <c r="E7421" t="s">
        <v>662</v>
      </c>
      <c r="F7421" t="s">
        <v>679</v>
      </c>
    </row>
    <row r="7422" spans="1:17" x14ac:dyDescent="0.35">
      <c r="A7422" t="s">
        <v>39</v>
      </c>
      <c r="B7422">
        <v>1629</v>
      </c>
      <c r="C7422" t="s">
        <v>78</v>
      </c>
      <c r="D7422" t="s">
        <v>690</v>
      </c>
      <c r="E7422" t="s">
        <v>1039</v>
      </c>
      <c r="F7422" t="s">
        <v>78</v>
      </c>
    </row>
    <row r="7423" spans="1:17" x14ac:dyDescent="0.35">
      <c r="A7423" t="s">
        <v>40</v>
      </c>
      <c r="B7423">
        <v>7992</v>
      </c>
      <c r="C7423" t="s">
        <v>170</v>
      </c>
      <c r="D7423" t="s">
        <v>737</v>
      </c>
      <c r="E7423" t="s">
        <v>1012</v>
      </c>
      <c r="F7423" t="s">
        <v>78</v>
      </c>
    </row>
    <row r="7425" spans="1:7" x14ac:dyDescent="0.35">
      <c r="A7425" t="s">
        <v>2108</v>
      </c>
    </row>
    <row r="7426" spans="1:7" x14ac:dyDescent="0.35">
      <c r="A7426" t="s">
        <v>29</v>
      </c>
      <c r="B7426" t="s">
        <v>1999</v>
      </c>
      <c r="C7426" t="s">
        <v>30</v>
      </c>
      <c r="D7426" t="s">
        <v>57</v>
      </c>
      <c r="E7426" t="s">
        <v>58</v>
      </c>
      <c r="F7426" t="s">
        <v>842</v>
      </c>
      <c r="G7426" t="s">
        <v>74</v>
      </c>
    </row>
    <row r="7427" spans="1:7" x14ac:dyDescent="0.35">
      <c r="A7427" t="s">
        <v>35</v>
      </c>
      <c r="B7427" t="s">
        <v>1042</v>
      </c>
      <c r="C7427">
        <v>40</v>
      </c>
      <c r="D7427" t="s">
        <v>735</v>
      </c>
      <c r="E7427" t="s">
        <v>890</v>
      </c>
      <c r="F7427" t="s">
        <v>78</v>
      </c>
      <c r="G7427" t="s">
        <v>78</v>
      </c>
    </row>
    <row r="7428" spans="1:7" x14ac:dyDescent="0.35">
      <c r="A7428" t="s">
        <v>35</v>
      </c>
      <c r="B7428" t="s">
        <v>2000</v>
      </c>
      <c r="C7428">
        <v>37</v>
      </c>
      <c r="D7428" t="s">
        <v>730</v>
      </c>
      <c r="E7428" t="s">
        <v>1034</v>
      </c>
      <c r="F7428" t="s">
        <v>78</v>
      </c>
      <c r="G7428" t="s">
        <v>78</v>
      </c>
    </row>
    <row r="7429" spans="1:7" x14ac:dyDescent="0.35">
      <c r="A7429" t="s">
        <v>35</v>
      </c>
      <c r="B7429" t="s">
        <v>2001</v>
      </c>
      <c r="C7429">
        <v>23</v>
      </c>
      <c r="D7429" t="s">
        <v>1011</v>
      </c>
      <c r="E7429" t="s">
        <v>1182</v>
      </c>
      <c r="F7429" t="s">
        <v>78</v>
      </c>
      <c r="G7429" t="s">
        <v>78</v>
      </c>
    </row>
    <row r="7430" spans="1:7" x14ac:dyDescent="0.35">
      <c r="A7430" t="s">
        <v>35</v>
      </c>
      <c r="B7430" t="s">
        <v>2002</v>
      </c>
      <c r="C7430">
        <v>17</v>
      </c>
      <c r="D7430" t="s">
        <v>383</v>
      </c>
      <c r="E7430" t="s">
        <v>995</v>
      </c>
      <c r="F7430" t="s">
        <v>78</v>
      </c>
      <c r="G7430" t="s">
        <v>78</v>
      </c>
    </row>
    <row r="7431" spans="1:7" x14ac:dyDescent="0.35">
      <c r="A7431" t="s">
        <v>35</v>
      </c>
      <c r="B7431" t="s">
        <v>2003</v>
      </c>
      <c r="C7431">
        <v>168</v>
      </c>
      <c r="D7431" t="s">
        <v>721</v>
      </c>
      <c r="E7431" t="s">
        <v>975</v>
      </c>
      <c r="F7431" t="s">
        <v>387</v>
      </c>
      <c r="G7431" t="s">
        <v>78</v>
      </c>
    </row>
    <row r="7432" spans="1:7" x14ac:dyDescent="0.35">
      <c r="A7432" t="s">
        <v>35</v>
      </c>
      <c r="B7432" t="s">
        <v>2004</v>
      </c>
      <c r="C7432">
        <v>149</v>
      </c>
      <c r="D7432" t="s">
        <v>1214</v>
      </c>
      <c r="E7432" t="s">
        <v>259</v>
      </c>
      <c r="F7432" t="s">
        <v>668</v>
      </c>
      <c r="G7432" t="s">
        <v>78</v>
      </c>
    </row>
    <row r="7433" spans="1:7" x14ac:dyDescent="0.35">
      <c r="A7433" t="s">
        <v>35</v>
      </c>
      <c r="B7433" t="s">
        <v>2005</v>
      </c>
      <c r="C7433">
        <v>118</v>
      </c>
      <c r="D7433" t="s">
        <v>723</v>
      </c>
      <c r="E7433" t="s">
        <v>1232</v>
      </c>
      <c r="F7433" t="s">
        <v>406</v>
      </c>
      <c r="G7433" t="s">
        <v>78</v>
      </c>
    </row>
    <row r="7434" spans="1:7" x14ac:dyDescent="0.35">
      <c r="A7434" t="s">
        <v>35</v>
      </c>
      <c r="B7434" t="s">
        <v>1044</v>
      </c>
      <c r="C7434">
        <v>31</v>
      </c>
      <c r="D7434" t="s">
        <v>725</v>
      </c>
      <c r="E7434" t="s">
        <v>816</v>
      </c>
      <c r="F7434" t="s">
        <v>78</v>
      </c>
      <c r="G7434" t="s">
        <v>78</v>
      </c>
    </row>
    <row r="7435" spans="1:7" x14ac:dyDescent="0.35">
      <c r="A7435" t="s">
        <v>35</v>
      </c>
      <c r="B7435" t="s">
        <v>2006</v>
      </c>
      <c r="C7435">
        <v>36</v>
      </c>
      <c r="D7435" t="s">
        <v>389</v>
      </c>
      <c r="E7435" t="s">
        <v>1132</v>
      </c>
      <c r="F7435" t="s">
        <v>78</v>
      </c>
      <c r="G7435" t="s">
        <v>78</v>
      </c>
    </row>
    <row r="7436" spans="1:7" x14ac:dyDescent="0.35">
      <c r="A7436" t="s">
        <v>35</v>
      </c>
      <c r="B7436" t="s">
        <v>2007</v>
      </c>
      <c r="C7436">
        <v>15</v>
      </c>
      <c r="D7436" t="s">
        <v>78</v>
      </c>
      <c r="E7436" t="s">
        <v>294</v>
      </c>
      <c r="F7436" t="s">
        <v>78</v>
      </c>
      <c r="G7436" t="s">
        <v>78</v>
      </c>
    </row>
    <row r="7437" spans="1:7" x14ac:dyDescent="0.35">
      <c r="A7437" t="s">
        <v>35</v>
      </c>
      <c r="B7437" t="s">
        <v>2008</v>
      </c>
      <c r="C7437">
        <v>21</v>
      </c>
      <c r="D7437" t="s">
        <v>675</v>
      </c>
      <c r="E7437" t="s">
        <v>1049</v>
      </c>
      <c r="F7437" t="s">
        <v>78</v>
      </c>
      <c r="G7437" t="s">
        <v>78</v>
      </c>
    </row>
    <row r="7438" spans="1:7" x14ac:dyDescent="0.35">
      <c r="A7438" t="s">
        <v>35</v>
      </c>
      <c r="B7438" t="s">
        <v>2009</v>
      </c>
      <c r="C7438">
        <v>120</v>
      </c>
      <c r="D7438" t="s">
        <v>987</v>
      </c>
      <c r="E7438" t="s">
        <v>988</v>
      </c>
      <c r="F7438" t="s">
        <v>78</v>
      </c>
      <c r="G7438" t="s">
        <v>78</v>
      </c>
    </row>
    <row r="7439" spans="1:7" x14ac:dyDescent="0.35">
      <c r="A7439" t="s">
        <v>35</v>
      </c>
      <c r="B7439" t="s">
        <v>2010</v>
      </c>
      <c r="C7439">
        <v>107</v>
      </c>
      <c r="D7439" t="s">
        <v>580</v>
      </c>
      <c r="E7439" t="s">
        <v>967</v>
      </c>
      <c r="F7439" t="s">
        <v>78</v>
      </c>
      <c r="G7439" t="s">
        <v>78</v>
      </c>
    </row>
    <row r="7440" spans="1:7" x14ac:dyDescent="0.35">
      <c r="A7440" t="s">
        <v>35</v>
      </c>
      <c r="B7440" t="s">
        <v>2011</v>
      </c>
      <c r="C7440">
        <v>54</v>
      </c>
      <c r="D7440" t="s">
        <v>1171</v>
      </c>
      <c r="E7440" t="s">
        <v>787</v>
      </c>
      <c r="F7440" t="s">
        <v>78</v>
      </c>
      <c r="G7440" t="s">
        <v>78</v>
      </c>
    </row>
    <row r="7441" spans="1:7" x14ac:dyDescent="0.35">
      <c r="A7441" t="s">
        <v>35</v>
      </c>
      <c r="B7441" t="s">
        <v>318</v>
      </c>
      <c r="C7441">
        <v>3</v>
      </c>
      <c r="D7441" t="s">
        <v>78</v>
      </c>
      <c r="E7441" t="s">
        <v>294</v>
      </c>
      <c r="F7441" t="s">
        <v>78</v>
      </c>
      <c r="G7441" t="s">
        <v>78</v>
      </c>
    </row>
    <row r="7442" spans="1:7" x14ac:dyDescent="0.35">
      <c r="A7442" t="s">
        <v>36</v>
      </c>
      <c r="B7442" t="s">
        <v>1042</v>
      </c>
      <c r="C7442">
        <v>162</v>
      </c>
      <c r="D7442" t="s">
        <v>490</v>
      </c>
      <c r="E7442" t="s">
        <v>1020</v>
      </c>
      <c r="F7442" t="s">
        <v>78</v>
      </c>
      <c r="G7442" t="s">
        <v>78</v>
      </c>
    </row>
    <row r="7443" spans="1:7" x14ac:dyDescent="0.35">
      <c r="A7443" t="s">
        <v>36</v>
      </c>
      <c r="B7443" t="s">
        <v>2000</v>
      </c>
      <c r="C7443">
        <v>184</v>
      </c>
      <c r="D7443" t="s">
        <v>743</v>
      </c>
      <c r="E7443" t="s">
        <v>1006</v>
      </c>
      <c r="F7443" t="s">
        <v>78</v>
      </c>
      <c r="G7443" t="s">
        <v>78</v>
      </c>
    </row>
    <row r="7444" spans="1:7" x14ac:dyDescent="0.35">
      <c r="A7444" t="s">
        <v>36</v>
      </c>
      <c r="B7444" t="s">
        <v>2001</v>
      </c>
      <c r="C7444">
        <v>107</v>
      </c>
      <c r="D7444" t="s">
        <v>633</v>
      </c>
      <c r="E7444" t="s">
        <v>867</v>
      </c>
      <c r="F7444" t="s">
        <v>78</v>
      </c>
      <c r="G7444" t="s">
        <v>78</v>
      </c>
    </row>
    <row r="7445" spans="1:7" x14ac:dyDescent="0.35">
      <c r="A7445" t="s">
        <v>36</v>
      </c>
      <c r="B7445" t="s">
        <v>2002</v>
      </c>
      <c r="C7445">
        <v>73</v>
      </c>
      <c r="D7445" t="s">
        <v>490</v>
      </c>
      <c r="E7445" t="s">
        <v>1020</v>
      </c>
      <c r="F7445" t="s">
        <v>78</v>
      </c>
      <c r="G7445" t="s">
        <v>78</v>
      </c>
    </row>
    <row r="7446" spans="1:7" x14ac:dyDescent="0.35">
      <c r="A7446" t="s">
        <v>36</v>
      </c>
      <c r="B7446" t="s">
        <v>2003</v>
      </c>
      <c r="C7446">
        <v>534</v>
      </c>
      <c r="D7446" t="s">
        <v>807</v>
      </c>
      <c r="E7446" t="s">
        <v>1144</v>
      </c>
      <c r="F7446" t="s">
        <v>170</v>
      </c>
      <c r="G7446" t="s">
        <v>170</v>
      </c>
    </row>
    <row r="7447" spans="1:7" x14ac:dyDescent="0.35">
      <c r="A7447" t="s">
        <v>36</v>
      </c>
      <c r="B7447" t="s">
        <v>2004</v>
      </c>
      <c r="C7447">
        <v>351</v>
      </c>
      <c r="D7447" t="s">
        <v>288</v>
      </c>
      <c r="E7447" t="s">
        <v>287</v>
      </c>
      <c r="F7447" t="s">
        <v>78</v>
      </c>
      <c r="G7447" t="s">
        <v>78</v>
      </c>
    </row>
    <row r="7448" spans="1:7" x14ac:dyDescent="0.35">
      <c r="A7448" t="s">
        <v>36</v>
      </c>
      <c r="B7448" t="s">
        <v>2005</v>
      </c>
      <c r="C7448">
        <v>290</v>
      </c>
      <c r="D7448" t="s">
        <v>949</v>
      </c>
      <c r="E7448" t="s">
        <v>815</v>
      </c>
      <c r="F7448" t="s">
        <v>78</v>
      </c>
      <c r="G7448" t="s">
        <v>78</v>
      </c>
    </row>
    <row r="7449" spans="1:7" x14ac:dyDescent="0.35">
      <c r="A7449" t="s">
        <v>36</v>
      </c>
      <c r="B7449" t="s">
        <v>1044</v>
      </c>
      <c r="C7449">
        <v>139</v>
      </c>
      <c r="D7449" t="s">
        <v>433</v>
      </c>
      <c r="E7449" t="s">
        <v>1046</v>
      </c>
      <c r="F7449" t="s">
        <v>78</v>
      </c>
      <c r="G7449" t="s">
        <v>78</v>
      </c>
    </row>
    <row r="7450" spans="1:7" x14ac:dyDescent="0.35">
      <c r="A7450" t="s">
        <v>36</v>
      </c>
      <c r="B7450" t="s">
        <v>2006</v>
      </c>
      <c r="C7450">
        <v>132</v>
      </c>
      <c r="D7450" t="s">
        <v>738</v>
      </c>
      <c r="E7450" t="s">
        <v>999</v>
      </c>
      <c r="F7450" t="s">
        <v>78</v>
      </c>
      <c r="G7450" t="s">
        <v>78</v>
      </c>
    </row>
    <row r="7451" spans="1:7" x14ac:dyDescent="0.35">
      <c r="A7451" t="s">
        <v>36</v>
      </c>
      <c r="B7451" t="s">
        <v>2007</v>
      </c>
      <c r="C7451">
        <v>88</v>
      </c>
      <c r="D7451" t="s">
        <v>676</v>
      </c>
      <c r="E7451" t="s">
        <v>1144</v>
      </c>
      <c r="F7451" t="s">
        <v>78</v>
      </c>
      <c r="G7451" t="s">
        <v>78</v>
      </c>
    </row>
    <row r="7452" spans="1:7" x14ac:dyDescent="0.35">
      <c r="A7452" t="s">
        <v>36</v>
      </c>
      <c r="B7452" t="s">
        <v>2008</v>
      </c>
      <c r="C7452">
        <v>50</v>
      </c>
      <c r="D7452" t="s">
        <v>1222</v>
      </c>
      <c r="E7452" t="s">
        <v>1374</v>
      </c>
      <c r="F7452" t="s">
        <v>78</v>
      </c>
      <c r="G7452" t="s">
        <v>78</v>
      </c>
    </row>
    <row r="7453" spans="1:7" x14ac:dyDescent="0.35">
      <c r="A7453" t="s">
        <v>36</v>
      </c>
      <c r="B7453" t="s">
        <v>2009</v>
      </c>
      <c r="C7453">
        <v>398</v>
      </c>
      <c r="D7453" t="s">
        <v>745</v>
      </c>
      <c r="E7453" t="s">
        <v>1016</v>
      </c>
      <c r="F7453" t="s">
        <v>673</v>
      </c>
      <c r="G7453" t="s">
        <v>170</v>
      </c>
    </row>
    <row r="7454" spans="1:7" x14ac:dyDescent="0.35">
      <c r="A7454" t="s">
        <v>36</v>
      </c>
      <c r="B7454" t="s">
        <v>2010</v>
      </c>
      <c r="C7454">
        <v>236</v>
      </c>
      <c r="D7454" t="s">
        <v>993</v>
      </c>
      <c r="E7454" t="s">
        <v>819</v>
      </c>
      <c r="F7454" t="s">
        <v>334</v>
      </c>
      <c r="G7454" t="s">
        <v>78</v>
      </c>
    </row>
    <row r="7455" spans="1:7" x14ac:dyDescent="0.35">
      <c r="A7455" t="s">
        <v>36</v>
      </c>
      <c r="B7455" t="s">
        <v>2011</v>
      </c>
      <c r="C7455">
        <v>158</v>
      </c>
      <c r="D7455" t="s">
        <v>456</v>
      </c>
      <c r="E7455" t="s">
        <v>1021</v>
      </c>
      <c r="F7455" t="s">
        <v>170</v>
      </c>
      <c r="G7455" t="s">
        <v>78</v>
      </c>
    </row>
    <row r="7456" spans="1:7" x14ac:dyDescent="0.35">
      <c r="A7456" t="s">
        <v>36</v>
      </c>
      <c r="B7456" t="s">
        <v>318</v>
      </c>
      <c r="C7456">
        <v>20</v>
      </c>
      <c r="D7456" t="s">
        <v>825</v>
      </c>
      <c r="E7456" t="s">
        <v>991</v>
      </c>
      <c r="F7456" t="s">
        <v>78</v>
      </c>
      <c r="G7456" t="s">
        <v>78</v>
      </c>
    </row>
    <row r="7457" spans="1:7" x14ac:dyDescent="0.35">
      <c r="A7457" t="s">
        <v>37</v>
      </c>
      <c r="B7457" t="s">
        <v>1042</v>
      </c>
      <c r="C7457">
        <v>48</v>
      </c>
      <c r="D7457" t="s">
        <v>688</v>
      </c>
      <c r="E7457" t="s">
        <v>997</v>
      </c>
      <c r="F7457" t="s">
        <v>78</v>
      </c>
      <c r="G7457" t="s">
        <v>78</v>
      </c>
    </row>
    <row r="7458" spans="1:7" x14ac:dyDescent="0.35">
      <c r="A7458" t="s">
        <v>37</v>
      </c>
      <c r="B7458" t="s">
        <v>2000</v>
      </c>
      <c r="C7458">
        <v>62</v>
      </c>
      <c r="D7458" t="s">
        <v>503</v>
      </c>
      <c r="E7458" t="s">
        <v>817</v>
      </c>
      <c r="F7458" t="s">
        <v>78</v>
      </c>
      <c r="G7458" t="s">
        <v>78</v>
      </c>
    </row>
    <row r="7459" spans="1:7" x14ac:dyDescent="0.35">
      <c r="A7459" t="s">
        <v>37</v>
      </c>
      <c r="B7459" t="s">
        <v>2001</v>
      </c>
      <c r="C7459">
        <v>39</v>
      </c>
      <c r="D7459" t="s">
        <v>724</v>
      </c>
      <c r="E7459" t="s">
        <v>822</v>
      </c>
      <c r="F7459" t="s">
        <v>78</v>
      </c>
      <c r="G7459" t="s">
        <v>78</v>
      </c>
    </row>
    <row r="7460" spans="1:7" x14ac:dyDescent="0.35">
      <c r="A7460" t="s">
        <v>37</v>
      </c>
      <c r="B7460" t="s">
        <v>2002</v>
      </c>
      <c r="C7460">
        <v>25</v>
      </c>
      <c r="D7460" t="s">
        <v>78</v>
      </c>
      <c r="E7460" t="s">
        <v>294</v>
      </c>
      <c r="F7460" t="s">
        <v>78</v>
      </c>
      <c r="G7460" t="s">
        <v>78</v>
      </c>
    </row>
    <row r="7461" spans="1:7" x14ac:dyDescent="0.35">
      <c r="A7461" t="s">
        <v>37</v>
      </c>
      <c r="B7461" t="s">
        <v>2003</v>
      </c>
      <c r="C7461">
        <v>243</v>
      </c>
      <c r="D7461" t="s">
        <v>633</v>
      </c>
      <c r="E7461" t="s">
        <v>997</v>
      </c>
      <c r="F7461" t="s">
        <v>668</v>
      </c>
      <c r="G7461" t="s">
        <v>78</v>
      </c>
    </row>
    <row r="7462" spans="1:7" x14ac:dyDescent="0.35">
      <c r="A7462" t="s">
        <v>37</v>
      </c>
      <c r="B7462" t="s">
        <v>2004</v>
      </c>
      <c r="C7462">
        <v>179</v>
      </c>
      <c r="D7462" t="s">
        <v>998</v>
      </c>
      <c r="E7462" t="s">
        <v>695</v>
      </c>
      <c r="F7462" t="s">
        <v>374</v>
      </c>
      <c r="G7462" t="s">
        <v>78</v>
      </c>
    </row>
    <row r="7463" spans="1:7" x14ac:dyDescent="0.35">
      <c r="A7463" t="s">
        <v>37</v>
      </c>
      <c r="B7463" t="s">
        <v>2005</v>
      </c>
      <c r="C7463">
        <v>164</v>
      </c>
      <c r="D7463" t="s">
        <v>719</v>
      </c>
      <c r="E7463" t="s">
        <v>819</v>
      </c>
      <c r="F7463" t="s">
        <v>78</v>
      </c>
      <c r="G7463" t="s">
        <v>78</v>
      </c>
    </row>
    <row r="7464" spans="1:7" x14ac:dyDescent="0.35">
      <c r="A7464" t="s">
        <v>37</v>
      </c>
      <c r="B7464" t="s">
        <v>1044</v>
      </c>
      <c r="C7464">
        <v>55</v>
      </c>
      <c r="D7464" t="s">
        <v>1008</v>
      </c>
      <c r="E7464" t="s">
        <v>1016</v>
      </c>
      <c r="F7464" t="s">
        <v>78</v>
      </c>
      <c r="G7464" t="s">
        <v>78</v>
      </c>
    </row>
    <row r="7465" spans="1:7" x14ac:dyDescent="0.35">
      <c r="A7465" t="s">
        <v>37</v>
      </c>
      <c r="B7465" t="s">
        <v>2006</v>
      </c>
      <c r="C7465">
        <v>58</v>
      </c>
      <c r="D7465" t="s">
        <v>825</v>
      </c>
      <c r="E7465" t="s">
        <v>991</v>
      </c>
      <c r="F7465" t="s">
        <v>78</v>
      </c>
      <c r="G7465" t="s">
        <v>78</v>
      </c>
    </row>
    <row r="7466" spans="1:7" x14ac:dyDescent="0.35">
      <c r="A7466" t="s">
        <v>37</v>
      </c>
      <c r="B7466" t="s">
        <v>2007</v>
      </c>
      <c r="C7466">
        <v>27</v>
      </c>
      <c r="D7466" t="s">
        <v>78</v>
      </c>
      <c r="E7466" t="s">
        <v>294</v>
      </c>
      <c r="F7466" t="s">
        <v>78</v>
      </c>
      <c r="G7466" t="s">
        <v>78</v>
      </c>
    </row>
    <row r="7467" spans="1:7" x14ac:dyDescent="0.35">
      <c r="A7467" t="s">
        <v>37</v>
      </c>
      <c r="B7467" t="s">
        <v>2008</v>
      </c>
      <c r="C7467">
        <v>26</v>
      </c>
      <c r="D7467" t="s">
        <v>949</v>
      </c>
      <c r="E7467" t="s">
        <v>815</v>
      </c>
      <c r="F7467" t="s">
        <v>78</v>
      </c>
      <c r="G7467" t="s">
        <v>78</v>
      </c>
    </row>
    <row r="7468" spans="1:7" x14ac:dyDescent="0.35">
      <c r="A7468" t="s">
        <v>37</v>
      </c>
      <c r="B7468" t="s">
        <v>2009</v>
      </c>
      <c r="C7468">
        <v>159</v>
      </c>
      <c r="D7468" t="s">
        <v>741</v>
      </c>
      <c r="E7468" t="s">
        <v>1031</v>
      </c>
      <c r="F7468" t="s">
        <v>78</v>
      </c>
      <c r="G7468" t="s">
        <v>78</v>
      </c>
    </row>
    <row r="7469" spans="1:7" x14ac:dyDescent="0.35">
      <c r="A7469" t="s">
        <v>37</v>
      </c>
      <c r="B7469" t="s">
        <v>2010</v>
      </c>
      <c r="C7469">
        <v>131</v>
      </c>
      <c r="D7469" t="s">
        <v>949</v>
      </c>
      <c r="E7469" t="s">
        <v>815</v>
      </c>
      <c r="F7469" t="s">
        <v>78</v>
      </c>
      <c r="G7469" t="s">
        <v>78</v>
      </c>
    </row>
    <row r="7470" spans="1:7" x14ac:dyDescent="0.35">
      <c r="A7470" t="s">
        <v>37</v>
      </c>
      <c r="B7470" t="s">
        <v>2011</v>
      </c>
      <c r="C7470">
        <v>64</v>
      </c>
      <c r="D7470" t="s">
        <v>456</v>
      </c>
      <c r="E7470" t="s">
        <v>1051</v>
      </c>
      <c r="F7470" t="s">
        <v>78</v>
      </c>
      <c r="G7470" t="s">
        <v>78</v>
      </c>
    </row>
    <row r="7471" spans="1:7" x14ac:dyDescent="0.35">
      <c r="A7471" t="s">
        <v>37</v>
      </c>
      <c r="B7471" t="s">
        <v>318</v>
      </c>
      <c r="C7471">
        <v>22</v>
      </c>
      <c r="D7471" t="s">
        <v>78</v>
      </c>
      <c r="E7471" t="s">
        <v>294</v>
      </c>
      <c r="F7471" t="s">
        <v>78</v>
      </c>
      <c r="G7471" t="s">
        <v>78</v>
      </c>
    </row>
    <row r="7472" spans="1:7" x14ac:dyDescent="0.35">
      <c r="A7472" t="s">
        <v>38</v>
      </c>
      <c r="B7472" t="s">
        <v>1042</v>
      </c>
      <c r="C7472">
        <v>41</v>
      </c>
      <c r="D7472" t="s">
        <v>456</v>
      </c>
      <c r="E7472" t="s">
        <v>1051</v>
      </c>
      <c r="F7472" t="s">
        <v>78</v>
      </c>
      <c r="G7472" t="s">
        <v>78</v>
      </c>
    </row>
    <row r="7473" spans="1:7" x14ac:dyDescent="0.35">
      <c r="A7473" t="s">
        <v>38</v>
      </c>
      <c r="B7473" t="s">
        <v>2000</v>
      </c>
      <c r="C7473">
        <v>33</v>
      </c>
      <c r="D7473" t="s">
        <v>337</v>
      </c>
      <c r="E7473" t="s">
        <v>1012</v>
      </c>
      <c r="F7473" t="s">
        <v>78</v>
      </c>
      <c r="G7473" t="s">
        <v>78</v>
      </c>
    </row>
    <row r="7474" spans="1:7" x14ac:dyDescent="0.35">
      <c r="A7474" t="s">
        <v>38</v>
      </c>
      <c r="B7474" t="s">
        <v>2001</v>
      </c>
      <c r="C7474">
        <v>17</v>
      </c>
      <c r="D7474" t="s">
        <v>611</v>
      </c>
      <c r="E7474" t="s">
        <v>610</v>
      </c>
      <c r="F7474" t="s">
        <v>78</v>
      </c>
      <c r="G7474" t="s">
        <v>78</v>
      </c>
    </row>
    <row r="7475" spans="1:7" x14ac:dyDescent="0.35">
      <c r="A7475" t="s">
        <v>38</v>
      </c>
      <c r="B7475" t="s">
        <v>2002</v>
      </c>
      <c r="C7475">
        <v>21</v>
      </c>
      <c r="D7475" t="s">
        <v>78</v>
      </c>
      <c r="E7475" t="s">
        <v>294</v>
      </c>
      <c r="F7475" t="s">
        <v>78</v>
      </c>
      <c r="G7475" t="s">
        <v>78</v>
      </c>
    </row>
    <row r="7476" spans="1:7" x14ac:dyDescent="0.35">
      <c r="A7476" t="s">
        <v>38</v>
      </c>
      <c r="B7476" t="s">
        <v>2003</v>
      </c>
      <c r="C7476">
        <v>235</v>
      </c>
      <c r="D7476" t="s">
        <v>580</v>
      </c>
      <c r="E7476" t="s">
        <v>1022</v>
      </c>
      <c r="F7476" t="s">
        <v>246</v>
      </c>
      <c r="G7476" t="s">
        <v>78</v>
      </c>
    </row>
    <row r="7477" spans="1:7" x14ac:dyDescent="0.35">
      <c r="A7477" t="s">
        <v>38</v>
      </c>
      <c r="B7477" t="s">
        <v>2004</v>
      </c>
      <c r="C7477">
        <v>202</v>
      </c>
      <c r="D7477" t="s">
        <v>355</v>
      </c>
      <c r="E7477" t="s">
        <v>876</v>
      </c>
      <c r="F7477" t="s">
        <v>389</v>
      </c>
      <c r="G7477" t="s">
        <v>78</v>
      </c>
    </row>
    <row r="7478" spans="1:7" x14ac:dyDescent="0.35">
      <c r="A7478" t="s">
        <v>38</v>
      </c>
      <c r="B7478" t="s">
        <v>2005</v>
      </c>
      <c r="C7478">
        <v>170</v>
      </c>
      <c r="D7478" t="s">
        <v>737</v>
      </c>
      <c r="E7478" t="s">
        <v>1021</v>
      </c>
      <c r="F7478" t="s">
        <v>78</v>
      </c>
      <c r="G7478" t="s">
        <v>78</v>
      </c>
    </row>
    <row r="7479" spans="1:7" x14ac:dyDescent="0.35">
      <c r="A7479" t="s">
        <v>38</v>
      </c>
      <c r="B7479" t="s">
        <v>1044</v>
      </c>
      <c r="C7479">
        <v>37</v>
      </c>
      <c r="D7479" t="s">
        <v>731</v>
      </c>
      <c r="E7479" t="s">
        <v>919</v>
      </c>
      <c r="F7479" t="s">
        <v>78</v>
      </c>
      <c r="G7479" t="s">
        <v>78</v>
      </c>
    </row>
    <row r="7480" spans="1:7" x14ac:dyDescent="0.35">
      <c r="A7480" t="s">
        <v>38</v>
      </c>
      <c r="B7480" t="s">
        <v>2006</v>
      </c>
      <c r="C7480">
        <v>26</v>
      </c>
      <c r="D7480" t="s">
        <v>414</v>
      </c>
      <c r="E7480" t="s">
        <v>1142</v>
      </c>
      <c r="F7480" t="s">
        <v>78</v>
      </c>
      <c r="G7480" t="s">
        <v>78</v>
      </c>
    </row>
    <row r="7481" spans="1:7" x14ac:dyDescent="0.35">
      <c r="A7481" t="s">
        <v>38</v>
      </c>
      <c r="B7481" t="s">
        <v>2007</v>
      </c>
      <c r="C7481">
        <v>22</v>
      </c>
      <c r="D7481" t="s">
        <v>675</v>
      </c>
      <c r="E7481" t="s">
        <v>1049</v>
      </c>
      <c r="F7481" t="s">
        <v>78</v>
      </c>
      <c r="G7481" t="s">
        <v>78</v>
      </c>
    </row>
    <row r="7482" spans="1:7" x14ac:dyDescent="0.35">
      <c r="A7482" t="s">
        <v>38</v>
      </c>
      <c r="B7482" t="s">
        <v>2008</v>
      </c>
      <c r="C7482">
        <v>25</v>
      </c>
      <c r="D7482" t="s">
        <v>78</v>
      </c>
      <c r="E7482" t="s">
        <v>294</v>
      </c>
      <c r="F7482" t="s">
        <v>78</v>
      </c>
      <c r="G7482" t="s">
        <v>78</v>
      </c>
    </row>
    <row r="7483" spans="1:7" x14ac:dyDescent="0.35">
      <c r="A7483" t="s">
        <v>38</v>
      </c>
      <c r="B7483" t="s">
        <v>2009</v>
      </c>
      <c r="C7483">
        <v>145</v>
      </c>
      <c r="D7483" t="s">
        <v>736</v>
      </c>
      <c r="E7483" t="s">
        <v>1007</v>
      </c>
      <c r="F7483" t="s">
        <v>377</v>
      </c>
      <c r="G7483" t="s">
        <v>414</v>
      </c>
    </row>
    <row r="7484" spans="1:7" x14ac:dyDescent="0.35">
      <c r="A7484" t="s">
        <v>38</v>
      </c>
      <c r="B7484" t="s">
        <v>2010</v>
      </c>
      <c r="C7484">
        <v>148</v>
      </c>
      <c r="D7484" t="s">
        <v>59</v>
      </c>
      <c r="E7484" t="s">
        <v>60</v>
      </c>
      <c r="F7484" t="s">
        <v>78</v>
      </c>
      <c r="G7484" t="s">
        <v>78</v>
      </c>
    </row>
    <row r="7485" spans="1:7" x14ac:dyDescent="0.35">
      <c r="A7485" t="s">
        <v>38</v>
      </c>
      <c r="B7485" t="s">
        <v>2011</v>
      </c>
      <c r="C7485">
        <v>67</v>
      </c>
      <c r="D7485" t="s">
        <v>414</v>
      </c>
      <c r="E7485" t="s">
        <v>1142</v>
      </c>
      <c r="F7485" t="s">
        <v>78</v>
      </c>
      <c r="G7485" t="s">
        <v>78</v>
      </c>
    </row>
    <row r="7486" spans="1:7" x14ac:dyDescent="0.35">
      <c r="A7486" t="s">
        <v>38</v>
      </c>
      <c r="B7486" t="s">
        <v>318</v>
      </c>
      <c r="C7486">
        <v>11</v>
      </c>
      <c r="D7486" t="s">
        <v>1026</v>
      </c>
      <c r="E7486" t="s">
        <v>875</v>
      </c>
      <c r="F7486" t="s">
        <v>78</v>
      </c>
      <c r="G7486" t="s">
        <v>78</v>
      </c>
    </row>
    <row r="7487" spans="1:7" x14ac:dyDescent="0.35">
      <c r="A7487" t="s">
        <v>39</v>
      </c>
      <c r="B7487" t="s">
        <v>1042</v>
      </c>
      <c r="C7487">
        <v>60</v>
      </c>
      <c r="D7487" t="s">
        <v>355</v>
      </c>
      <c r="E7487" t="s">
        <v>1025</v>
      </c>
      <c r="F7487" t="s">
        <v>78</v>
      </c>
      <c r="G7487" t="s">
        <v>78</v>
      </c>
    </row>
    <row r="7488" spans="1:7" x14ac:dyDescent="0.35">
      <c r="A7488" t="s">
        <v>39</v>
      </c>
      <c r="B7488" t="s">
        <v>2000</v>
      </c>
      <c r="C7488">
        <v>71</v>
      </c>
      <c r="D7488" t="s">
        <v>734</v>
      </c>
      <c r="E7488" t="s">
        <v>849</v>
      </c>
      <c r="F7488" t="s">
        <v>78</v>
      </c>
      <c r="G7488" t="s">
        <v>78</v>
      </c>
    </row>
    <row r="7489" spans="1:7" x14ac:dyDescent="0.35">
      <c r="A7489" t="s">
        <v>39</v>
      </c>
      <c r="B7489" t="s">
        <v>2001</v>
      </c>
      <c r="C7489">
        <v>39</v>
      </c>
      <c r="D7489" t="s">
        <v>78</v>
      </c>
      <c r="E7489" t="s">
        <v>294</v>
      </c>
      <c r="F7489" t="s">
        <v>78</v>
      </c>
      <c r="G7489" t="s">
        <v>78</v>
      </c>
    </row>
    <row r="7490" spans="1:7" x14ac:dyDescent="0.35">
      <c r="A7490" t="s">
        <v>39</v>
      </c>
      <c r="B7490" t="s">
        <v>2002</v>
      </c>
      <c r="C7490">
        <v>49</v>
      </c>
      <c r="D7490" t="s">
        <v>644</v>
      </c>
      <c r="E7490" t="s">
        <v>876</v>
      </c>
      <c r="F7490" t="s">
        <v>78</v>
      </c>
      <c r="G7490" t="s">
        <v>78</v>
      </c>
    </row>
    <row r="7491" spans="1:7" x14ac:dyDescent="0.35">
      <c r="A7491" t="s">
        <v>39</v>
      </c>
      <c r="B7491" t="s">
        <v>2003</v>
      </c>
      <c r="C7491">
        <v>312</v>
      </c>
      <c r="D7491" t="s">
        <v>721</v>
      </c>
      <c r="E7491" t="s">
        <v>1065</v>
      </c>
      <c r="F7491" t="s">
        <v>78</v>
      </c>
      <c r="G7491" t="s">
        <v>78</v>
      </c>
    </row>
    <row r="7492" spans="1:7" x14ac:dyDescent="0.35">
      <c r="A7492" t="s">
        <v>39</v>
      </c>
      <c r="B7492" t="s">
        <v>2004</v>
      </c>
      <c r="C7492">
        <v>234</v>
      </c>
      <c r="D7492" t="s">
        <v>456</v>
      </c>
      <c r="E7492" t="s">
        <v>1051</v>
      </c>
      <c r="F7492" t="s">
        <v>78</v>
      </c>
      <c r="G7492" t="s">
        <v>78</v>
      </c>
    </row>
    <row r="7493" spans="1:7" x14ac:dyDescent="0.35">
      <c r="A7493" t="s">
        <v>39</v>
      </c>
      <c r="B7493" t="s">
        <v>2005</v>
      </c>
      <c r="C7493">
        <v>188</v>
      </c>
      <c r="D7493" t="s">
        <v>1030</v>
      </c>
      <c r="E7493" t="s">
        <v>1022</v>
      </c>
      <c r="F7493" t="s">
        <v>668</v>
      </c>
      <c r="G7493" t="s">
        <v>78</v>
      </c>
    </row>
    <row r="7494" spans="1:7" x14ac:dyDescent="0.35">
      <c r="A7494" t="s">
        <v>39</v>
      </c>
      <c r="B7494" t="s">
        <v>1044</v>
      </c>
      <c r="C7494">
        <v>56</v>
      </c>
      <c r="D7494" t="s">
        <v>633</v>
      </c>
      <c r="E7494" t="s">
        <v>867</v>
      </c>
      <c r="F7494" t="s">
        <v>78</v>
      </c>
      <c r="G7494" t="s">
        <v>78</v>
      </c>
    </row>
    <row r="7495" spans="1:7" x14ac:dyDescent="0.35">
      <c r="A7495" t="s">
        <v>39</v>
      </c>
      <c r="B7495" t="s">
        <v>2006</v>
      </c>
      <c r="C7495">
        <v>61</v>
      </c>
      <c r="D7495" t="s">
        <v>783</v>
      </c>
      <c r="E7495" t="s">
        <v>1170</v>
      </c>
      <c r="F7495" t="s">
        <v>78</v>
      </c>
      <c r="G7495" t="s">
        <v>78</v>
      </c>
    </row>
    <row r="7496" spans="1:7" x14ac:dyDescent="0.35">
      <c r="A7496" t="s">
        <v>39</v>
      </c>
      <c r="B7496" t="s">
        <v>2007</v>
      </c>
      <c r="C7496">
        <v>45</v>
      </c>
      <c r="D7496" t="s">
        <v>721</v>
      </c>
      <c r="E7496" t="s">
        <v>1065</v>
      </c>
      <c r="F7496" t="s">
        <v>78</v>
      </c>
      <c r="G7496" t="s">
        <v>78</v>
      </c>
    </row>
    <row r="7497" spans="1:7" x14ac:dyDescent="0.35">
      <c r="A7497" t="s">
        <v>39</v>
      </c>
      <c r="B7497" t="s">
        <v>2008</v>
      </c>
      <c r="C7497">
        <v>40</v>
      </c>
      <c r="D7497" t="s">
        <v>631</v>
      </c>
      <c r="E7497" t="s">
        <v>662</v>
      </c>
      <c r="F7497" t="s">
        <v>78</v>
      </c>
      <c r="G7497" t="s">
        <v>78</v>
      </c>
    </row>
    <row r="7498" spans="1:7" x14ac:dyDescent="0.35">
      <c r="A7498" t="s">
        <v>39</v>
      </c>
      <c r="B7498" t="s">
        <v>2009</v>
      </c>
      <c r="C7498">
        <v>215</v>
      </c>
      <c r="D7498" t="s">
        <v>718</v>
      </c>
      <c r="E7498" t="s">
        <v>1000</v>
      </c>
      <c r="F7498" t="s">
        <v>78</v>
      </c>
      <c r="G7498" t="s">
        <v>78</v>
      </c>
    </row>
    <row r="7499" spans="1:7" x14ac:dyDescent="0.35">
      <c r="A7499" t="s">
        <v>39</v>
      </c>
      <c r="B7499" t="s">
        <v>2010</v>
      </c>
      <c r="C7499">
        <v>141</v>
      </c>
      <c r="D7499" t="s">
        <v>868</v>
      </c>
      <c r="E7499" t="s">
        <v>1007</v>
      </c>
      <c r="F7499" t="s">
        <v>170</v>
      </c>
      <c r="G7499" t="s">
        <v>78</v>
      </c>
    </row>
    <row r="7500" spans="1:7" x14ac:dyDescent="0.35">
      <c r="A7500" t="s">
        <v>39</v>
      </c>
      <c r="B7500" t="s">
        <v>2011</v>
      </c>
      <c r="C7500">
        <v>99</v>
      </c>
      <c r="D7500" t="s">
        <v>728</v>
      </c>
      <c r="E7500" t="s">
        <v>1005</v>
      </c>
      <c r="F7500" t="s">
        <v>78</v>
      </c>
      <c r="G7500" t="s">
        <v>78</v>
      </c>
    </row>
    <row r="7501" spans="1:7" x14ac:dyDescent="0.35">
      <c r="A7501" t="s">
        <v>39</v>
      </c>
      <c r="B7501" t="s">
        <v>318</v>
      </c>
      <c r="C7501">
        <v>19</v>
      </c>
      <c r="D7501" t="s">
        <v>78</v>
      </c>
      <c r="E7501" t="s">
        <v>294</v>
      </c>
      <c r="F7501" t="s">
        <v>78</v>
      </c>
      <c r="G7501" t="s">
        <v>78</v>
      </c>
    </row>
    <row r="7502" spans="1:7" x14ac:dyDescent="0.35">
      <c r="A7502" t="s">
        <v>40</v>
      </c>
      <c r="B7502" t="s">
        <v>1042</v>
      </c>
      <c r="C7502">
        <v>351</v>
      </c>
      <c r="D7502" t="s">
        <v>736</v>
      </c>
      <c r="E7502" t="s">
        <v>1050</v>
      </c>
      <c r="F7502" t="s">
        <v>78</v>
      </c>
      <c r="G7502" t="s">
        <v>78</v>
      </c>
    </row>
    <row r="7503" spans="1:7" x14ac:dyDescent="0.35">
      <c r="A7503" t="s">
        <v>40</v>
      </c>
      <c r="B7503" t="s">
        <v>2000</v>
      </c>
      <c r="C7503">
        <v>387</v>
      </c>
      <c r="D7503" t="s">
        <v>688</v>
      </c>
      <c r="E7503" t="s">
        <v>997</v>
      </c>
      <c r="F7503" t="s">
        <v>78</v>
      </c>
      <c r="G7503" t="s">
        <v>78</v>
      </c>
    </row>
    <row r="7504" spans="1:7" x14ac:dyDescent="0.35">
      <c r="A7504" t="s">
        <v>40</v>
      </c>
      <c r="B7504" t="s">
        <v>2001</v>
      </c>
      <c r="C7504">
        <v>225</v>
      </c>
      <c r="D7504" t="s">
        <v>737</v>
      </c>
      <c r="E7504" t="s">
        <v>1021</v>
      </c>
      <c r="F7504" t="s">
        <v>78</v>
      </c>
      <c r="G7504" t="s">
        <v>78</v>
      </c>
    </row>
    <row r="7505" spans="1:7" x14ac:dyDescent="0.35">
      <c r="A7505" t="s">
        <v>40</v>
      </c>
      <c r="B7505" t="s">
        <v>2002</v>
      </c>
      <c r="C7505">
        <v>185</v>
      </c>
      <c r="D7505" t="s">
        <v>355</v>
      </c>
      <c r="E7505" t="s">
        <v>1025</v>
      </c>
      <c r="F7505" t="s">
        <v>78</v>
      </c>
      <c r="G7505" t="s">
        <v>78</v>
      </c>
    </row>
    <row r="7506" spans="1:7" x14ac:dyDescent="0.35">
      <c r="A7506" t="s">
        <v>40</v>
      </c>
      <c r="B7506" t="s">
        <v>2003</v>
      </c>
      <c r="C7506">
        <v>1492</v>
      </c>
      <c r="D7506" t="s">
        <v>688</v>
      </c>
      <c r="E7506" t="s">
        <v>1021</v>
      </c>
      <c r="F7506" t="s">
        <v>668</v>
      </c>
      <c r="G7506" t="s">
        <v>679</v>
      </c>
    </row>
    <row r="7507" spans="1:7" x14ac:dyDescent="0.35">
      <c r="A7507" t="s">
        <v>40</v>
      </c>
      <c r="B7507" t="s">
        <v>2004</v>
      </c>
      <c r="C7507">
        <v>1115</v>
      </c>
      <c r="D7507" t="s">
        <v>337</v>
      </c>
      <c r="E7507" t="s">
        <v>822</v>
      </c>
      <c r="F7507" t="s">
        <v>668</v>
      </c>
      <c r="G7507" t="s">
        <v>78</v>
      </c>
    </row>
    <row r="7508" spans="1:7" x14ac:dyDescent="0.35">
      <c r="A7508" t="s">
        <v>40</v>
      </c>
      <c r="B7508" t="s">
        <v>2005</v>
      </c>
      <c r="C7508">
        <v>930</v>
      </c>
      <c r="D7508" t="s">
        <v>949</v>
      </c>
      <c r="E7508" t="s">
        <v>1028</v>
      </c>
      <c r="F7508" t="s">
        <v>170</v>
      </c>
      <c r="G7508" t="s">
        <v>78</v>
      </c>
    </row>
    <row r="7509" spans="1:7" x14ac:dyDescent="0.35">
      <c r="A7509" t="s">
        <v>40</v>
      </c>
      <c r="B7509" t="s">
        <v>1044</v>
      </c>
      <c r="C7509">
        <v>318</v>
      </c>
      <c r="D7509" t="s">
        <v>825</v>
      </c>
      <c r="E7509" t="s">
        <v>991</v>
      </c>
      <c r="F7509" t="s">
        <v>78</v>
      </c>
      <c r="G7509" t="s">
        <v>78</v>
      </c>
    </row>
    <row r="7510" spans="1:7" x14ac:dyDescent="0.35">
      <c r="A7510" t="s">
        <v>40</v>
      </c>
      <c r="B7510" t="s">
        <v>2006</v>
      </c>
      <c r="C7510">
        <v>313</v>
      </c>
      <c r="D7510" t="s">
        <v>825</v>
      </c>
      <c r="E7510" t="s">
        <v>991</v>
      </c>
      <c r="F7510" t="s">
        <v>78</v>
      </c>
      <c r="G7510" t="s">
        <v>78</v>
      </c>
    </row>
    <row r="7511" spans="1:7" x14ac:dyDescent="0.35">
      <c r="A7511" t="s">
        <v>40</v>
      </c>
      <c r="B7511" t="s">
        <v>2007</v>
      </c>
      <c r="C7511">
        <v>197</v>
      </c>
      <c r="D7511" t="s">
        <v>341</v>
      </c>
      <c r="E7511" t="s">
        <v>1032</v>
      </c>
      <c r="F7511" t="s">
        <v>78</v>
      </c>
      <c r="G7511" t="s">
        <v>78</v>
      </c>
    </row>
    <row r="7512" spans="1:7" x14ac:dyDescent="0.35">
      <c r="A7512" t="s">
        <v>40</v>
      </c>
      <c r="B7512" t="s">
        <v>2008</v>
      </c>
      <c r="C7512">
        <v>162</v>
      </c>
      <c r="D7512" t="s">
        <v>631</v>
      </c>
      <c r="E7512" t="s">
        <v>662</v>
      </c>
      <c r="F7512" t="s">
        <v>78</v>
      </c>
      <c r="G7512" t="s">
        <v>78</v>
      </c>
    </row>
    <row r="7513" spans="1:7" x14ac:dyDescent="0.35">
      <c r="A7513" t="s">
        <v>40</v>
      </c>
      <c r="B7513" t="s">
        <v>2009</v>
      </c>
      <c r="C7513">
        <v>1037</v>
      </c>
      <c r="D7513" t="s">
        <v>690</v>
      </c>
      <c r="E7513" t="s">
        <v>821</v>
      </c>
      <c r="F7513" t="s">
        <v>668</v>
      </c>
      <c r="G7513" t="s">
        <v>668</v>
      </c>
    </row>
    <row r="7514" spans="1:7" x14ac:dyDescent="0.35">
      <c r="A7514" t="s">
        <v>40</v>
      </c>
      <c r="B7514" t="s">
        <v>2010</v>
      </c>
      <c r="C7514">
        <v>763</v>
      </c>
      <c r="D7514" t="s">
        <v>719</v>
      </c>
      <c r="E7514" t="s">
        <v>1031</v>
      </c>
      <c r="F7514" t="s">
        <v>170</v>
      </c>
      <c r="G7514" t="s">
        <v>78</v>
      </c>
    </row>
    <row r="7515" spans="1:7" x14ac:dyDescent="0.35">
      <c r="A7515" t="s">
        <v>40</v>
      </c>
      <c r="B7515" t="s">
        <v>2011</v>
      </c>
      <c r="C7515">
        <v>442</v>
      </c>
      <c r="D7515" t="s">
        <v>456</v>
      </c>
      <c r="E7515" t="s">
        <v>1039</v>
      </c>
      <c r="F7515" t="s">
        <v>679</v>
      </c>
      <c r="G7515" t="s">
        <v>78</v>
      </c>
    </row>
    <row r="7516" spans="1:7" x14ac:dyDescent="0.35">
      <c r="A7516" t="s">
        <v>40</v>
      </c>
      <c r="B7516" t="s">
        <v>318</v>
      </c>
      <c r="C7516">
        <v>75</v>
      </c>
      <c r="D7516" t="s">
        <v>743</v>
      </c>
      <c r="E7516" t="s">
        <v>1006</v>
      </c>
      <c r="F7516" t="s">
        <v>78</v>
      </c>
      <c r="G7516" t="s">
        <v>78</v>
      </c>
    </row>
    <row r="7518" spans="1:7" x14ac:dyDescent="0.35">
      <c r="A7518" t="s">
        <v>2109</v>
      </c>
    </row>
    <row r="7519" spans="1:7" x14ac:dyDescent="0.35">
      <c r="A7519" t="s">
        <v>29</v>
      </c>
      <c r="B7519" t="s">
        <v>2014</v>
      </c>
      <c r="C7519" t="s">
        <v>30</v>
      </c>
      <c r="D7519" t="s">
        <v>842</v>
      </c>
      <c r="E7519" t="s">
        <v>57</v>
      </c>
      <c r="F7519" t="s">
        <v>58</v>
      </c>
      <c r="G7519" t="s">
        <v>74</v>
      </c>
    </row>
    <row r="7520" spans="1:7" x14ac:dyDescent="0.35">
      <c r="A7520" t="s">
        <v>35</v>
      </c>
      <c r="B7520" t="s">
        <v>2015</v>
      </c>
      <c r="C7520">
        <v>293</v>
      </c>
      <c r="D7520" t="s">
        <v>389</v>
      </c>
      <c r="E7520" t="s">
        <v>938</v>
      </c>
      <c r="F7520" t="s">
        <v>786</v>
      </c>
      <c r="G7520" t="s">
        <v>78</v>
      </c>
    </row>
    <row r="7521" spans="1:7" x14ac:dyDescent="0.35">
      <c r="A7521" t="s">
        <v>35</v>
      </c>
      <c r="B7521" t="s">
        <v>2016</v>
      </c>
      <c r="C7521">
        <v>611</v>
      </c>
      <c r="D7521" t="s">
        <v>673</v>
      </c>
      <c r="E7521" t="s">
        <v>732</v>
      </c>
      <c r="F7521" t="s">
        <v>1073</v>
      </c>
      <c r="G7521" t="s">
        <v>78</v>
      </c>
    </row>
    <row r="7522" spans="1:7" x14ac:dyDescent="0.35">
      <c r="A7522" t="s">
        <v>35</v>
      </c>
      <c r="B7522" t="s">
        <v>318</v>
      </c>
      <c r="C7522">
        <v>35</v>
      </c>
      <c r="D7522" t="s">
        <v>78</v>
      </c>
      <c r="E7522" t="s">
        <v>739</v>
      </c>
      <c r="F7522" t="s">
        <v>818</v>
      </c>
      <c r="G7522" t="s">
        <v>78</v>
      </c>
    </row>
    <row r="7523" spans="1:7" x14ac:dyDescent="0.35">
      <c r="A7523" t="s">
        <v>36</v>
      </c>
      <c r="B7523" t="s">
        <v>2015</v>
      </c>
      <c r="C7523">
        <v>646</v>
      </c>
      <c r="D7523" t="s">
        <v>170</v>
      </c>
      <c r="E7523" t="s">
        <v>1140</v>
      </c>
      <c r="F7523" t="s">
        <v>1232</v>
      </c>
      <c r="G7523" t="s">
        <v>78</v>
      </c>
    </row>
    <row r="7524" spans="1:7" x14ac:dyDescent="0.35">
      <c r="A7524" t="s">
        <v>36</v>
      </c>
      <c r="B7524" t="s">
        <v>2016</v>
      </c>
      <c r="C7524">
        <v>2059</v>
      </c>
      <c r="D7524" t="s">
        <v>679</v>
      </c>
      <c r="E7524" t="s">
        <v>807</v>
      </c>
      <c r="F7524" t="s">
        <v>1050</v>
      </c>
      <c r="G7524" t="s">
        <v>679</v>
      </c>
    </row>
    <row r="7525" spans="1:7" x14ac:dyDescent="0.35">
      <c r="A7525" t="s">
        <v>36</v>
      </c>
      <c r="B7525" t="s">
        <v>318</v>
      </c>
      <c r="C7525">
        <v>217</v>
      </c>
      <c r="D7525" t="s">
        <v>170</v>
      </c>
      <c r="E7525" t="s">
        <v>508</v>
      </c>
      <c r="F7525" t="s">
        <v>1012</v>
      </c>
      <c r="G7525" t="s">
        <v>78</v>
      </c>
    </row>
    <row r="7526" spans="1:7" x14ac:dyDescent="0.35">
      <c r="A7526" t="s">
        <v>37</v>
      </c>
      <c r="B7526" t="s">
        <v>2015</v>
      </c>
      <c r="C7526">
        <v>338</v>
      </c>
      <c r="D7526" t="s">
        <v>170</v>
      </c>
      <c r="E7526" t="s">
        <v>1023</v>
      </c>
      <c r="F7526" t="s">
        <v>816</v>
      </c>
      <c r="G7526" t="s">
        <v>78</v>
      </c>
    </row>
    <row r="7527" spans="1:7" x14ac:dyDescent="0.35">
      <c r="A7527" t="s">
        <v>37</v>
      </c>
      <c r="B7527" t="s">
        <v>2016</v>
      </c>
      <c r="C7527">
        <v>872</v>
      </c>
      <c r="D7527" t="s">
        <v>170</v>
      </c>
      <c r="E7527" t="s">
        <v>730</v>
      </c>
      <c r="F7527" t="s">
        <v>1012</v>
      </c>
      <c r="G7527" t="s">
        <v>78</v>
      </c>
    </row>
    <row r="7528" spans="1:7" x14ac:dyDescent="0.35">
      <c r="A7528" t="s">
        <v>37</v>
      </c>
      <c r="B7528" t="s">
        <v>318</v>
      </c>
      <c r="C7528">
        <v>92</v>
      </c>
      <c r="D7528" t="s">
        <v>78</v>
      </c>
      <c r="E7528" t="s">
        <v>807</v>
      </c>
      <c r="F7528" t="s">
        <v>1069</v>
      </c>
      <c r="G7528" t="s">
        <v>78</v>
      </c>
    </row>
    <row r="7529" spans="1:7" x14ac:dyDescent="0.35">
      <c r="A7529" t="s">
        <v>38</v>
      </c>
      <c r="B7529" t="s">
        <v>2015</v>
      </c>
      <c r="C7529">
        <v>367</v>
      </c>
      <c r="D7529" t="s">
        <v>334</v>
      </c>
      <c r="E7529" t="s">
        <v>719</v>
      </c>
      <c r="F7529" t="s">
        <v>817</v>
      </c>
      <c r="G7529" t="s">
        <v>78</v>
      </c>
    </row>
    <row r="7530" spans="1:7" x14ac:dyDescent="0.35">
      <c r="A7530" t="s">
        <v>38</v>
      </c>
      <c r="B7530" t="s">
        <v>2016</v>
      </c>
      <c r="C7530">
        <v>761</v>
      </c>
      <c r="D7530" t="s">
        <v>673</v>
      </c>
      <c r="E7530" t="s">
        <v>633</v>
      </c>
      <c r="F7530" t="s">
        <v>1039</v>
      </c>
      <c r="G7530" t="s">
        <v>170</v>
      </c>
    </row>
    <row r="7531" spans="1:7" x14ac:dyDescent="0.35">
      <c r="A7531" t="s">
        <v>38</v>
      </c>
      <c r="B7531" t="s">
        <v>318</v>
      </c>
      <c r="C7531">
        <v>72</v>
      </c>
      <c r="D7531" t="s">
        <v>78</v>
      </c>
      <c r="E7531" t="s">
        <v>288</v>
      </c>
      <c r="F7531" t="s">
        <v>287</v>
      </c>
      <c r="G7531" t="s">
        <v>78</v>
      </c>
    </row>
    <row r="7532" spans="1:7" x14ac:dyDescent="0.35">
      <c r="A7532" t="s">
        <v>39</v>
      </c>
      <c r="B7532" t="s">
        <v>2015</v>
      </c>
      <c r="C7532">
        <v>427</v>
      </c>
      <c r="D7532" t="s">
        <v>78</v>
      </c>
      <c r="E7532" t="s">
        <v>1008</v>
      </c>
      <c r="F7532" t="s">
        <v>1016</v>
      </c>
      <c r="G7532" t="s">
        <v>78</v>
      </c>
    </row>
    <row r="7533" spans="1:7" x14ac:dyDescent="0.35">
      <c r="A7533" t="s">
        <v>39</v>
      </c>
      <c r="B7533" t="s">
        <v>2016</v>
      </c>
      <c r="C7533">
        <v>1102</v>
      </c>
      <c r="D7533" t="s">
        <v>679</v>
      </c>
      <c r="E7533" t="s">
        <v>250</v>
      </c>
      <c r="F7533" t="s">
        <v>997</v>
      </c>
      <c r="G7533" t="s">
        <v>78</v>
      </c>
    </row>
    <row r="7534" spans="1:7" x14ac:dyDescent="0.35">
      <c r="A7534" t="s">
        <v>39</v>
      </c>
      <c r="B7534" t="s">
        <v>318</v>
      </c>
      <c r="C7534">
        <v>100</v>
      </c>
      <c r="D7534" t="s">
        <v>78</v>
      </c>
      <c r="E7534" t="s">
        <v>355</v>
      </c>
      <c r="F7534" t="s">
        <v>1025</v>
      </c>
      <c r="G7534" t="s">
        <v>78</v>
      </c>
    </row>
    <row r="7535" spans="1:7" x14ac:dyDescent="0.35">
      <c r="A7535" t="s">
        <v>40</v>
      </c>
      <c r="B7535" t="s">
        <v>2015</v>
      </c>
      <c r="C7535">
        <v>2071</v>
      </c>
      <c r="D7535" t="s">
        <v>668</v>
      </c>
      <c r="E7535" t="s">
        <v>725</v>
      </c>
      <c r="F7535" t="s">
        <v>1010</v>
      </c>
      <c r="G7535" t="s">
        <v>78</v>
      </c>
    </row>
    <row r="7536" spans="1:7" x14ac:dyDescent="0.35">
      <c r="A7536" t="s">
        <v>40</v>
      </c>
      <c r="B7536" t="s">
        <v>2016</v>
      </c>
      <c r="C7536">
        <v>5405</v>
      </c>
      <c r="D7536" t="s">
        <v>170</v>
      </c>
      <c r="E7536" t="s">
        <v>732</v>
      </c>
      <c r="F7536" t="s">
        <v>991</v>
      </c>
      <c r="G7536" t="s">
        <v>679</v>
      </c>
    </row>
    <row r="7537" spans="1:7" x14ac:dyDescent="0.35">
      <c r="A7537" t="s">
        <v>40</v>
      </c>
      <c r="B7537" t="s">
        <v>318</v>
      </c>
      <c r="C7537">
        <v>516</v>
      </c>
      <c r="D7537" t="s">
        <v>679</v>
      </c>
      <c r="E7537" t="s">
        <v>250</v>
      </c>
      <c r="F7537" t="s">
        <v>1073</v>
      </c>
      <c r="G7537" t="s">
        <v>78</v>
      </c>
    </row>
    <row r="7539" spans="1:7" x14ac:dyDescent="0.35">
      <c r="A7539" t="s">
        <v>2110</v>
      </c>
    </row>
    <row r="7540" spans="1:7" x14ac:dyDescent="0.35">
      <c r="A7540" t="s">
        <v>29</v>
      </c>
      <c r="B7540" t="s">
        <v>887</v>
      </c>
      <c r="C7540" t="s">
        <v>30</v>
      </c>
      <c r="D7540" t="s">
        <v>842</v>
      </c>
      <c r="E7540" t="s">
        <v>57</v>
      </c>
      <c r="F7540" t="s">
        <v>58</v>
      </c>
      <c r="G7540" t="s">
        <v>74</v>
      </c>
    </row>
    <row r="7541" spans="1:7" x14ac:dyDescent="0.35">
      <c r="A7541" t="s">
        <v>35</v>
      </c>
      <c r="B7541" t="s">
        <v>888</v>
      </c>
      <c r="C7541">
        <v>441</v>
      </c>
      <c r="D7541" t="s">
        <v>433</v>
      </c>
      <c r="E7541" t="s">
        <v>724</v>
      </c>
      <c r="F7541" t="s">
        <v>990</v>
      </c>
      <c r="G7541" t="s">
        <v>78</v>
      </c>
    </row>
    <row r="7542" spans="1:7" x14ac:dyDescent="0.35">
      <c r="A7542" t="s">
        <v>35</v>
      </c>
      <c r="B7542" t="s">
        <v>889</v>
      </c>
      <c r="C7542">
        <v>498</v>
      </c>
      <c r="D7542" t="s">
        <v>673</v>
      </c>
      <c r="E7542" t="s">
        <v>288</v>
      </c>
      <c r="F7542" t="s">
        <v>815</v>
      </c>
      <c r="G7542" t="s">
        <v>78</v>
      </c>
    </row>
    <row r="7543" spans="1:7" x14ac:dyDescent="0.35">
      <c r="A7543" t="s">
        <v>36</v>
      </c>
      <c r="B7543" t="s">
        <v>888</v>
      </c>
      <c r="C7543">
        <v>1339</v>
      </c>
      <c r="D7543" t="s">
        <v>170</v>
      </c>
      <c r="E7543" t="s">
        <v>337</v>
      </c>
      <c r="F7543" t="s">
        <v>821</v>
      </c>
      <c r="G7543" t="s">
        <v>78</v>
      </c>
    </row>
    <row r="7544" spans="1:7" x14ac:dyDescent="0.35">
      <c r="A7544" t="s">
        <v>36</v>
      </c>
      <c r="B7544" t="s">
        <v>889</v>
      </c>
      <c r="C7544">
        <v>1583</v>
      </c>
      <c r="D7544" t="s">
        <v>679</v>
      </c>
      <c r="E7544" t="s">
        <v>529</v>
      </c>
      <c r="F7544" t="s">
        <v>867</v>
      </c>
      <c r="G7544" t="s">
        <v>679</v>
      </c>
    </row>
    <row r="7545" spans="1:7" x14ac:dyDescent="0.35">
      <c r="A7545" t="s">
        <v>37</v>
      </c>
      <c r="B7545" t="s">
        <v>888</v>
      </c>
      <c r="C7545">
        <v>587</v>
      </c>
      <c r="D7545" t="s">
        <v>679</v>
      </c>
      <c r="E7545" t="s">
        <v>1030</v>
      </c>
      <c r="F7545" t="s">
        <v>695</v>
      </c>
      <c r="G7545" t="s">
        <v>78</v>
      </c>
    </row>
    <row r="7546" spans="1:7" x14ac:dyDescent="0.35">
      <c r="A7546" t="s">
        <v>37</v>
      </c>
      <c r="B7546" t="s">
        <v>889</v>
      </c>
      <c r="C7546">
        <v>715</v>
      </c>
      <c r="D7546" t="s">
        <v>170</v>
      </c>
      <c r="E7546" t="s">
        <v>825</v>
      </c>
      <c r="F7546" t="s">
        <v>997</v>
      </c>
      <c r="G7546" t="s">
        <v>78</v>
      </c>
    </row>
    <row r="7547" spans="1:7" x14ac:dyDescent="0.35">
      <c r="A7547" t="s">
        <v>38</v>
      </c>
      <c r="B7547" t="s">
        <v>888</v>
      </c>
      <c r="C7547">
        <v>238</v>
      </c>
      <c r="D7547" t="s">
        <v>78</v>
      </c>
      <c r="E7547" t="s">
        <v>456</v>
      </c>
      <c r="F7547" t="s">
        <v>1051</v>
      </c>
      <c r="G7547" t="s">
        <v>78</v>
      </c>
    </row>
    <row r="7548" spans="1:7" x14ac:dyDescent="0.35">
      <c r="A7548" t="s">
        <v>38</v>
      </c>
      <c r="B7548" t="s">
        <v>889</v>
      </c>
      <c r="C7548">
        <v>962</v>
      </c>
      <c r="D7548" t="s">
        <v>334</v>
      </c>
      <c r="E7548" t="s">
        <v>508</v>
      </c>
      <c r="F7548" t="s">
        <v>1007</v>
      </c>
      <c r="G7548" t="s">
        <v>170</v>
      </c>
    </row>
    <row r="7549" spans="1:7" x14ac:dyDescent="0.35">
      <c r="A7549" t="s">
        <v>39</v>
      </c>
      <c r="B7549" t="s">
        <v>888</v>
      </c>
      <c r="C7549">
        <v>495</v>
      </c>
      <c r="D7549" t="s">
        <v>679</v>
      </c>
      <c r="E7549" t="s">
        <v>807</v>
      </c>
      <c r="F7549" t="s">
        <v>1050</v>
      </c>
      <c r="G7549" t="s">
        <v>78</v>
      </c>
    </row>
    <row r="7550" spans="1:7" x14ac:dyDescent="0.35">
      <c r="A7550" t="s">
        <v>39</v>
      </c>
      <c r="B7550" t="s">
        <v>889</v>
      </c>
      <c r="C7550">
        <v>1134</v>
      </c>
      <c r="D7550" t="s">
        <v>78</v>
      </c>
      <c r="E7550" t="s">
        <v>728</v>
      </c>
      <c r="F7550" t="s">
        <v>1005</v>
      </c>
      <c r="G7550" t="s">
        <v>78</v>
      </c>
    </row>
    <row r="7551" spans="1:7" x14ac:dyDescent="0.35">
      <c r="A7551" t="s">
        <v>40</v>
      </c>
      <c r="B7551" t="s">
        <v>888</v>
      </c>
      <c r="C7551">
        <v>3100</v>
      </c>
      <c r="D7551" t="s">
        <v>170</v>
      </c>
      <c r="E7551" t="s">
        <v>337</v>
      </c>
      <c r="F7551" t="s">
        <v>821</v>
      </c>
      <c r="G7551" t="s">
        <v>78</v>
      </c>
    </row>
    <row r="7552" spans="1:7" x14ac:dyDescent="0.35">
      <c r="A7552" t="s">
        <v>40</v>
      </c>
      <c r="B7552" t="s">
        <v>889</v>
      </c>
      <c r="C7552">
        <v>4892</v>
      </c>
      <c r="D7552" t="s">
        <v>170</v>
      </c>
      <c r="E7552" t="s">
        <v>690</v>
      </c>
      <c r="F7552" t="s">
        <v>1034</v>
      </c>
      <c r="G7552" t="s">
        <v>679</v>
      </c>
    </row>
    <row r="7554" spans="1:7" x14ac:dyDescent="0.35">
      <c r="A7554" t="s">
        <v>2111</v>
      </c>
    </row>
    <row r="7555" spans="1:7" x14ac:dyDescent="0.35">
      <c r="A7555" t="s">
        <v>29</v>
      </c>
      <c r="B7555" t="s">
        <v>1075</v>
      </c>
      <c r="C7555" t="s">
        <v>30</v>
      </c>
      <c r="D7555" t="s">
        <v>842</v>
      </c>
      <c r="E7555" t="s">
        <v>57</v>
      </c>
      <c r="F7555" t="s">
        <v>58</v>
      </c>
      <c r="G7555" t="s">
        <v>74</v>
      </c>
    </row>
    <row r="7556" spans="1:7" x14ac:dyDescent="0.35">
      <c r="A7556" t="s">
        <v>35</v>
      </c>
      <c r="B7556" t="s">
        <v>1079</v>
      </c>
      <c r="C7556">
        <v>78</v>
      </c>
      <c r="D7556" t="s">
        <v>78</v>
      </c>
      <c r="E7556" t="s">
        <v>624</v>
      </c>
      <c r="F7556" t="s">
        <v>1038</v>
      </c>
      <c r="G7556" t="s">
        <v>78</v>
      </c>
    </row>
    <row r="7557" spans="1:7" x14ac:dyDescent="0.35">
      <c r="A7557" t="s">
        <v>35</v>
      </c>
      <c r="B7557" t="s">
        <v>1076</v>
      </c>
      <c r="C7557">
        <v>337</v>
      </c>
      <c r="D7557" t="s">
        <v>78</v>
      </c>
      <c r="E7557" t="s">
        <v>836</v>
      </c>
      <c r="F7557" t="s">
        <v>1173</v>
      </c>
      <c r="G7557" t="s">
        <v>78</v>
      </c>
    </row>
    <row r="7558" spans="1:7" x14ac:dyDescent="0.35">
      <c r="A7558" t="s">
        <v>35</v>
      </c>
      <c r="B7558" t="s">
        <v>1078</v>
      </c>
      <c r="C7558">
        <v>524</v>
      </c>
      <c r="D7558" t="s">
        <v>377</v>
      </c>
      <c r="E7558" t="s">
        <v>458</v>
      </c>
      <c r="F7558" t="s">
        <v>1144</v>
      </c>
      <c r="G7558" t="s">
        <v>78</v>
      </c>
    </row>
    <row r="7559" spans="1:7" x14ac:dyDescent="0.35">
      <c r="A7559" t="s">
        <v>36</v>
      </c>
      <c r="B7559" t="s">
        <v>1079</v>
      </c>
      <c r="C7559">
        <v>218</v>
      </c>
      <c r="D7559" t="s">
        <v>78</v>
      </c>
      <c r="E7559" t="s">
        <v>721</v>
      </c>
      <c r="F7559" t="s">
        <v>1065</v>
      </c>
      <c r="G7559" t="s">
        <v>78</v>
      </c>
    </row>
    <row r="7560" spans="1:7" x14ac:dyDescent="0.35">
      <c r="A7560" t="s">
        <v>36</v>
      </c>
      <c r="B7560" t="s">
        <v>1076</v>
      </c>
      <c r="C7560">
        <v>745</v>
      </c>
      <c r="D7560" t="s">
        <v>170</v>
      </c>
      <c r="E7560" t="s">
        <v>741</v>
      </c>
      <c r="F7560" t="s">
        <v>823</v>
      </c>
      <c r="G7560" t="s">
        <v>78</v>
      </c>
    </row>
    <row r="7561" spans="1:7" x14ac:dyDescent="0.35">
      <c r="A7561" t="s">
        <v>36</v>
      </c>
      <c r="B7561" t="s">
        <v>1078</v>
      </c>
      <c r="C7561">
        <v>1959</v>
      </c>
      <c r="D7561" t="s">
        <v>679</v>
      </c>
      <c r="E7561" t="s">
        <v>718</v>
      </c>
      <c r="F7561" t="s">
        <v>849</v>
      </c>
      <c r="G7561" t="s">
        <v>679</v>
      </c>
    </row>
    <row r="7562" spans="1:7" x14ac:dyDescent="0.35">
      <c r="A7562" t="s">
        <v>37</v>
      </c>
      <c r="B7562" t="s">
        <v>1079</v>
      </c>
      <c r="C7562">
        <v>140</v>
      </c>
      <c r="D7562" t="s">
        <v>246</v>
      </c>
      <c r="E7562" t="s">
        <v>690</v>
      </c>
      <c r="F7562" t="s">
        <v>821</v>
      </c>
      <c r="G7562" t="s">
        <v>78</v>
      </c>
    </row>
    <row r="7563" spans="1:7" x14ac:dyDescent="0.35">
      <c r="A7563" t="s">
        <v>37</v>
      </c>
      <c r="B7563" t="s">
        <v>1076</v>
      </c>
      <c r="C7563">
        <v>426</v>
      </c>
      <c r="D7563" t="s">
        <v>668</v>
      </c>
      <c r="E7563" t="s">
        <v>717</v>
      </c>
      <c r="F7563" t="s">
        <v>1182</v>
      </c>
      <c r="G7563" t="s">
        <v>78</v>
      </c>
    </row>
    <row r="7564" spans="1:7" x14ac:dyDescent="0.35">
      <c r="A7564" t="s">
        <v>37</v>
      </c>
      <c r="B7564" t="s">
        <v>1078</v>
      </c>
      <c r="C7564">
        <v>736</v>
      </c>
      <c r="D7564" t="s">
        <v>78</v>
      </c>
      <c r="E7564" t="s">
        <v>721</v>
      </c>
      <c r="F7564" t="s">
        <v>1065</v>
      </c>
      <c r="G7564" t="s">
        <v>78</v>
      </c>
    </row>
    <row r="7565" spans="1:7" x14ac:dyDescent="0.35">
      <c r="A7565" t="s">
        <v>38</v>
      </c>
      <c r="B7565" t="s">
        <v>1079</v>
      </c>
      <c r="C7565">
        <v>143</v>
      </c>
      <c r="D7565" t="s">
        <v>78</v>
      </c>
      <c r="E7565" t="s">
        <v>987</v>
      </c>
      <c r="F7565" t="s">
        <v>988</v>
      </c>
      <c r="G7565" t="s">
        <v>78</v>
      </c>
    </row>
    <row r="7566" spans="1:7" x14ac:dyDescent="0.35">
      <c r="A7566" t="s">
        <v>38</v>
      </c>
      <c r="B7566" t="s">
        <v>1076</v>
      </c>
      <c r="C7566">
        <v>423</v>
      </c>
      <c r="D7566" t="s">
        <v>78</v>
      </c>
      <c r="E7566" t="s">
        <v>723</v>
      </c>
      <c r="F7566" t="s">
        <v>990</v>
      </c>
      <c r="G7566" t="s">
        <v>78</v>
      </c>
    </row>
    <row r="7567" spans="1:7" x14ac:dyDescent="0.35">
      <c r="A7567" t="s">
        <v>38</v>
      </c>
      <c r="B7567" t="s">
        <v>1078</v>
      </c>
      <c r="C7567">
        <v>634</v>
      </c>
      <c r="D7567" t="s">
        <v>433</v>
      </c>
      <c r="E7567" t="s">
        <v>690</v>
      </c>
      <c r="F7567" t="s">
        <v>1007</v>
      </c>
      <c r="G7567" t="s">
        <v>170</v>
      </c>
    </row>
    <row r="7568" spans="1:7" x14ac:dyDescent="0.35">
      <c r="A7568" t="s">
        <v>39</v>
      </c>
      <c r="B7568" t="s">
        <v>1079</v>
      </c>
      <c r="C7568">
        <v>153</v>
      </c>
      <c r="D7568" t="s">
        <v>78</v>
      </c>
      <c r="E7568" t="s">
        <v>503</v>
      </c>
      <c r="F7568" t="s">
        <v>817</v>
      </c>
      <c r="G7568" t="s">
        <v>78</v>
      </c>
    </row>
    <row r="7569" spans="1:7" x14ac:dyDescent="0.35">
      <c r="A7569" t="s">
        <v>39</v>
      </c>
      <c r="B7569" t="s">
        <v>1076</v>
      </c>
      <c r="C7569">
        <v>458</v>
      </c>
      <c r="D7569" t="s">
        <v>679</v>
      </c>
      <c r="E7569" t="s">
        <v>631</v>
      </c>
      <c r="F7569" t="s">
        <v>822</v>
      </c>
      <c r="G7569" t="s">
        <v>78</v>
      </c>
    </row>
    <row r="7570" spans="1:7" x14ac:dyDescent="0.35">
      <c r="A7570" t="s">
        <v>39</v>
      </c>
      <c r="B7570" t="s">
        <v>1078</v>
      </c>
      <c r="C7570">
        <v>1018</v>
      </c>
      <c r="D7570" t="s">
        <v>78</v>
      </c>
      <c r="E7570" t="s">
        <v>529</v>
      </c>
      <c r="F7570" t="s">
        <v>1048</v>
      </c>
      <c r="G7570" t="s">
        <v>78</v>
      </c>
    </row>
    <row r="7571" spans="1:7" x14ac:dyDescent="0.35">
      <c r="A7571" t="s">
        <v>40</v>
      </c>
      <c r="B7571" t="s">
        <v>1079</v>
      </c>
      <c r="C7571">
        <v>732</v>
      </c>
      <c r="D7571" t="s">
        <v>679</v>
      </c>
      <c r="E7571" t="s">
        <v>456</v>
      </c>
      <c r="F7571" t="s">
        <v>1039</v>
      </c>
      <c r="G7571" t="s">
        <v>78</v>
      </c>
    </row>
    <row r="7572" spans="1:7" x14ac:dyDescent="0.35">
      <c r="A7572" t="s">
        <v>40</v>
      </c>
      <c r="B7572" t="s">
        <v>1076</v>
      </c>
      <c r="C7572">
        <v>2389</v>
      </c>
      <c r="D7572" t="s">
        <v>679</v>
      </c>
      <c r="E7572" t="s">
        <v>696</v>
      </c>
      <c r="F7572" t="s">
        <v>817</v>
      </c>
      <c r="G7572" t="s">
        <v>78</v>
      </c>
    </row>
    <row r="7573" spans="1:7" x14ac:dyDescent="0.35">
      <c r="A7573" t="s">
        <v>40</v>
      </c>
      <c r="B7573" t="s">
        <v>1078</v>
      </c>
      <c r="C7573">
        <v>4871</v>
      </c>
      <c r="D7573" t="s">
        <v>170</v>
      </c>
      <c r="E7573" t="s">
        <v>529</v>
      </c>
      <c r="F7573" t="s">
        <v>991</v>
      </c>
      <c r="G7573" t="s">
        <v>679</v>
      </c>
    </row>
    <row r="7575" spans="1:7" x14ac:dyDescent="0.35">
      <c r="A7575" t="s">
        <v>2112</v>
      </c>
    </row>
    <row r="7576" spans="1:7" x14ac:dyDescent="0.35">
      <c r="A7576" t="s">
        <v>29</v>
      </c>
      <c r="B7576" t="s">
        <v>2021</v>
      </c>
      <c r="C7576" t="s">
        <v>30</v>
      </c>
      <c r="D7576" t="s">
        <v>842</v>
      </c>
      <c r="E7576" t="s">
        <v>57</v>
      </c>
      <c r="F7576" t="s">
        <v>58</v>
      </c>
      <c r="G7576" t="s">
        <v>74</v>
      </c>
    </row>
    <row r="7577" spans="1:7" x14ac:dyDescent="0.35">
      <c r="A7577" t="s">
        <v>35</v>
      </c>
      <c r="B7577" t="s">
        <v>2022</v>
      </c>
      <c r="C7577">
        <v>423</v>
      </c>
      <c r="D7577" t="s">
        <v>414</v>
      </c>
      <c r="E7577" t="s">
        <v>1091</v>
      </c>
      <c r="F7577" t="s">
        <v>866</v>
      </c>
      <c r="G7577" t="s">
        <v>78</v>
      </c>
    </row>
    <row r="7578" spans="1:7" x14ac:dyDescent="0.35">
      <c r="A7578" t="s">
        <v>35</v>
      </c>
      <c r="B7578" t="s">
        <v>2023</v>
      </c>
      <c r="C7578">
        <v>513</v>
      </c>
      <c r="D7578" t="s">
        <v>679</v>
      </c>
      <c r="E7578" t="s">
        <v>732</v>
      </c>
      <c r="F7578" t="s">
        <v>867</v>
      </c>
      <c r="G7578" t="s">
        <v>78</v>
      </c>
    </row>
    <row r="7579" spans="1:7" x14ac:dyDescent="0.35">
      <c r="A7579" t="s">
        <v>35</v>
      </c>
      <c r="B7579" t="s">
        <v>318</v>
      </c>
      <c r="C7579">
        <v>3</v>
      </c>
      <c r="D7579" t="s">
        <v>78</v>
      </c>
      <c r="E7579" t="s">
        <v>78</v>
      </c>
      <c r="F7579" t="s">
        <v>294</v>
      </c>
      <c r="G7579" t="s">
        <v>78</v>
      </c>
    </row>
    <row r="7580" spans="1:7" x14ac:dyDescent="0.35">
      <c r="A7580" t="s">
        <v>36</v>
      </c>
      <c r="B7580" t="s">
        <v>2022</v>
      </c>
      <c r="C7580">
        <v>1214</v>
      </c>
      <c r="D7580" t="s">
        <v>78</v>
      </c>
      <c r="E7580" t="s">
        <v>721</v>
      </c>
      <c r="F7580" t="s">
        <v>1065</v>
      </c>
      <c r="G7580" t="s">
        <v>78</v>
      </c>
    </row>
    <row r="7581" spans="1:7" x14ac:dyDescent="0.35">
      <c r="A7581" t="s">
        <v>36</v>
      </c>
      <c r="B7581" t="s">
        <v>2023</v>
      </c>
      <c r="C7581">
        <v>1670</v>
      </c>
      <c r="D7581" t="s">
        <v>170</v>
      </c>
      <c r="E7581" t="s">
        <v>721</v>
      </c>
      <c r="F7581" t="s">
        <v>1021</v>
      </c>
      <c r="G7581" t="s">
        <v>679</v>
      </c>
    </row>
    <row r="7582" spans="1:7" x14ac:dyDescent="0.35">
      <c r="A7582" t="s">
        <v>36</v>
      </c>
      <c r="B7582" t="s">
        <v>318</v>
      </c>
      <c r="C7582">
        <v>38</v>
      </c>
      <c r="D7582" t="s">
        <v>78</v>
      </c>
      <c r="E7582" t="s">
        <v>688</v>
      </c>
      <c r="F7582" t="s">
        <v>997</v>
      </c>
      <c r="G7582" t="s">
        <v>78</v>
      </c>
    </row>
    <row r="7583" spans="1:7" x14ac:dyDescent="0.35">
      <c r="A7583" t="s">
        <v>37</v>
      </c>
      <c r="B7583" t="s">
        <v>2022</v>
      </c>
      <c r="C7583">
        <v>526</v>
      </c>
      <c r="D7583" t="s">
        <v>668</v>
      </c>
      <c r="E7583" t="s">
        <v>868</v>
      </c>
      <c r="F7583" t="s">
        <v>1007</v>
      </c>
      <c r="G7583" t="s">
        <v>78</v>
      </c>
    </row>
    <row r="7584" spans="1:7" x14ac:dyDescent="0.35">
      <c r="A7584" t="s">
        <v>37</v>
      </c>
      <c r="B7584" t="s">
        <v>2023</v>
      </c>
      <c r="C7584">
        <v>756</v>
      </c>
      <c r="D7584" t="s">
        <v>679</v>
      </c>
      <c r="E7584" t="s">
        <v>724</v>
      </c>
      <c r="F7584" t="s">
        <v>1007</v>
      </c>
      <c r="G7584" t="s">
        <v>78</v>
      </c>
    </row>
    <row r="7585" spans="1:7" x14ac:dyDescent="0.35">
      <c r="A7585" t="s">
        <v>37</v>
      </c>
      <c r="B7585" t="s">
        <v>318</v>
      </c>
      <c r="C7585">
        <v>20</v>
      </c>
      <c r="D7585" t="s">
        <v>78</v>
      </c>
      <c r="E7585" t="s">
        <v>78</v>
      </c>
      <c r="F7585" t="s">
        <v>294</v>
      </c>
      <c r="G7585" t="s">
        <v>78</v>
      </c>
    </row>
    <row r="7586" spans="1:7" x14ac:dyDescent="0.35">
      <c r="A7586" t="s">
        <v>38</v>
      </c>
      <c r="B7586" t="s">
        <v>2022</v>
      </c>
      <c r="C7586">
        <v>543</v>
      </c>
      <c r="D7586" t="s">
        <v>377</v>
      </c>
      <c r="E7586" t="s">
        <v>508</v>
      </c>
      <c r="F7586" t="s">
        <v>990</v>
      </c>
      <c r="G7586" t="s">
        <v>668</v>
      </c>
    </row>
    <row r="7587" spans="1:7" x14ac:dyDescent="0.35">
      <c r="A7587" t="s">
        <v>38</v>
      </c>
      <c r="B7587" t="s">
        <v>2023</v>
      </c>
      <c r="C7587">
        <v>641</v>
      </c>
      <c r="D7587" t="s">
        <v>78</v>
      </c>
      <c r="E7587" t="s">
        <v>737</v>
      </c>
      <c r="F7587" t="s">
        <v>1021</v>
      </c>
      <c r="G7587" t="s">
        <v>78</v>
      </c>
    </row>
    <row r="7588" spans="1:7" x14ac:dyDescent="0.35">
      <c r="A7588" t="s">
        <v>38</v>
      </c>
      <c r="B7588" t="s">
        <v>318</v>
      </c>
      <c r="C7588">
        <v>16</v>
      </c>
      <c r="D7588" t="s">
        <v>78</v>
      </c>
      <c r="E7588" t="s">
        <v>742</v>
      </c>
      <c r="F7588" t="s">
        <v>1007</v>
      </c>
      <c r="G7588" t="s">
        <v>78</v>
      </c>
    </row>
    <row r="7589" spans="1:7" x14ac:dyDescent="0.35">
      <c r="A7589" t="s">
        <v>39</v>
      </c>
      <c r="B7589" t="s">
        <v>2022</v>
      </c>
      <c r="C7589">
        <v>649</v>
      </c>
      <c r="D7589" t="s">
        <v>679</v>
      </c>
      <c r="E7589" t="s">
        <v>690</v>
      </c>
      <c r="F7589" t="s">
        <v>1021</v>
      </c>
      <c r="G7589" t="s">
        <v>78</v>
      </c>
    </row>
    <row r="7590" spans="1:7" x14ac:dyDescent="0.35">
      <c r="A7590" t="s">
        <v>39</v>
      </c>
      <c r="B7590" t="s">
        <v>2023</v>
      </c>
      <c r="C7590">
        <v>964</v>
      </c>
      <c r="D7590" t="s">
        <v>78</v>
      </c>
      <c r="E7590" t="s">
        <v>690</v>
      </c>
      <c r="F7590" t="s">
        <v>1039</v>
      </c>
      <c r="G7590" t="s">
        <v>78</v>
      </c>
    </row>
    <row r="7591" spans="1:7" x14ac:dyDescent="0.35">
      <c r="A7591" t="s">
        <v>39</v>
      </c>
      <c r="B7591" t="s">
        <v>318</v>
      </c>
      <c r="C7591">
        <v>16</v>
      </c>
      <c r="D7591" t="s">
        <v>78</v>
      </c>
      <c r="E7591" t="s">
        <v>78</v>
      </c>
      <c r="F7591" t="s">
        <v>294</v>
      </c>
      <c r="G7591" t="s">
        <v>78</v>
      </c>
    </row>
    <row r="7592" spans="1:7" x14ac:dyDescent="0.35">
      <c r="A7592" t="s">
        <v>40</v>
      </c>
      <c r="B7592" t="s">
        <v>2022</v>
      </c>
      <c r="C7592">
        <v>3355</v>
      </c>
      <c r="D7592" t="s">
        <v>668</v>
      </c>
      <c r="E7592" t="s">
        <v>508</v>
      </c>
      <c r="F7592" t="s">
        <v>662</v>
      </c>
      <c r="G7592" t="s">
        <v>679</v>
      </c>
    </row>
    <row r="7593" spans="1:7" x14ac:dyDescent="0.35">
      <c r="A7593" t="s">
        <v>40</v>
      </c>
      <c r="B7593" t="s">
        <v>2023</v>
      </c>
      <c r="C7593">
        <v>4544</v>
      </c>
      <c r="D7593" t="s">
        <v>679</v>
      </c>
      <c r="E7593" t="s">
        <v>690</v>
      </c>
      <c r="F7593" t="s">
        <v>1034</v>
      </c>
      <c r="G7593" t="s">
        <v>78</v>
      </c>
    </row>
    <row r="7594" spans="1:7" x14ac:dyDescent="0.35">
      <c r="A7594" t="s">
        <v>40</v>
      </c>
      <c r="B7594" t="s">
        <v>318</v>
      </c>
      <c r="C7594">
        <v>93</v>
      </c>
      <c r="D7594" t="s">
        <v>78</v>
      </c>
      <c r="E7594" t="s">
        <v>341</v>
      </c>
      <c r="F7594" t="s">
        <v>1032</v>
      </c>
      <c r="G7594" t="s">
        <v>78</v>
      </c>
    </row>
    <row r="7596" spans="1:7" x14ac:dyDescent="0.35">
      <c r="A7596" t="s">
        <v>2113</v>
      </c>
    </row>
    <row r="7597" spans="1:7" x14ac:dyDescent="0.35">
      <c r="A7597" t="s">
        <v>29</v>
      </c>
      <c r="B7597" t="s">
        <v>847</v>
      </c>
      <c r="C7597" t="s">
        <v>30</v>
      </c>
      <c r="D7597" t="s">
        <v>842</v>
      </c>
      <c r="E7597" t="s">
        <v>57</v>
      </c>
      <c r="F7597" t="s">
        <v>58</v>
      </c>
      <c r="G7597" t="s">
        <v>74</v>
      </c>
    </row>
    <row r="7598" spans="1:7" x14ac:dyDescent="0.35">
      <c r="A7598" t="s">
        <v>35</v>
      </c>
      <c r="B7598" t="s">
        <v>827</v>
      </c>
      <c r="C7598">
        <v>516</v>
      </c>
      <c r="D7598" t="s">
        <v>389</v>
      </c>
      <c r="E7598" t="s">
        <v>993</v>
      </c>
      <c r="F7598" t="s">
        <v>695</v>
      </c>
      <c r="G7598" t="s">
        <v>78</v>
      </c>
    </row>
    <row r="7599" spans="1:7" x14ac:dyDescent="0.35">
      <c r="A7599" t="s">
        <v>35</v>
      </c>
      <c r="B7599" t="s">
        <v>828</v>
      </c>
      <c r="C7599">
        <v>410</v>
      </c>
      <c r="D7599" t="s">
        <v>78</v>
      </c>
      <c r="E7599" t="s">
        <v>631</v>
      </c>
      <c r="F7599" t="s">
        <v>662</v>
      </c>
      <c r="G7599" t="s">
        <v>78</v>
      </c>
    </row>
    <row r="7600" spans="1:7" x14ac:dyDescent="0.35">
      <c r="A7600" t="s">
        <v>35</v>
      </c>
      <c r="B7600" t="s">
        <v>318</v>
      </c>
      <c r="C7600">
        <v>13</v>
      </c>
      <c r="D7600" t="s">
        <v>78</v>
      </c>
      <c r="E7600" t="s">
        <v>377</v>
      </c>
      <c r="F7600" t="s">
        <v>1052</v>
      </c>
      <c r="G7600" t="s">
        <v>78</v>
      </c>
    </row>
    <row r="7601" spans="1:7" x14ac:dyDescent="0.35">
      <c r="A7601" t="s">
        <v>36</v>
      </c>
      <c r="B7601" t="s">
        <v>827</v>
      </c>
      <c r="C7601">
        <v>1339</v>
      </c>
      <c r="D7601" t="s">
        <v>679</v>
      </c>
      <c r="E7601" t="s">
        <v>742</v>
      </c>
      <c r="F7601" t="s">
        <v>818</v>
      </c>
      <c r="G7601" t="s">
        <v>679</v>
      </c>
    </row>
    <row r="7602" spans="1:7" x14ac:dyDescent="0.35">
      <c r="A7602" t="s">
        <v>36</v>
      </c>
      <c r="B7602" t="s">
        <v>828</v>
      </c>
      <c r="C7602">
        <v>1519</v>
      </c>
      <c r="D7602" t="s">
        <v>679</v>
      </c>
      <c r="E7602" t="s">
        <v>736</v>
      </c>
      <c r="F7602" t="s">
        <v>1000</v>
      </c>
      <c r="G7602" t="s">
        <v>78</v>
      </c>
    </row>
    <row r="7603" spans="1:7" x14ac:dyDescent="0.35">
      <c r="A7603" t="s">
        <v>36</v>
      </c>
      <c r="B7603" t="s">
        <v>318</v>
      </c>
      <c r="C7603">
        <v>64</v>
      </c>
      <c r="D7603" t="s">
        <v>246</v>
      </c>
      <c r="E7603" t="s">
        <v>734</v>
      </c>
      <c r="F7603" t="s">
        <v>997</v>
      </c>
      <c r="G7603" t="s">
        <v>78</v>
      </c>
    </row>
    <row r="7604" spans="1:7" x14ac:dyDescent="0.35">
      <c r="A7604" t="s">
        <v>37</v>
      </c>
      <c r="B7604" t="s">
        <v>827</v>
      </c>
      <c r="C7604">
        <v>586</v>
      </c>
      <c r="D7604" t="s">
        <v>679</v>
      </c>
      <c r="E7604" t="s">
        <v>631</v>
      </c>
      <c r="F7604" t="s">
        <v>822</v>
      </c>
      <c r="G7604" t="s">
        <v>78</v>
      </c>
    </row>
    <row r="7605" spans="1:7" x14ac:dyDescent="0.35">
      <c r="A7605" t="s">
        <v>37</v>
      </c>
      <c r="B7605" t="s">
        <v>828</v>
      </c>
      <c r="C7605">
        <v>679</v>
      </c>
      <c r="D7605" t="s">
        <v>170</v>
      </c>
      <c r="E7605" t="s">
        <v>631</v>
      </c>
      <c r="F7605" t="s">
        <v>1007</v>
      </c>
      <c r="G7605" t="s">
        <v>78</v>
      </c>
    </row>
    <row r="7606" spans="1:7" x14ac:dyDescent="0.35">
      <c r="A7606" t="s">
        <v>37</v>
      </c>
      <c r="B7606" t="s">
        <v>318</v>
      </c>
      <c r="C7606">
        <v>37</v>
      </c>
      <c r="D7606" t="s">
        <v>78</v>
      </c>
      <c r="E7606" t="s">
        <v>250</v>
      </c>
      <c r="F7606" t="s">
        <v>1073</v>
      </c>
      <c r="G7606" t="s">
        <v>78</v>
      </c>
    </row>
    <row r="7607" spans="1:7" x14ac:dyDescent="0.35">
      <c r="A7607" t="s">
        <v>38</v>
      </c>
      <c r="B7607" t="s">
        <v>827</v>
      </c>
      <c r="C7607">
        <v>592</v>
      </c>
      <c r="D7607" t="s">
        <v>374</v>
      </c>
      <c r="E7607" t="s">
        <v>724</v>
      </c>
      <c r="F7607" t="s">
        <v>967</v>
      </c>
      <c r="G7607" t="s">
        <v>668</v>
      </c>
    </row>
    <row r="7608" spans="1:7" x14ac:dyDescent="0.35">
      <c r="A7608" t="s">
        <v>38</v>
      </c>
      <c r="B7608" t="s">
        <v>828</v>
      </c>
      <c r="C7608">
        <v>570</v>
      </c>
      <c r="D7608" t="s">
        <v>78</v>
      </c>
      <c r="E7608" t="s">
        <v>688</v>
      </c>
      <c r="F7608" t="s">
        <v>997</v>
      </c>
      <c r="G7608" t="s">
        <v>78</v>
      </c>
    </row>
    <row r="7609" spans="1:7" x14ac:dyDescent="0.35">
      <c r="A7609" t="s">
        <v>38</v>
      </c>
      <c r="B7609" t="s">
        <v>318</v>
      </c>
      <c r="C7609">
        <v>38</v>
      </c>
      <c r="D7609" t="s">
        <v>78</v>
      </c>
      <c r="E7609" t="s">
        <v>807</v>
      </c>
      <c r="F7609" t="s">
        <v>1069</v>
      </c>
      <c r="G7609" t="s">
        <v>78</v>
      </c>
    </row>
    <row r="7610" spans="1:7" x14ac:dyDescent="0.35">
      <c r="A7610" t="s">
        <v>39</v>
      </c>
      <c r="B7610" t="s">
        <v>827</v>
      </c>
      <c r="C7610">
        <v>771</v>
      </c>
      <c r="D7610" t="s">
        <v>78</v>
      </c>
      <c r="E7610" t="s">
        <v>508</v>
      </c>
      <c r="F7610" t="s">
        <v>992</v>
      </c>
      <c r="G7610" t="s">
        <v>78</v>
      </c>
    </row>
    <row r="7611" spans="1:7" x14ac:dyDescent="0.35">
      <c r="A7611" t="s">
        <v>39</v>
      </c>
      <c r="B7611" t="s">
        <v>828</v>
      </c>
      <c r="C7611">
        <v>822</v>
      </c>
      <c r="D7611" t="s">
        <v>679</v>
      </c>
      <c r="E7611" t="s">
        <v>250</v>
      </c>
      <c r="F7611" t="s">
        <v>997</v>
      </c>
      <c r="G7611" t="s">
        <v>78</v>
      </c>
    </row>
    <row r="7612" spans="1:7" x14ac:dyDescent="0.35">
      <c r="A7612" t="s">
        <v>39</v>
      </c>
      <c r="B7612" t="s">
        <v>318</v>
      </c>
      <c r="C7612">
        <v>36</v>
      </c>
      <c r="D7612" t="s">
        <v>78</v>
      </c>
      <c r="E7612" t="s">
        <v>739</v>
      </c>
      <c r="F7612" t="s">
        <v>818</v>
      </c>
      <c r="G7612" t="s">
        <v>78</v>
      </c>
    </row>
    <row r="7613" spans="1:7" x14ac:dyDescent="0.35">
      <c r="A7613" t="s">
        <v>40</v>
      </c>
      <c r="B7613" t="s">
        <v>827</v>
      </c>
      <c r="C7613">
        <v>3804</v>
      </c>
      <c r="D7613" t="s">
        <v>668</v>
      </c>
      <c r="E7613" t="s">
        <v>724</v>
      </c>
      <c r="F7613" t="s">
        <v>818</v>
      </c>
      <c r="G7613" t="s">
        <v>679</v>
      </c>
    </row>
    <row r="7614" spans="1:7" x14ac:dyDescent="0.35">
      <c r="A7614" t="s">
        <v>40</v>
      </c>
      <c r="B7614" t="s">
        <v>828</v>
      </c>
      <c r="C7614">
        <v>4000</v>
      </c>
      <c r="D7614" t="s">
        <v>679</v>
      </c>
      <c r="E7614" t="s">
        <v>250</v>
      </c>
      <c r="F7614" t="s">
        <v>997</v>
      </c>
      <c r="G7614" t="s">
        <v>78</v>
      </c>
    </row>
    <row r="7615" spans="1:7" x14ac:dyDescent="0.35">
      <c r="A7615" t="s">
        <v>40</v>
      </c>
      <c r="B7615" t="s">
        <v>318</v>
      </c>
      <c r="C7615">
        <v>188</v>
      </c>
      <c r="D7615" t="s">
        <v>170</v>
      </c>
      <c r="E7615" t="s">
        <v>529</v>
      </c>
      <c r="F7615" t="s">
        <v>867</v>
      </c>
      <c r="G7615" t="s">
        <v>78</v>
      </c>
    </row>
    <row r="7617" spans="1:7" x14ac:dyDescent="0.35">
      <c r="A7617" t="s">
        <v>2114</v>
      </c>
    </row>
    <row r="7618" spans="1:7" x14ac:dyDescent="0.35">
      <c r="A7618" t="s">
        <v>29</v>
      </c>
      <c r="B7618" t="s">
        <v>899</v>
      </c>
      <c r="C7618" t="s">
        <v>30</v>
      </c>
      <c r="D7618" t="s">
        <v>842</v>
      </c>
      <c r="E7618" t="s">
        <v>57</v>
      </c>
      <c r="F7618" t="s">
        <v>58</v>
      </c>
      <c r="G7618" t="s">
        <v>74</v>
      </c>
    </row>
    <row r="7619" spans="1:7" x14ac:dyDescent="0.35">
      <c r="A7619" t="s">
        <v>35</v>
      </c>
      <c r="B7619" t="s">
        <v>900</v>
      </c>
      <c r="C7619">
        <v>833</v>
      </c>
      <c r="D7619" t="s">
        <v>334</v>
      </c>
      <c r="E7619" t="s">
        <v>742</v>
      </c>
      <c r="F7619" t="s">
        <v>990</v>
      </c>
      <c r="G7619" t="s">
        <v>78</v>
      </c>
    </row>
    <row r="7620" spans="1:7" x14ac:dyDescent="0.35">
      <c r="A7620" t="s">
        <v>35</v>
      </c>
      <c r="B7620" t="s">
        <v>901</v>
      </c>
      <c r="C7620">
        <v>106</v>
      </c>
      <c r="D7620" t="s">
        <v>78</v>
      </c>
      <c r="E7620" t="s">
        <v>250</v>
      </c>
      <c r="F7620" t="s">
        <v>1073</v>
      </c>
      <c r="G7620" t="s">
        <v>78</v>
      </c>
    </row>
    <row r="7621" spans="1:7" x14ac:dyDescent="0.35">
      <c r="A7621" t="s">
        <v>36</v>
      </c>
      <c r="B7621" t="s">
        <v>900</v>
      </c>
      <c r="C7621">
        <v>2922</v>
      </c>
      <c r="D7621" t="s">
        <v>679</v>
      </c>
      <c r="E7621" t="s">
        <v>721</v>
      </c>
      <c r="F7621" t="s">
        <v>1039</v>
      </c>
      <c r="G7621" t="s">
        <v>679</v>
      </c>
    </row>
    <row r="7622" spans="1:7" x14ac:dyDescent="0.35">
      <c r="A7622" t="s">
        <v>37</v>
      </c>
      <c r="B7622" t="s">
        <v>900</v>
      </c>
      <c r="C7622">
        <v>1302</v>
      </c>
      <c r="D7622" t="s">
        <v>170</v>
      </c>
      <c r="E7622" t="s">
        <v>631</v>
      </c>
      <c r="F7622" t="s">
        <v>822</v>
      </c>
      <c r="G7622" t="s">
        <v>78</v>
      </c>
    </row>
    <row r="7623" spans="1:7" x14ac:dyDescent="0.35">
      <c r="A7623" t="s">
        <v>38</v>
      </c>
      <c r="B7623" t="s">
        <v>900</v>
      </c>
      <c r="C7623">
        <v>271</v>
      </c>
      <c r="D7623" t="s">
        <v>78</v>
      </c>
      <c r="E7623" t="s">
        <v>456</v>
      </c>
      <c r="F7623" t="s">
        <v>1034</v>
      </c>
      <c r="G7623" t="s">
        <v>668</v>
      </c>
    </row>
    <row r="7624" spans="1:7" x14ac:dyDescent="0.35">
      <c r="A7624" t="s">
        <v>38</v>
      </c>
      <c r="B7624" t="s">
        <v>901</v>
      </c>
      <c r="C7624">
        <v>929</v>
      </c>
      <c r="D7624" t="s">
        <v>246</v>
      </c>
      <c r="E7624" t="s">
        <v>337</v>
      </c>
      <c r="F7624" t="s">
        <v>287</v>
      </c>
      <c r="G7624" t="s">
        <v>78</v>
      </c>
    </row>
    <row r="7625" spans="1:7" x14ac:dyDescent="0.35">
      <c r="A7625" t="s">
        <v>39</v>
      </c>
      <c r="B7625" t="s">
        <v>900</v>
      </c>
      <c r="C7625">
        <v>1323</v>
      </c>
      <c r="D7625" t="s">
        <v>679</v>
      </c>
      <c r="E7625" t="s">
        <v>721</v>
      </c>
      <c r="F7625" t="s">
        <v>1065</v>
      </c>
      <c r="G7625" t="s">
        <v>78</v>
      </c>
    </row>
    <row r="7626" spans="1:7" x14ac:dyDescent="0.35">
      <c r="A7626" t="s">
        <v>39</v>
      </c>
      <c r="B7626" t="s">
        <v>901</v>
      </c>
      <c r="C7626">
        <v>306</v>
      </c>
      <c r="D7626" t="s">
        <v>78</v>
      </c>
      <c r="E7626" t="s">
        <v>739</v>
      </c>
      <c r="F7626" t="s">
        <v>818</v>
      </c>
      <c r="G7626" t="s">
        <v>78</v>
      </c>
    </row>
    <row r="7627" spans="1:7" x14ac:dyDescent="0.35">
      <c r="A7627" t="s">
        <v>40</v>
      </c>
      <c r="B7627" t="s">
        <v>900</v>
      </c>
      <c r="C7627">
        <v>6651</v>
      </c>
      <c r="D7627" t="s">
        <v>170</v>
      </c>
      <c r="E7627" t="s">
        <v>737</v>
      </c>
      <c r="F7627" t="s">
        <v>992</v>
      </c>
      <c r="G7627" t="s">
        <v>679</v>
      </c>
    </row>
    <row r="7628" spans="1:7" x14ac:dyDescent="0.35">
      <c r="A7628" t="s">
        <v>40</v>
      </c>
      <c r="B7628" t="s">
        <v>901</v>
      </c>
      <c r="C7628">
        <v>1341</v>
      </c>
      <c r="D7628" t="s">
        <v>334</v>
      </c>
      <c r="E7628" t="s">
        <v>868</v>
      </c>
      <c r="F7628" t="s">
        <v>975</v>
      </c>
      <c r="G7628" t="s">
        <v>78</v>
      </c>
    </row>
    <row r="7630" spans="1:7" x14ac:dyDescent="0.35">
      <c r="A7630" t="s">
        <v>2115</v>
      </c>
    </row>
    <row r="7631" spans="1:7" x14ac:dyDescent="0.35">
      <c r="A7631" t="s">
        <v>29</v>
      </c>
      <c r="B7631" t="s">
        <v>30</v>
      </c>
      <c r="C7631" t="s">
        <v>842</v>
      </c>
      <c r="D7631" t="s">
        <v>57</v>
      </c>
      <c r="E7631" t="s">
        <v>74</v>
      </c>
      <c r="F7631" t="s">
        <v>58</v>
      </c>
    </row>
    <row r="7632" spans="1:7" x14ac:dyDescent="0.35">
      <c r="A7632" t="s">
        <v>35</v>
      </c>
      <c r="B7632">
        <v>617</v>
      </c>
      <c r="C7632" t="s">
        <v>78</v>
      </c>
      <c r="D7632" t="s">
        <v>815</v>
      </c>
      <c r="E7632" t="s">
        <v>78</v>
      </c>
      <c r="F7632" t="s">
        <v>949</v>
      </c>
    </row>
    <row r="7633" spans="1:7" x14ac:dyDescent="0.35">
      <c r="A7633" t="s">
        <v>36</v>
      </c>
      <c r="B7633">
        <v>1634</v>
      </c>
      <c r="C7633" t="s">
        <v>170</v>
      </c>
      <c r="D7633" t="s">
        <v>822</v>
      </c>
      <c r="E7633" t="s">
        <v>170</v>
      </c>
      <c r="F7633" t="s">
        <v>337</v>
      </c>
    </row>
    <row r="7634" spans="1:7" x14ac:dyDescent="0.35">
      <c r="A7634" t="s">
        <v>37</v>
      </c>
      <c r="B7634">
        <v>827</v>
      </c>
      <c r="C7634" t="s">
        <v>170</v>
      </c>
      <c r="D7634" t="s">
        <v>287</v>
      </c>
      <c r="E7634" t="s">
        <v>679</v>
      </c>
      <c r="F7634" t="s">
        <v>631</v>
      </c>
    </row>
    <row r="7635" spans="1:7" x14ac:dyDescent="0.35">
      <c r="A7635" t="s">
        <v>38</v>
      </c>
      <c r="B7635">
        <v>823</v>
      </c>
      <c r="C7635" t="s">
        <v>78</v>
      </c>
      <c r="D7635" t="s">
        <v>662</v>
      </c>
      <c r="E7635" t="s">
        <v>170</v>
      </c>
      <c r="F7635" t="s">
        <v>728</v>
      </c>
    </row>
    <row r="7636" spans="1:7" x14ac:dyDescent="0.35">
      <c r="A7636" t="s">
        <v>39</v>
      </c>
      <c r="B7636">
        <v>1029</v>
      </c>
      <c r="C7636" t="s">
        <v>673</v>
      </c>
      <c r="D7636" t="s">
        <v>1021</v>
      </c>
      <c r="E7636" t="s">
        <v>78</v>
      </c>
      <c r="F7636" t="s">
        <v>688</v>
      </c>
    </row>
    <row r="7637" spans="1:7" x14ac:dyDescent="0.35">
      <c r="A7637" t="s">
        <v>40</v>
      </c>
      <c r="B7637">
        <v>4930</v>
      </c>
      <c r="C7637" t="s">
        <v>170</v>
      </c>
      <c r="D7637" t="s">
        <v>662</v>
      </c>
      <c r="E7637" t="s">
        <v>679</v>
      </c>
      <c r="F7637" t="s">
        <v>337</v>
      </c>
    </row>
    <row r="7639" spans="1:7" x14ac:dyDescent="0.35">
      <c r="A7639" t="s">
        <v>2116</v>
      </c>
    </row>
    <row r="7640" spans="1:7" x14ac:dyDescent="0.35">
      <c r="A7640" t="s">
        <v>29</v>
      </c>
      <c r="B7640" t="s">
        <v>847</v>
      </c>
      <c r="C7640" t="s">
        <v>30</v>
      </c>
      <c r="D7640" t="s">
        <v>842</v>
      </c>
      <c r="E7640" t="s">
        <v>57</v>
      </c>
      <c r="F7640" t="s">
        <v>74</v>
      </c>
      <c r="G7640" t="s">
        <v>58</v>
      </c>
    </row>
    <row r="7641" spans="1:7" x14ac:dyDescent="0.35">
      <c r="A7641" t="s">
        <v>35</v>
      </c>
      <c r="B7641" t="s">
        <v>827</v>
      </c>
      <c r="C7641">
        <v>286</v>
      </c>
      <c r="D7641" t="s">
        <v>78</v>
      </c>
      <c r="E7641" t="s">
        <v>1028</v>
      </c>
      <c r="F7641" t="s">
        <v>78</v>
      </c>
      <c r="G7641" t="s">
        <v>998</v>
      </c>
    </row>
    <row r="7642" spans="1:7" x14ac:dyDescent="0.35">
      <c r="A7642" t="s">
        <v>35</v>
      </c>
      <c r="B7642" t="s">
        <v>828</v>
      </c>
      <c r="C7642">
        <v>318</v>
      </c>
      <c r="D7642" t="s">
        <v>78</v>
      </c>
      <c r="E7642" t="s">
        <v>1028</v>
      </c>
      <c r="F7642" t="s">
        <v>679</v>
      </c>
      <c r="G7642" t="s">
        <v>723</v>
      </c>
    </row>
    <row r="7643" spans="1:7" x14ac:dyDescent="0.35">
      <c r="A7643" t="s">
        <v>35</v>
      </c>
      <c r="B7643" t="s">
        <v>318</v>
      </c>
      <c r="C7643">
        <v>13</v>
      </c>
      <c r="D7643" t="s">
        <v>78</v>
      </c>
      <c r="E7643" t="s">
        <v>294</v>
      </c>
      <c r="F7643" t="s">
        <v>78</v>
      </c>
      <c r="G7643" t="s">
        <v>78</v>
      </c>
    </row>
    <row r="7644" spans="1:7" x14ac:dyDescent="0.35">
      <c r="A7644" t="s">
        <v>36</v>
      </c>
      <c r="B7644" t="s">
        <v>827</v>
      </c>
      <c r="C7644">
        <v>671</v>
      </c>
      <c r="D7644" t="s">
        <v>78</v>
      </c>
      <c r="E7644" t="s">
        <v>1005</v>
      </c>
      <c r="F7644" t="s">
        <v>78</v>
      </c>
      <c r="G7644" t="s">
        <v>728</v>
      </c>
    </row>
    <row r="7645" spans="1:7" x14ac:dyDescent="0.35">
      <c r="A7645" t="s">
        <v>36</v>
      </c>
      <c r="B7645" t="s">
        <v>828</v>
      </c>
      <c r="C7645">
        <v>896</v>
      </c>
      <c r="D7645" t="s">
        <v>668</v>
      </c>
      <c r="E7645" t="s">
        <v>815</v>
      </c>
      <c r="F7645" t="s">
        <v>668</v>
      </c>
      <c r="G7645" t="s">
        <v>631</v>
      </c>
    </row>
    <row r="7646" spans="1:7" x14ac:dyDescent="0.35">
      <c r="A7646" t="s">
        <v>36</v>
      </c>
      <c r="B7646" t="s">
        <v>318</v>
      </c>
      <c r="C7646">
        <v>67</v>
      </c>
      <c r="D7646" t="s">
        <v>78</v>
      </c>
      <c r="E7646" t="s">
        <v>294</v>
      </c>
      <c r="F7646" t="s">
        <v>78</v>
      </c>
      <c r="G7646" t="s">
        <v>78</v>
      </c>
    </row>
    <row r="7647" spans="1:7" x14ac:dyDescent="0.35">
      <c r="A7647" t="s">
        <v>37</v>
      </c>
      <c r="B7647" t="s">
        <v>827</v>
      </c>
      <c r="C7647">
        <v>344</v>
      </c>
      <c r="D7647" t="s">
        <v>170</v>
      </c>
      <c r="E7647" t="s">
        <v>990</v>
      </c>
      <c r="F7647" t="s">
        <v>679</v>
      </c>
      <c r="G7647" t="s">
        <v>739</v>
      </c>
    </row>
    <row r="7648" spans="1:7" x14ac:dyDescent="0.35">
      <c r="A7648" t="s">
        <v>37</v>
      </c>
      <c r="B7648" t="s">
        <v>828</v>
      </c>
      <c r="C7648">
        <v>441</v>
      </c>
      <c r="D7648" t="s">
        <v>668</v>
      </c>
      <c r="E7648" t="s">
        <v>822</v>
      </c>
      <c r="F7648" t="s">
        <v>170</v>
      </c>
      <c r="G7648" t="s">
        <v>508</v>
      </c>
    </row>
    <row r="7649" spans="1:7" x14ac:dyDescent="0.35">
      <c r="A7649" t="s">
        <v>37</v>
      </c>
      <c r="B7649" t="s">
        <v>318</v>
      </c>
      <c r="C7649">
        <v>42</v>
      </c>
      <c r="D7649" t="s">
        <v>78</v>
      </c>
      <c r="E7649" t="s">
        <v>1073</v>
      </c>
      <c r="F7649" t="s">
        <v>78</v>
      </c>
      <c r="G7649" t="s">
        <v>250</v>
      </c>
    </row>
    <row r="7650" spans="1:7" x14ac:dyDescent="0.35">
      <c r="A7650" t="s">
        <v>38</v>
      </c>
      <c r="B7650" t="s">
        <v>827</v>
      </c>
      <c r="C7650">
        <v>357</v>
      </c>
      <c r="D7650" t="s">
        <v>78</v>
      </c>
      <c r="E7650" t="s">
        <v>817</v>
      </c>
      <c r="F7650" t="s">
        <v>170</v>
      </c>
      <c r="G7650" t="s">
        <v>696</v>
      </c>
    </row>
    <row r="7651" spans="1:7" x14ac:dyDescent="0.35">
      <c r="A7651" t="s">
        <v>38</v>
      </c>
      <c r="B7651" t="s">
        <v>828</v>
      </c>
      <c r="C7651">
        <v>425</v>
      </c>
      <c r="D7651" t="s">
        <v>78</v>
      </c>
      <c r="E7651" t="s">
        <v>1144</v>
      </c>
      <c r="F7651" t="s">
        <v>668</v>
      </c>
      <c r="G7651" t="s">
        <v>743</v>
      </c>
    </row>
    <row r="7652" spans="1:7" x14ac:dyDescent="0.35">
      <c r="A7652" t="s">
        <v>38</v>
      </c>
      <c r="B7652" t="s">
        <v>318</v>
      </c>
      <c r="C7652">
        <v>41</v>
      </c>
      <c r="D7652" t="s">
        <v>78</v>
      </c>
      <c r="E7652" t="s">
        <v>1014</v>
      </c>
      <c r="F7652" t="s">
        <v>78</v>
      </c>
      <c r="G7652" t="s">
        <v>1015</v>
      </c>
    </row>
    <row r="7653" spans="1:7" x14ac:dyDescent="0.35">
      <c r="A7653" t="s">
        <v>39</v>
      </c>
      <c r="B7653" t="s">
        <v>827</v>
      </c>
      <c r="C7653">
        <v>427</v>
      </c>
      <c r="D7653" t="s">
        <v>78</v>
      </c>
      <c r="E7653" t="s">
        <v>849</v>
      </c>
      <c r="F7653" t="s">
        <v>78</v>
      </c>
      <c r="G7653" t="s">
        <v>734</v>
      </c>
    </row>
    <row r="7654" spans="1:7" x14ac:dyDescent="0.35">
      <c r="A7654" t="s">
        <v>39</v>
      </c>
      <c r="B7654" t="s">
        <v>828</v>
      </c>
      <c r="C7654">
        <v>561</v>
      </c>
      <c r="D7654" t="s">
        <v>433</v>
      </c>
      <c r="E7654" t="s">
        <v>822</v>
      </c>
      <c r="F7654" t="s">
        <v>78</v>
      </c>
      <c r="G7654" t="s">
        <v>730</v>
      </c>
    </row>
    <row r="7655" spans="1:7" x14ac:dyDescent="0.35">
      <c r="A7655" t="s">
        <v>39</v>
      </c>
      <c r="B7655" t="s">
        <v>318</v>
      </c>
      <c r="C7655">
        <v>41</v>
      </c>
      <c r="D7655" t="s">
        <v>78</v>
      </c>
      <c r="E7655" t="s">
        <v>876</v>
      </c>
      <c r="F7655" t="s">
        <v>78</v>
      </c>
      <c r="G7655" t="s">
        <v>644</v>
      </c>
    </row>
    <row r="7656" spans="1:7" x14ac:dyDescent="0.35">
      <c r="A7656" t="s">
        <v>40</v>
      </c>
      <c r="B7656" t="s">
        <v>827</v>
      </c>
      <c r="C7656">
        <v>2085</v>
      </c>
      <c r="D7656" t="s">
        <v>78</v>
      </c>
      <c r="E7656" t="s">
        <v>822</v>
      </c>
      <c r="F7656" t="s">
        <v>78</v>
      </c>
      <c r="G7656" t="s">
        <v>631</v>
      </c>
    </row>
    <row r="7657" spans="1:7" x14ac:dyDescent="0.35">
      <c r="A7657" t="s">
        <v>40</v>
      </c>
      <c r="B7657" t="s">
        <v>828</v>
      </c>
      <c r="C7657">
        <v>2641</v>
      </c>
      <c r="D7657" t="s">
        <v>668</v>
      </c>
      <c r="E7657" t="s">
        <v>662</v>
      </c>
      <c r="F7657" t="s">
        <v>170</v>
      </c>
      <c r="G7657" t="s">
        <v>730</v>
      </c>
    </row>
    <row r="7658" spans="1:7" x14ac:dyDescent="0.35">
      <c r="A7658" t="s">
        <v>40</v>
      </c>
      <c r="B7658" t="s">
        <v>318</v>
      </c>
      <c r="C7658">
        <v>204</v>
      </c>
      <c r="D7658" t="s">
        <v>78</v>
      </c>
      <c r="E7658" t="s">
        <v>849</v>
      </c>
      <c r="F7658" t="s">
        <v>78</v>
      </c>
      <c r="G7658" t="s">
        <v>734</v>
      </c>
    </row>
    <row r="7660" spans="1:7" x14ac:dyDescent="0.35">
      <c r="A7660" t="s">
        <v>2117</v>
      </c>
    </row>
    <row r="7661" spans="1:7" x14ac:dyDescent="0.35">
      <c r="A7661" t="s">
        <v>29</v>
      </c>
      <c r="B7661" t="s">
        <v>864</v>
      </c>
      <c r="C7661" t="s">
        <v>30</v>
      </c>
      <c r="D7661" t="s">
        <v>842</v>
      </c>
      <c r="E7661" t="s">
        <v>57</v>
      </c>
      <c r="F7661" t="s">
        <v>58</v>
      </c>
      <c r="G7661" t="s">
        <v>74</v>
      </c>
    </row>
    <row r="7662" spans="1:7" x14ac:dyDescent="0.35">
      <c r="A7662" t="s">
        <v>35</v>
      </c>
      <c r="B7662" t="s">
        <v>831</v>
      </c>
      <c r="C7662">
        <v>116</v>
      </c>
      <c r="D7662" t="s">
        <v>78</v>
      </c>
      <c r="E7662" t="s">
        <v>1152</v>
      </c>
      <c r="F7662" t="s">
        <v>1151</v>
      </c>
      <c r="G7662" t="s">
        <v>78</v>
      </c>
    </row>
    <row r="7663" spans="1:7" x14ac:dyDescent="0.35">
      <c r="A7663" t="s">
        <v>35</v>
      </c>
      <c r="B7663" t="s">
        <v>832</v>
      </c>
      <c r="C7663">
        <v>347</v>
      </c>
      <c r="D7663" t="s">
        <v>78</v>
      </c>
      <c r="E7663" t="s">
        <v>1034</v>
      </c>
      <c r="F7663" t="s">
        <v>730</v>
      </c>
      <c r="G7663" t="s">
        <v>679</v>
      </c>
    </row>
    <row r="7664" spans="1:7" x14ac:dyDescent="0.35">
      <c r="A7664" t="s">
        <v>35</v>
      </c>
      <c r="B7664" t="s">
        <v>833</v>
      </c>
      <c r="C7664">
        <v>154</v>
      </c>
      <c r="D7664" t="s">
        <v>78</v>
      </c>
      <c r="E7664" t="s">
        <v>824</v>
      </c>
      <c r="F7664" t="s">
        <v>993</v>
      </c>
      <c r="G7664" t="s">
        <v>78</v>
      </c>
    </row>
    <row r="7665" spans="1:7" x14ac:dyDescent="0.35">
      <c r="A7665" t="s">
        <v>36</v>
      </c>
      <c r="B7665" t="s">
        <v>831</v>
      </c>
      <c r="C7665">
        <v>142</v>
      </c>
      <c r="D7665" t="s">
        <v>78</v>
      </c>
      <c r="E7665" t="s">
        <v>269</v>
      </c>
      <c r="F7665" t="s">
        <v>270</v>
      </c>
      <c r="G7665" t="s">
        <v>78</v>
      </c>
    </row>
    <row r="7666" spans="1:7" x14ac:dyDescent="0.35">
      <c r="A7666" t="s">
        <v>36</v>
      </c>
      <c r="B7666" t="s">
        <v>832</v>
      </c>
      <c r="C7666">
        <v>1308</v>
      </c>
      <c r="D7666" t="s">
        <v>170</v>
      </c>
      <c r="E7666" t="s">
        <v>975</v>
      </c>
      <c r="F7666" t="s">
        <v>631</v>
      </c>
      <c r="G7666" t="s">
        <v>170</v>
      </c>
    </row>
    <row r="7667" spans="1:7" x14ac:dyDescent="0.35">
      <c r="A7667" t="s">
        <v>36</v>
      </c>
      <c r="B7667" t="s">
        <v>833</v>
      </c>
      <c r="C7667">
        <v>184</v>
      </c>
      <c r="D7667" t="s">
        <v>78</v>
      </c>
      <c r="E7667" t="s">
        <v>999</v>
      </c>
      <c r="F7667" t="s">
        <v>987</v>
      </c>
      <c r="G7667" t="s">
        <v>170</v>
      </c>
    </row>
    <row r="7668" spans="1:7" x14ac:dyDescent="0.35">
      <c r="A7668" t="s">
        <v>37</v>
      </c>
      <c r="B7668" t="s">
        <v>831</v>
      </c>
      <c r="C7668">
        <v>109</v>
      </c>
      <c r="D7668" t="s">
        <v>433</v>
      </c>
      <c r="E7668" t="s">
        <v>1537</v>
      </c>
      <c r="F7668" t="s">
        <v>1064</v>
      </c>
      <c r="G7668" t="s">
        <v>78</v>
      </c>
    </row>
    <row r="7669" spans="1:7" x14ac:dyDescent="0.35">
      <c r="A7669" t="s">
        <v>37</v>
      </c>
      <c r="B7669" t="s">
        <v>832</v>
      </c>
      <c r="C7669">
        <v>648</v>
      </c>
      <c r="D7669" t="s">
        <v>170</v>
      </c>
      <c r="E7669" t="s">
        <v>821</v>
      </c>
      <c r="F7669" t="s">
        <v>508</v>
      </c>
      <c r="G7669" t="s">
        <v>679</v>
      </c>
    </row>
    <row r="7670" spans="1:7" x14ac:dyDescent="0.35">
      <c r="A7670" t="s">
        <v>37</v>
      </c>
      <c r="B7670" t="s">
        <v>833</v>
      </c>
      <c r="C7670">
        <v>70</v>
      </c>
      <c r="D7670" t="s">
        <v>78</v>
      </c>
      <c r="E7670" t="s">
        <v>1005</v>
      </c>
      <c r="F7670" t="s">
        <v>737</v>
      </c>
      <c r="G7670" t="s">
        <v>673</v>
      </c>
    </row>
    <row r="7671" spans="1:7" x14ac:dyDescent="0.35">
      <c r="A7671" t="s">
        <v>38</v>
      </c>
      <c r="B7671" t="s">
        <v>831</v>
      </c>
      <c r="C7671">
        <v>198</v>
      </c>
      <c r="D7671" t="s">
        <v>78</v>
      </c>
      <c r="E7671" t="s">
        <v>816</v>
      </c>
      <c r="F7671" t="s">
        <v>580</v>
      </c>
      <c r="G7671" t="s">
        <v>374</v>
      </c>
    </row>
    <row r="7672" spans="1:7" x14ac:dyDescent="0.35">
      <c r="A7672" t="s">
        <v>38</v>
      </c>
      <c r="B7672" t="s">
        <v>832</v>
      </c>
      <c r="C7672">
        <v>412</v>
      </c>
      <c r="D7672" t="s">
        <v>78</v>
      </c>
      <c r="E7672" t="s">
        <v>1039</v>
      </c>
      <c r="F7672" t="s">
        <v>690</v>
      </c>
      <c r="G7672" t="s">
        <v>78</v>
      </c>
    </row>
    <row r="7673" spans="1:7" x14ac:dyDescent="0.35">
      <c r="A7673" t="s">
        <v>38</v>
      </c>
      <c r="B7673" t="s">
        <v>833</v>
      </c>
      <c r="C7673">
        <v>213</v>
      </c>
      <c r="D7673" t="s">
        <v>78</v>
      </c>
      <c r="E7673" t="s">
        <v>1051</v>
      </c>
      <c r="F7673" t="s">
        <v>456</v>
      </c>
      <c r="G7673" t="s">
        <v>78</v>
      </c>
    </row>
    <row r="7674" spans="1:7" x14ac:dyDescent="0.35">
      <c r="A7674" t="s">
        <v>39</v>
      </c>
      <c r="B7674" t="s">
        <v>831</v>
      </c>
      <c r="C7674">
        <v>129</v>
      </c>
      <c r="D7674" t="s">
        <v>78</v>
      </c>
      <c r="E7674" t="s">
        <v>1016</v>
      </c>
      <c r="F7674" t="s">
        <v>1008</v>
      </c>
      <c r="G7674" t="s">
        <v>78</v>
      </c>
    </row>
    <row r="7675" spans="1:7" x14ac:dyDescent="0.35">
      <c r="A7675" t="s">
        <v>39</v>
      </c>
      <c r="B7675" t="s">
        <v>832</v>
      </c>
      <c r="C7675">
        <v>595</v>
      </c>
      <c r="D7675" t="s">
        <v>78</v>
      </c>
      <c r="E7675" t="s">
        <v>1024</v>
      </c>
      <c r="F7675" t="s">
        <v>732</v>
      </c>
      <c r="G7675" t="s">
        <v>78</v>
      </c>
    </row>
    <row r="7676" spans="1:7" x14ac:dyDescent="0.35">
      <c r="A7676" t="s">
        <v>39</v>
      </c>
      <c r="B7676" t="s">
        <v>833</v>
      </c>
      <c r="C7676">
        <v>305</v>
      </c>
      <c r="D7676" t="s">
        <v>387</v>
      </c>
      <c r="E7676" t="s">
        <v>821</v>
      </c>
      <c r="F7676" t="s">
        <v>633</v>
      </c>
      <c r="G7676" t="s">
        <v>78</v>
      </c>
    </row>
    <row r="7677" spans="1:7" x14ac:dyDescent="0.35">
      <c r="A7677" t="s">
        <v>40</v>
      </c>
      <c r="B7677" t="s">
        <v>831</v>
      </c>
      <c r="C7677">
        <v>694</v>
      </c>
      <c r="D7677" t="s">
        <v>679</v>
      </c>
      <c r="E7677" t="s">
        <v>816</v>
      </c>
      <c r="F7677" t="s">
        <v>503</v>
      </c>
      <c r="G7677" t="s">
        <v>170</v>
      </c>
    </row>
    <row r="7678" spans="1:7" x14ac:dyDescent="0.35">
      <c r="A7678" t="s">
        <v>40</v>
      </c>
      <c r="B7678" t="s">
        <v>832</v>
      </c>
      <c r="C7678">
        <v>3310</v>
      </c>
      <c r="D7678" t="s">
        <v>679</v>
      </c>
      <c r="E7678" t="s">
        <v>1012</v>
      </c>
      <c r="F7678" t="s">
        <v>730</v>
      </c>
      <c r="G7678" t="s">
        <v>679</v>
      </c>
    </row>
    <row r="7679" spans="1:7" x14ac:dyDescent="0.35">
      <c r="A7679" t="s">
        <v>40</v>
      </c>
      <c r="B7679" t="s">
        <v>833</v>
      </c>
      <c r="C7679">
        <v>926</v>
      </c>
      <c r="D7679" t="s">
        <v>334</v>
      </c>
      <c r="E7679" t="s">
        <v>1051</v>
      </c>
      <c r="F7679" t="s">
        <v>633</v>
      </c>
      <c r="G7679" t="s">
        <v>679</v>
      </c>
    </row>
    <row r="7681" spans="1:7" x14ac:dyDescent="0.35">
      <c r="A7681" t="s">
        <v>2118</v>
      </c>
    </row>
    <row r="7682" spans="1:7" x14ac:dyDescent="0.35">
      <c r="A7682" t="s">
        <v>29</v>
      </c>
      <c r="B7682" t="s">
        <v>872</v>
      </c>
      <c r="C7682" t="s">
        <v>30</v>
      </c>
      <c r="D7682" t="s">
        <v>842</v>
      </c>
      <c r="E7682" t="s">
        <v>57</v>
      </c>
      <c r="F7682" t="s">
        <v>58</v>
      </c>
      <c r="G7682" t="s">
        <v>74</v>
      </c>
    </row>
    <row r="7683" spans="1:7" x14ac:dyDescent="0.35">
      <c r="A7683" t="s">
        <v>35</v>
      </c>
      <c r="B7683" t="s">
        <v>873</v>
      </c>
      <c r="C7683">
        <v>408</v>
      </c>
      <c r="D7683" t="s">
        <v>78</v>
      </c>
      <c r="E7683" t="s">
        <v>1144</v>
      </c>
      <c r="F7683" t="s">
        <v>718</v>
      </c>
      <c r="G7683" t="s">
        <v>679</v>
      </c>
    </row>
    <row r="7684" spans="1:7" x14ac:dyDescent="0.35">
      <c r="A7684" t="s">
        <v>35</v>
      </c>
      <c r="B7684" t="s">
        <v>874</v>
      </c>
      <c r="C7684">
        <v>173</v>
      </c>
      <c r="D7684" t="s">
        <v>78</v>
      </c>
      <c r="E7684" t="s">
        <v>1002</v>
      </c>
      <c r="F7684" t="s">
        <v>1003</v>
      </c>
      <c r="G7684" t="s">
        <v>78</v>
      </c>
    </row>
    <row r="7685" spans="1:7" x14ac:dyDescent="0.35">
      <c r="A7685" t="s">
        <v>35</v>
      </c>
      <c r="B7685" t="s">
        <v>318</v>
      </c>
      <c r="C7685">
        <v>36</v>
      </c>
      <c r="D7685" t="s">
        <v>78</v>
      </c>
      <c r="E7685" t="s">
        <v>1049</v>
      </c>
      <c r="F7685" t="s">
        <v>675</v>
      </c>
      <c r="G7685" t="s">
        <v>78</v>
      </c>
    </row>
    <row r="7686" spans="1:7" x14ac:dyDescent="0.35">
      <c r="A7686" t="s">
        <v>36</v>
      </c>
      <c r="B7686" t="s">
        <v>873</v>
      </c>
      <c r="C7686">
        <v>960</v>
      </c>
      <c r="D7686" t="s">
        <v>668</v>
      </c>
      <c r="E7686" t="s">
        <v>1012</v>
      </c>
      <c r="F7686" t="s">
        <v>456</v>
      </c>
      <c r="G7686" t="s">
        <v>679</v>
      </c>
    </row>
    <row r="7687" spans="1:7" x14ac:dyDescent="0.35">
      <c r="A7687" t="s">
        <v>36</v>
      </c>
      <c r="B7687" t="s">
        <v>874</v>
      </c>
      <c r="C7687">
        <v>552</v>
      </c>
      <c r="D7687" t="s">
        <v>78</v>
      </c>
      <c r="E7687" t="s">
        <v>269</v>
      </c>
      <c r="F7687" t="s">
        <v>719</v>
      </c>
      <c r="G7687" t="s">
        <v>170</v>
      </c>
    </row>
    <row r="7688" spans="1:7" x14ac:dyDescent="0.35">
      <c r="A7688" t="s">
        <v>36</v>
      </c>
      <c r="B7688" t="s">
        <v>318</v>
      </c>
      <c r="C7688">
        <v>122</v>
      </c>
      <c r="D7688" t="s">
        <v>78</v>
      </c>
      <c r="E7688" t="s">
        <v>1006</v>
      </c>
      <c r="F7688" t="s">
        <v>743</v>
      </c>
      <c r="G7688" t="s">
        <v>78</v>
      </c>
    </row>
    <row r="7689" spans="1:7" x14ac:dyDescent="0.35">
      <c r="A7689" t="s">
        <v>37</v>
      </c>
      <c r="B7689" t="s">
        <v>873</v>
      </c>
      <c r="C7689">
        <v>514</v>
      </c>
      <c r="D7689" t="s">
        <v>170</v>
      </c>
      <c r="E7689" t="s">
        <v>1021</v>
      </c>
      <c r="F7689" t="s">
        <v>456</v>
      </c>
      <c r="G7689" t="s">
        <v>78</v>
      </c>
    </row>
    <row r="7690" spans="1:7" x14ac:dyDescent="0.35">
      <c r="A7690" t="s">
        <v>37</v>
      </c>
      <c r="B7690" t="s">
        <v>874</v>
      </c>
      <c r="C7690">
        <v>261</v>
      </c>
      <c r="D7690" t="s">
        <v>334</v>
      </c>
      <c r="E7690" t="s">
        <v>1027</v>
      </c>
      <c r="F7690" t="s">
        <v>1018</v>
      </c>
      <c r="G7690" t="s">
        <v>673</v>
      </c>
    </row>
    <row r="7691" spans="1:7" x14ac:dyDescent="0.35">
      <c r="A7691" t="s">
        <v>37</v>
      </c>
      <c r="B7691" t="s">
        <v>318</v>
      </c>
      <c r="C7691">
        <v>52</v>
      </c>
      <c r="D7691" t="s">
        <v>78</v>
      </c>
      <c r="E7691" t="s">
        <v>1053</v>
      </c>
      <c r="F7691" t="s">
        <v>334</v>
      </c>
      <c r="G7691" t="s">
        <v>78</v>
      </c>
    </row>
    <row r="7692" spans="1:7" x14ac:dyDescent="0.35">
      <c r="A7692" t="s">
        <v>38</v>
      </c>
      <c r="B7692" t="s">
        <v>873</v>
      </c>
      <c r="C7692">
        <v>516</v>
      </c>
      <c r="D7692" t="s">
        <v>78</v>
      </c>
      <c r="E7692" t="s">
        <v>849</v>
      </c>
      <c r="F7692" t="s">
        <v>676</v>
      </c>
      <c r="G7692" t="s">
        <v>679</v>
      </c>
    </row>
    <row r="7693" spans="1:7" x14ac:dyDescent="0.35">
      <c r="A7693" t="s">
        <v>38</v>
      </c>
      <c r="B7693" t="s">
        <v>874</v>
      </c>
      <c r="C7693">
        <v>237</v>
      </c>
      <c r="D7693" t="s">
        <v>78</v>
      </c>
      <c r="E7693" t="s">
        <v>60</v>
      </c>
      <c r="F7693" t="s">
        <v>1214</v>
      </c>
      <c r="G7693" t="s">
        <v>334</v>
      </c>
    </row>
    <row r="7694" spans="1:7" x14ac:dyDescent="0.35">
      <c r="A7694" t="s">
        <v>38</v>
      </c>
      <c r="B7694" t="s">
        <v>318</v>
      </c>
      <c r="C7694">
        <v>70</v>
      </c>
      <c r="D7694" t="s">
        <v>78</v>
      </c>
      <c r="E7694" t="s">
        <v>1051</v>
      </c>
      <c r="F7694" t="s">
        <v>456</v>
      </c>
      <c r="G7694" t="s">
        <v>78</v>
      </c>
    </row>
    <row r="7695" spans="1:7" x14ac:dyDescent="0.35">
      <c r="A7695" t="s">
        <v>39</v>
      </c>
      <c r="B7695" t="s">
        <v>873</v>
      </c>
      <c r="C7695">
        <v>652</v>
      </c>
      <c r="D7695" t="s">
        <v>246</v>
      </c>
      <c r="E7695" t="s">
        <v>1006</v>
      </c>
      <c r="F7695" t="s">
        <v>458</v>
      </c>
      <c r="G7695" t="s">
        <v>78</v>
      </c>
    </row>
    <row r="7696" spans="1:7" x14ac:dyDescent="0.35">
      <c r="A7696" t="s">
        <v>39</v>
      </c>
      <c r="B7696" t="s">
        <v>874</v>
      </c>
      <c r="C7696">
        <v>300</v>
      </c>
      <c r="D7696" t="s">
        <v>78</v>
      </c>
      <c r="E7696" t="s">
        <v>1182</v>
      </c>
      <c r="F7696" t="s">
        <v>1011</v>
      </c>
      <c r="G7696" t="s">
        <v>78</v>
      </c>
    </row>
    <row r="7697" spans="1:7" x14ac:dyDescent="0.35">
      <c r="A7697" t="s">
        <v>39</v>
      </c>
      <c r="B7697" t="s">
        <v>318</v>
      </c>
      <c r="C7697">
        <v>77</v>
      </c>
      <c r="D7697" t="s">
        <v>78</v>
      </c>
      <c r="E7697" t="s">
        <v>997</v>
      </c>
      <c r="F7697" t="s">
        <v>688</v>
      </c>
      <c r="G7697" t="s">
        <v>78</v>
      </c>
    </row>
    <row r="7698" spans="1:7" x14ac:dyDescent="0.35">
      <c r="A7698" t="s">
        <v>40</v>
      </c>
      <c r="B7698" t="s">
        <v>873</v>
      </c>
      <c r="C7698">
        <v>3050</v>
      </c>
      <c r="D7698" t="s">
        <v>668</v>
      </c>
      <c r="E7698" t="s">
        <v>1073</v>
      </c>
      <c r="F7698" t="s">
        <v>529</v>
      </c>
      <c r="G7698" t="s">
        <v>679</v>
      </c>
    </row>
    <row r="7699" spans="1:7" x14ac:dyDescent="0.35">
      <c r="A7699" t="s">
        <v>40</v>
      </c>
      <c r="B7699" t="s">
        <v>874</v>
      </c>
      <c r="C7699">
        <v>1523</v>
      </c>
      <c r="D7699" t="s">
        <v>679</v>
      </c>
      <c r="E7699" t="s">
        <v>919</v>
      </c>
      <c r="F7699" t="s">
        <v>1091</v>
      </c>
      <c r="G7699" t="s">
        <v>170</v>
      </c>
    </row>
    <row r="7700" spans="1:7" x14ac:dyDescent="0.35">
      <c r="A7700" t="s">
        <v>40</v>
      </c>
      <c r="B7700" t="s">
        <v>318</v>
      </c>
      <c r="C7700">
        <v>357</v>
      </c>
      <c r="D7700" t="s">
        <v>78</v>
      </c>
      <c r="E7700" t="s">
        <v>1006</v>
      </c>
      <c r="F7700" t="s">
        <v>743</v>
      </c>
      <c r="G7700" t="s">
        <v>78</v>
      </c>
    </row>
    <row r="7702" spans="1:7" x14ac:dyDescent="0.35">
      <c r="A7702" t="s">
        <v>2119</v>
      </c>
    </row>
    <row r="7703" spans="1:7" x14ac:dyDescent="0.35">
      <c r="A7703" t="s">
        <v>29</v>
      </c>
      <c r="B7703" t="s">
        <v>887</v>
      </c>
      <c r="C7703" t="s">
        <v>30</v>
      </c>
      <c r="D7703" t="s">
        <v>842</v>
      </c>
      <c r="E7703" t="s">
        <v>57</v>
      </c>
      <c r="F7703" t="s">
        <v>58</v>
      </c>
      <c r="G7703" t="s">
        <v>74</v>
      </c>
    </row>
    <row r="7704" spans="1:7" x14ac:dyDescent="0.35">
      <c r="A7704" t="s">
        <v>35</v>
      </c>
      <c r="B7704" t="s">
        <v>888</v>
      </c>
      <c r="C7704">
        <v>291</v>
      </c>
      <c r="D7704" t="s">
        <v>78</v>
      </c>
      <c r="E7704" t="s">
        <v>995</v>
      </c>
      <c r="F7704" t="s">
        <v>341</v>
      </c>
      <c r="G7704" t="s">
        <v>679</v>
      </c>
    </row>
    <row r="7705" spans="1:7" x14ac:dyDescent="0.35">
      <c r="A7705" t="s">
        <v>35</v>
      </c>
      <c r="B7705" t="s">
        <v>889</v>
      </c>
      <c r="C7705">
        <v>326</v>
      </c>
      <c r="D7705" t="s">
        <v>78</v>
      </c>
      <c r="E7705" t="s">
        <v>1017</v>
      </c>
      <c r="F7705" t="s">
        <v>1018</v>
      </c>
      <c r="G7705" t="s">
        <v>78</v>
      </c>
    </row>
    <row r="7706" spans="1:7" x14ac:dyDescent="0.35">
      <c r="A7706" t="s">
        <v>36</v>
      </c>
      <c r="B7706" t="s">
        <v>888</v>
      </c>
      <c r="C7706">
        <v>732</v>
      </c>
      <c r="D7706" t="s">
        <v>673</v>
      </c>
      <c r="E7706" t="s">
        <v>269</v>
      </c>
      <c r="F7706" t="s">
        <v>723</v>
      </c>
      <c r="G7706" t="s">
        <v>679</v>
      </c>
    </row>
    <row r="7707" spans="1:7" x14ac:dyDescent="0.35">
      <c r="A7707" t="s">
        <v>36</v>
      </c>
      <c r="B7707" t="s">
        <v>889</v>
      </c>
      <c r="C7707">
        <v>902</v>
      </c>
      <c r="D7707" t="s">
        <v>78</v>
      </c>
      <c r="E7707" t="s">
        <v>997</v>
      </c>
      <c r="F7707" t="s">
        <v>825</v>
      </c>
      <c r="G7707" t="s">
        <v>170</v>
      </c>
    </row>
    <row r="7708" spans="1:7" x14ac:dyDescent="0.35">
      <c r="A7708" t="s">
        <v>37</v>
      </c>
      <c r="B7708" t="s">
        <v>888</v>
      </c>
      <c r="C7708">
        <v>372</v>
      </c>
      <c r="D7708" t="s">
        <v>668</v>
      </c>
      <c r="E7708" t="s">
        <v>1005</v>
      </c>
      <c r="F7708" t="s">
        <v>730</v>
      </c>
      <c r="G7708" t="s">
        <v>78</v>
      </c>
    </row>
    <row r="7709" spans="1:7" x14ac:dyDescent="0.35">
      <c r="A7709" t="s">
        <v>37</v>
      </c>
      <c r="B7709" t="s">
        <v>889</v>
      </c>
      <c r="C7709">
        <v>455</v>
      </c>
      <c r="D7709" t="s">
        <v>170</v>
      </c>
      <c r="E7709" t="s">
        <v>990</v>
      </c>
      <c r="F7709" t="s">
        <v>745</v>
      </c>
      <c r="G7709" t="s">
        <v>170</v>
      </c>
    </row>
    <row r="7710" spans="1:7" x14ac:dyDescent="0.35">
      <c r="A7710" t="s">
        <v>38</v>
      </c>
      <c r="B7710" t="s">
        <v>888</v>
      </c>
      <c r="C7710">
        <v>157</v>
      </c>
      <c r="D7710" t="s">
        <v>78</v>
      </c>
      <c r="E7710" t="s">
        <v>1032</v>
      </c>
      <c r="F7710" t="s">
        <v>341</v>
      </c>
      <c r="G7710" t="s">
        <v>78</v>
      </c>
    </row>
    <row r="7711" spans="1:7" x14ac:dyDescent="0.35">
      <c r="A7711" t="s">
        <v>38</v>
      </c>
      <c r="B7711" t="s">
        <v>889</v>
      </c>
      <c r="C7711">
        <v>666</v>
      </c>
      <c r="D7711" t="s">
        <v>78</v>
      </c>
      <c r="E7711" t="s">
        <v>975</v>
      </c>
      <c r="F7711" t="s">
        <v>742</v>
      </c>
      <c r="G7711" t="s">
        <v>668</v>
      </c>
    </row>
    <row r="7712" spans="1:7" x14ac:dyDescent="0.35">
      <c r="A7712" t="s">
        <v>39</v>
      </c>
      <c r="B7712" t="s">
        <v>888</v>
      </c>
      <c r="C7712">
        <v>294</v>
      </c>
      <c r="D7712" t="s">
        <v>377</v>
      </c>
      <c r="E7712" t="s">
        <v>1065</v>
      </c>
      <c r="F7712" t="s">
        <v>718</v>
      </c>
      <c r="G7712" t="s">
        <v>78</v>
      </c>
    </row>
    <row r="7713" spans="1:7" x14ac:dyDescent="0.35">
      <c r="A7713" t="s">
        <v>39</v>
      </c>
      <c r="B7713" t="s">
        <v>889</v>
      </c>
      <c r="C7713">
        <v>735</v>
      </c>
      <c r="D7713" t="s">
        <v>170</v>
      </c>
      <c r="E7713" t="s">
        <v>1034</v>
      </c>
      <c r="F7713" t="s">
        <v>690</v>
      </c>
      <c r="G7713" t="s">
        <v>78</v>
      </c>
    </row>
    <row r="7714" spans="1:7" x14ac:dyDescent="0.35">
      <c r="A7714" t="s">
        <v>40</v>
      </c>
      <c r="B7714" t="s">
        <v>888</v>
      </c>
      <c r="C7714">
        <v>1846</v>
      </c>
      <c r="D7714" t="s">
        <v>673</v>
      </c>
      <c r="E7714" t="s">
        <v>821</v>
      </c>
      <c r="F7714" t="s">
        <v>730</v>
      </c>
      <c r="G7714" t="s">
        <v>78</v>
      </c>
    </row>
    <row r="7715" spans="1:7" x14ac:dyDescent="0.35">
      <c r="A7715" t="s">
        <v>40</v>
      </c>
      <c r="B7715" t="s">
        <v>889</v>
      </c>
      <c r="C7715">
        <v>3084</v>
      </c>
      <c r="D7715" t="s">
        <v>679</v>
      </c>
      <c r="E7715" t="s">
        <v>662</v>
      </c>
      <c r="F7715" t="s">
        <v>728</v>
      </c>
      <c r="G7715" t="s">
        <v>170</v>
      </c>
    </row>
    <row r="7717" spans="1:7" x14ac:dyDescent="0.35">
      <c r="A7717" t="s">
        <v>2120</v>
      </c>
    </row>
    <row r="7718" spans="1:7" x14ac:dyDescent="0.35">
      <c r="A7718" t="s">
        <v>29</v>
      </c>
      <c r="B7718" t="s">
        <v>1664</v>
      </c>
      <c r="C7718" t="s">
        <v>30</v>
      </c>
      <c r="D7718" t="s">
        <v>842</v>
      </c>
      <c r="E7718" t="s">
        <v>57</v>
      </c>
      <c r="F7718" t="s">
        <v>58</v>
      </c>
      <c r="G7718" t="s">
        <v>74</v>
      </c>
    </row>
    <row r="7719" spans="1:7" x14ac:dyDescent="0.35">
      <c r="A7719" t="s">
        <v>35</v>
      </c>
      <c r="B7719" t="s">
        <v>1665</v>
      </c>
      <c r="C7719">
        <v>238</v>
      </c>
      <c r="D7719" t="s">
        <v>78</v>
      </c>
      <c r="E7719" t="s">
        <v>287</v>
      </c>
      <c r="F7719" t="s">
        <v>742</v>
      </c>
      <c r="G7719" t="s">
        <v>679</v>
      </c>
    </row>
    <row r="7720" spans="1:7" x14ac:dyDescent="0.35">
      <c r="A7720" t="s">
        <v>35</v>
      </c>
      <c r="B7720" t="s">
        <v>1666</v>
      </c>
      <c r="C7720">
        <v>379</v>
      </c>
      <c r="D7720" t="s">
        <v>78</v>
      </c>
      <c r="E7720" t="s">
        <v>1016</v>
      </c>
      <c r="F7720" t="s">
        <v>1008</v>
      </c>
      <c r="G7720" t="s">
        <v>78</v>
      </c>
    </row>
    <row r="7721" spans="1:7" x14ac:dyDescent="0.35">
      <c r="A7721" t="s">
        <v>36</v>
      </c>
      <c r="B7721" t="s">
        <v>1665</v>
      </c>
      <c r="C7721">
        <v>825</v>
      </c>
      <c r="D7721" t="s">
        <v>78</v>
      </c>
      <c r="E7721" t="s">
        <v>1051</v>
      </c>
      <c r="F7721" t="s">
        <v>456</v>
      </c>
      <c r="G7721" t="s">
        <v>78</v>
      </c>
    </row>
    <row r="7722" spans="1:7" x14ac:dyDescent="0.35">
      <c r="A7722" t="s">
        <v>36</v>
      </c>
      <c r="B7722" t="s">
        <v>1666</v>
      </c>
      <c r="C7722">
        <v>809</v>
      </c>
      <c r="D7722" t="s">
        <v>673</v>
      </c>
      <c r="E7722" t="s">
        <v>1016</v>
      </c>
      <c r="F7722" t="s">
        <v>288</v>
      </c>
      <c r="G7722" t="s">
        <v>668</v>
      </c>
    </row>
    <row r="7723" spans="1:7" x14ac:dyDescent="0.35">
      <c r="A7723" t="s">
        <v>37</v>
      </c>
      <c r="B7723" t="s">
        <v>1665</v>
      </c>
      <c r="C7723">
        <v>319</v>
      </c>
      <c r="D7723" t="s">
        <v>170</v>
      </c>
      <c r="E7723" t="s">
        <v>1051</v>
      </c>
      <c r="F7723" t="s">
        <v>250</v>
      </c>
      <c r="G7723" t="s">
        <v>78</v>
      </c>
    </row>
    <row r="7724" spans="1:7" x14ac:dyDescent="0.35">
      <c r="A7724" t="s">
        <v>37</v>
      </c>
      <c r="B7724" t="s">
        <v>1666</v>
      </c>
      <c r="C7724">
        <v>508</v>
      </c>
      <c r="D7724" t="s">
        <v>170</v>
      </c>
      <c r="E7724" t="s">
        <v>819</v>
      </c>
      <c r="F7724" t="s">
        <v>993</v>
      </c>
      <c r="G7724" t="s">
        <v>170</v>
      </c>
    </row>
    <row r="7725" spans="1:7" x14ac:dyDescent="0.35">
      <c r="A7725" t="s">
        <v>38</v>
      </c>
      <c r="B7725" t="s">
        <v>1665</v>
      </c>
      <c r="C7725">
        <v>276</v>
      </c>
      <c r="D7725" t="s">
        <v>78</v>
      </c>
      <c r="E7725" t="s">
        <v>1073</v>
      </c>
      <c r="F7725" t="s">
        <v>633</v>
      </c>
      <c r="G7725" t="s">
        <v>170</v>
      </c>
    </row>
    <row r="7726" spans="1:7" x14ac:dyDescent="0.35">
      <c r="A7726" t="s">
        <v>38</v>
      </c>
      <c r="B7726" t="s">
        <v>1666</v>
      </c>
      <c r="C7726">
        <v>547</v>
      </c>
      <c r="D7726" t="s">
        <v>78</v>
      </c>
      <c r="E7726" t="s">
        <v>824</v>
      </c>
      <c r="F7726" t="s">
        <v>745</v>
      </c>
      <c r="G7726" t="s">
        <v>170</v>
      </c>
    </row>
    <row r="7727" spans="1:7" x14ac:dyDescent="0.35">
      <c r="A7727" t="s">
        <v>39</v>
      </c>
      <c r="B7727" t="s">
        <v>1665</v>
      </c>
      <c r="C7727">
        <v>385</v>
      </c>
      <c r="D7727" t="s">
        <v>673</v>
      </c>
      <c r="E7727" t="s">
        <v>992</v>
      </c>
      <c r="F7727" t="s">
        <v>456</v>
      </c>
      <c r="G7727" t="s">
        <v>78</v>
      </c>
    </row>
    <row r="7728" spans="1:7" x14ac:dyDescent="0.35">
      <c r="A7728" t="s">
        <v>39</v>
      </c>
      <c r="B7728" t="s">
        <v>1666</v>
      </c>
      <c r="C7728">
        <v>644</v>
      </c>
      <c r="D7728" t="s">
        <v>673</v>
      </c>
      <c r="E7728" t="s">
        <v>1039</v>
      </c>
      <c r="F7728" t="s">
        <v>250</v>
      </c>
      <c r="G7728" t="s">
        <v>78</v>
      </c>
    </row>
    <row r="7729" spans="1:7" x14ac:dyDescent="0.35">
      <c r="A7729" t="s">
        <v>40</v>
      </c>
      <c r="B7729" t="s">
        <v>1665</v>
      </c>
      <c r="C7729">
        <v>2043</v>
      </c>
      <c r="D7729" t="s">
        <v>679</v>
      </c>
      <c r="E7729" t="s">
        <v>1039</v>
      </c>
      <c r="F7729" t="s">
        <v>456</v>
      </c>
      <c r="G7729" t="s">
        <v>679</v>
      </c>
    </row>
    <row r="7730" spans="1:7" x14ac:dyDescent="0.35">
      <c r="A7730" t="s">
        <v>40</v>
      </c>
      <c r="B7730" t="s">
        <v>1666</v>
      </c>
      <c r="C7730">
        <v>2887</v>
      </c>
      <c r="D7730" t="s">
        <v>170</v>
      </c>
      <c r="E7730" t="s">
        <v>818</v>
      </c>
      <c r="F7730" t="s">
        <v>724</v>
      </c>
      <c r="G7730" t="s">
        <v>170</v>
      </c>
    </row>
    <row r="7732" spans="1:7" x14ac:dyDescent="0.35">
      <c r="A7732" t="s">
        <v>2121</v>
      </c>
    </row>
    <row r="7733" spans="1:7" x14ac:dyDescent="0.35">
      <c r="A7733" t="s">
        <v>29</v>
      </c>
      <c r="B7733" t="s">
        <v>2122</v>
      </c>
      <c r="C7733" t="s">
        <v>30</v>
      </c>
      <c r="D7733" t="s">
        <v>842</v>
      </c>
      <c r="E7733" t="s">
        <v>57</v>
      </c>
      <c r="F7733" t="s">
        <v>74</v>
      </c>
      <c r="G7733" t="s">
        <v>58</v>
      </c>
    </row>
    <row r="7734" spans="1:7" x14ac:dyDescent="0.35">
      <c r="A7734" t="s">
        <v>35</v>
      </c>
      <c r="B7734" t="s">
        <v>1354</v>
      </c>
      <c r="C7734">
        <v>311</v>
      </c>
      <c r="D7734" t="s">
        <v>78</v>
      </c>
      <c r="E7734" t="s">
        <v>662</v>
      </c>
      <c r="F7734" t="s">
        <v>78</v>
      </c>
      <c r="G7734" t="s">
        <v>631</v>
      </c>
    </row>
    <row r="7735" spans="1:7" x14ac:dyDescent="0.35">
      <c r="A7735" t="s">
        <v>35</v>
      </c>
      <c r="B7735" t="s">
        <v>2123</v>
      </c>
      <c r="C7735">
        <v>269</v>
      </c>
      <c r="D7735" t="s">
        <v>78</v>
      </c>
      <c r="E7735" t="s">
        <v>1027</v>
      </c>
      <c r="F7735" t="s">
        <v>170</v>
      </c>
      <c r="G7735" t="s">
        <v>260</v>
      </c>
    </row>
    <row r="7736" spans="1:7" x14ac:dyDescent="0.35">
      <c r="A7736" t="s">
        <v>35</v>
      </c>
      <c r="B7736" t="s">
        <v>2124</v>
      </c>
      <c r="C7736">
        <v>29</v>
      </c>
      <c r="D7736" t="s">
        <v>78</v>
      </c>
      <c r="E7736" t="s">
        <v>1050</v>
      </c>
      <c r="F7736" t="s">
        <v>78</v>
      </c>
      <c r="G7736" t="s">
        <v>736</v>
      </c>
    </row>
    <row r="7737" spans="1:7" x14ac:dyDescent="0.35">
      <c r="A7737" t="s">
        <v>35</v>
      </c>
      <c r="B7737" t="s">
        <v>318</v>
      </c>
      <c r="C7737">
        <v>8</v>
      </c>
      <c r="D7737" t="s">
        <v>78</v>
      </c>
      <c r="E7737" t="s">
        <v>294</v>
      </c>
      <c r="F7737" t="s">
        <v>78</v>
      </c>
      <c r="G7737" t="s">
        <v>78</v>
      </c>
    </row>
    <row r="7738" spans="1:7" x14ac:dyDescent="0.35">
      <c r="A7738" t="s">
        <v>36</v>
      </c>
      <c r="B7738" t="s">
        <v>1354</v>
      </c>
      <c r="C7738">
        <v>1488</v>
      </c>
      <c r="D7738" t="s">
        <v>170</v>
      </c>
      <c r="E7738" t="s">
        <v>1005</v>
      </c>
      <c r="F7738" t="s">
        <v>170</v>
      </c>
      <c r="G7738" t="s">
        <v>737</v>
      </c>
    </row>
    <row r="7739" spans="1:7" x14ac:dyDescent="0.35">
      <c r="A7739" t="s">
        <v>36</v>
      </c>
      <c r="B7739" t="s">
        <v>2123</v>
      </c>
      <c r="C7739">
        <v>127</v>
      </c>
      <c r="D7739" t="s">
        <v>78</v>
      </c>
      <c r="E7739" t="s">
        <v>1234</v>
      </c>
      <c r="F7739" t="s">
        <v>78</v>
      </c>
      <c r="G7739" t="s">
        <v>781</v>
      </c>
    </row>
    <row r="7740" spans="1:7" x14ac:dyDescent="0.35">
      <c r="A7740" t="s">
        <v>36</v>
      </c>
      <c r="B7740" t="s">
        <v>2124</v>
      </c>
      <c r="C7740">
        <v>9</v>
      </c>
      <c r="D7740" t="s">
        <v>78</v>
      </c>
      <c r="E7740" t="s">
        <v>294</v>
      </c>
      <c r="F7740" t="s">
        <v>78</v>
      </c>
      <c r="G7740" t="s">
        <v>78</v>
      </c>
    </row>
    <row r="7741" spans="1:7" x14ac:dyDescent="0.35">
      <c r="A7741" t="s">
        <v>36</v>
      </c>
      <c r="B7741" t="s">
        <v>318</v>
      </c>
      <c r="C7741">
        <v>10</v>
      </c>
      <c r="D7741" t="s">
        <v>78</v>
      </c>
      <c r="E7741" t="s">
        <v>294</v>
      </c>
      <c r="F7741" t="s">
        <v>78</v>
      </c>
      <c r="G7741" t="s">
        <v>78</v>
      </c>
    </row>
    <row r="7742" spans="1:7" x14ac:dyDescent="0.35">
      <c r="A7742" t="s">
        <v>37</v>
      </c>
      <c r="B7742" t="s">
        <v>1354</v>
      </c>
      <c r="C7742">
        <v>723</v>
      </c>
      <c r="D7742" t="s">
        <v>668</v>
      </c>
      <c r="E7742" t="s">
        <v>818</v>
      </c>
      <c r="F7742" t="s">
        <v>170</v>
      </c>
      <c r="G7742" t="s">
        <v>631</v>
      </c>
    </row>
    <row r="7743" spans="1:7" x14ac:dyDescent="0.35">
      <c r="A7743" t="s">
        <v>37</v>
      </c>
      <c r="B7743" t="s">
        <v>2123</v>
      </c>
      <c r="C7743">
        <v>91</v>
      </c>
      <c r="D7743" t="s">
        <v>78</v>
      </c>
      <c r="E7743" t="s">
        <v>822</v>
      </c>
      <c r="F7743" t="s">
        <v>78</v>
      </c>
      <c r="G7743" t="s">
        <v>724</v>
      </c>
    </row>
    <row r="7744" spans="1:7" x14ac:dyDescent="0.35">
      <c r="A7744" t="s">
        <v>37</v>
      </c>
      <c r="B7744" t="s">
        <v>2124</v>
      </c>
      <c r="C7744">
        <v>8</v>
      </c>
      <c r="D7744" t="s">
        <v>78</v>
      </c>
      <c r="E7744" t="s">
        <v>294</v>
      </c>
      <c r="F7744" t="s">
        <v>78</v>
      </c>
      <c r="G7744" t="s">
        <v>78</v>
      </c>
    </row>
    <row r="7745" spans="1:7" x14ac:dyDescent="0.35">
      <c r="A7745" t="s">
        <v>37</v>
      </c>
      <c r="B7745" t="s">
        <v>318</v>
      </c>
      <c r="C7745">
        <v>5</v>
      </c>
      <c r="D7745" t="s">
        <v>78</v>
      </c>
      <c r="E7745" t="s">
        <v>294</v>
      </c>
      <c r="F7745" t="s">
        <v>78</v>
      </c>
      <c r="G7745" t="s">
        <v>78</v>
      </c>
    </row>
    <row r="7746" spans="1:7" x14ac:dyDescent="0.35">
      <c r="A7746" t="s">
        <v>38</v>
      </c>
      <c r="B7746" t="s">
        <v>1354</v>
      </c>
      <c r="C7746">
        <v>372</v>
      </c>
      <c r="D7746" t="s">
        <v>78</v>
      </c>
      <c r="E7746" t="s">
        <v>992</v>
      </c>
      <c r="F7746" t="s">
        <v>78</v>
      </c>
      <c r="G7746" t="s">
        <v>508</v>
      </c>
    </row>
    <row r="7747" spans="1:7" x14ac:dyDescent="0.35">
      <c r="A7747" t="s">
        <v>38</v>
      </c>
      <c r="B7747" t="s">
        <v>2123</v>
      </c>
      <c r="C7747">
        <v>422</v>
      </c>
      <c r="D7747" t="s">
        <v>78</v>
      </c>
      <c r="E7747" t="s">
        <v>662</v>
      </c>
      <c r="F7747" t="s">
        <v>334</v>
      </c>
      <c r="G7747" t="s">
        <v>730</v>
      </c>
    </row>
    <row r="7748" spans="1:7" x14ac:dyDescent="0.35">
      <c r="A7748" t="s">
        <v>38</v>
      </c>
      <c r="B7748" t="s">
        <v>2124</v>
      </c>
      <c r="C7748">
        <v>19</v>
      </c>
      <c r="D7748" t="s">
        <v>78</v>
      </c>
      <c r="E7748" t="s">
        <v>765</v>
      </c>
      <c r="F7748" t="s">
        <v>78</v>
      </c>
      <c r="G7748" t="s">
        <v>764</v>
      </c>
    </row>
    <row r="7749" spans="1:7" x14ac:dyDescent="0.35">
      <c r="A7749" t="s">
        <v>38</v>
      </c>
      <c r="B7749" t="s">
        <v>318</v>
      </c>
      <c r="C7749">
        <v>10</v>
      </c>
      <c r="D7749" t="s">
        <v>78</v>
      </c>
      <c r="E7749" t="s">
        <v>294</v>
      </c>
      <c r="F7749" t="s">
        <v>78</v>
      </c>
      <c r="G7749" t="s">
        <v>78</v>
      </c>
    </row>
    <row r="7750" spans="1:7" x14ac:dyDescent="0.35">
      <c r="A7750" t="s">
        <v>39</v>
      </c>
      <c r="B7750" t="s">
        <v>1354</v>
      </c>
      <c r="C7750">
        <v>872</v>
      </c>
      <c r="D7750" t="s">
        <v>673</v>
      </c>
      <c r="E7750" t="s">
        <v>1005</v>
      </c>
      <c r="F7750" t="s">
        <v>78</v>
      </c>
      <c r="G7750" t="s">
        <v>737</v>
      </c>
    </row>
    <row r="7751" spans="1:7" x14ac:dyDescent="0.35">
      <c r="A7751" t="s">
        <v>39</v>
      </c>
      <c r="B7751" t="s">
        <v>2123</v>
      </c>
      <c r="C7751">
        <v>135</v>
      </c>
      <c r="D7751" t="s">
        <v>78</v>
      </c>
      <c r="E7751" t="s">
        <v>1046</v>
      </c>
      <c r="F7751" t="s">
        <v>78</v>
      </c>
      <c r="G7751" t="s">
        <v>433</v>
      </c>
    </row>
    <row r="7752" spans="1:7" x14ac:dyDescent="0.35">
      <c r="A7752" t="s">
        <v>39</v>
      </c>
      <c r="B7752" t="s">
        <v>2124</v>
      </c>
      <c r="C7752">
        <v>12</v>
      </c>
      <c r="D7752" t="s">
        <v>78</v>
      </c>
      <c r="E7752" t="s">
        <v>1152</v>
      </c>
      <c r="F7752" t="s">
        <v>78</v>
      </c>
      <c r="G7752" t="s">
        <v>1151</v>
      </c>
    </row>
    <row r="7753" spans="1:7" x14ac:dyDescent="0.35">
      <c r="A7753" t="s">
        <v>39</v>
      </c>
      <c r="B7753" t="s">
        <v>318</v>
      </c>
      <c r="C7753">
        <v>10</v>
      </c>
      <c r="D7753" t="s">
        <v>78</v>
      </c>
      <c r="E7753" t="s">
        <v>294</v>
      </c>
      <c r="F7753" t="s">
        <v>78</v>
      </c>
      <c r="G7753" t="s">
        <v>78</v>
      </c>
    </row>
    <row r="7754" spans="1:7" x14ac:dyDescent="0.35">
      <c r="A7754" t="s">
        <v>40</v>
      </c>
      <c r="B7754" t="s">
        <v>1354</v>
      </c>
      <c r="C7754">
        <v>3766</v>
      </c>
      <c r="D7754" t="s">
        <v>170</v>
      </c>
      <c r="E7754" t="s">
        <v>821</v>
      </c>
      <c r="F7754" t="s">
        <v>679</v>
      </c>
      <c r="G7754" t="s">
        <v>508</v>
      </c>
    </row>
    <row r="7755" spans="1:7" x14ac:dyDescent="0.35">
      <c r="A7755" t="s">
        <v>40</v>
      </c>
      <c r="B7755" t="s">
        <v>2123</v>
      </c>
      <c r="C7755">
        <v>1044</v>
      </c>
      <c r="D7755" t="s">
        <v>78</v>
      </c>
      <c r="E7755" t="s">
        <v>818</v>
      </c>
      <c r="F7755" t="s">
        <v>668</v>
      </c>
      <c r="G7755" t="s">
        <v>288</v>
      </c>
    </row>
    <row r="7756" spans="1:7" x14ac:dyDescent="0.35">
      <c r="A7756" t="s">
        <v>40</v>
      </c>
      <c r="B7756" t="s">
        <v>2124</v>
      </c>
      <c r="C7756">
        <v>77</v>
      </c>
      <c r="D7756" t="s">
        <v>78</v>
      </c>
      <c r="E7756" t="s">
        <v>816</v>
      </c>
      <c r="F7756" t="s">
        <v>78</v>
      </c>
      <c r="G7756" t="s">
        <v>725</v>
      </c>
    </row>
    <row r="7757" spans="1:7" x14ac:dyDescent="0.35">
      <c r="A7757" t="s">
        <v>40</v>
      </c>
      <c r="B7757" t="s">
        <v>318</v>
      </c>
      <c r="C7757">
        <v>43</v>
      </c>
      <c r="D7757" t="s">
        <v>78</v>
      </c>
      <c r="E7757" t="s">
        <v>294</v>
      </c>
      <c r="F7757" t="s">
        <v>78</v>
      </c>
      <c r="G7757" t="s">
        <v>78</v>
      </c>
    </row>
    <row r="7759" spans="1:7" x14ac:dyDescent="0.35">
      <c r="A7759" t="s">
        <v>2125</v>
      </c>
    </row>
    <row r="7760" spans="1:7" x14ac:dyDescent="0.35">
      <c r="A7760" t="s">
        <v>29</v>
      </c>
      <c r="B7760" t="s">
        <v>30</v>
      </c>
      <c r="C7760" t="s">
        <v>31</v>
      </c>
      <c r="D7760" t="s">
        <v>32</v>
      </c>
      <c r="E7760" t="s">
        <v>33</v>
      </c>
      <c r="F7760" t="s">
        <v>34</v>
      </c>
    </row>
    <row r="7761" spans="1:7" x14ac:dyDescent="0.35">
      <c r="A7761" t="s">
        <v>35</v>
      </c>
      <c r="B7761">
        <v>37</v>
      </c>
      <c r="C7761">
        <v>1.42</v>
      </c>
      <c r="D7761">
        <v>1</v>
      </c>
      <c r="E7761">
        <v>1</v>
      </c>
      <c r="F7761">
        <v>4</v>
      </c>
    </row>
    <row r="7762" spans="1:7" x14ac:dyDescent="0.35">
      <c r="A7762" t="s">
        <v>36</v>
      </c>
      <c r="B7762">
        <v>66</v>
      </c>
      <c r="C7762">
        <v>1.4</v>
      </c>
      <c r="D7762">
        <v>1</v>
      </c>
      <c r="E7762">
        <v>1</v>
      </c>
      <c r="F7762">
        <v>4</v>
      </c>
    </row>
    <row r="7763" spans="1:7" x14ac:dyDescent="0.35">
      <c r="A7763" t="s">
        <v>37</v>
      </c>
      <c r="B7763">
        <v>38</v>
      </c>
      <c r="C7763">
        <v>1.22</v>
      </c>
      <c r="D7763">
        <v>1</v>
      </c>
      <c r="E7763">
        <v>1</v>
      </c>
      <c r="F7763">
        <v>4</v>
      </c>
    </row>
    <row r="7764" spans="1:7" x14ac:dyDescent="0.35">
      <c r="A7764" t="s">
        <v>38</v>
      </c>
      <c r="B7764">
        <v>35</v>
      </c>
      <c r="C7764">
        <v>1.37</v>
      </c>
      <c r="D7764">
        <v>1</v>
      </c>
      <c r="E7764">
        <v>1</v>
      </c>
      <c r="F7764">
        <v>3</v>
      </c>
    </row>
    <row r="7765" spans="1:7" x14ac:dyDescent="0.35">
      <c r="A7765" t="s">
        <v>39</v>
      </c>
      <c r="B7765">
        <v>38</v>
      </c>
      <c r="C7765">
        <v>1.42</v>
      </c>
      <c r="D7765">
        <v>1</v>
      </c>
      <c r="E7765">
        <v>1</v>
      </c>
      <c r="F7765">
        <v>4</v>
      </c>
    </row>
    <row r="7766" spans="1:7" x14ac:dyDescent="0.35">
      <c r="A7766" t="s">
        <v>40</v>
      </c>
      <c r="B7766">
        <v>214</v>
      </c>
      <c r="C7766">
        <v>1.37</v>
      </c>
      <c r="D7766">
        <v>1</v>
      </c>
      <c r="E7766">
        <v>1</v>
      </c>
      <c r="F7766">
        <v>4</v>
      </c>
    </row>
    <row r="7768" spans="1:7" x14ac:dyDescent="0.35">
      <c r="A7768" t="s">
        <v>2126</v>
      </c>
    </row>
    <row r="7769" spans="1:7" x14ac:dyDescent="0.35">
      <c r="A7769" t="s">
        <v>29</v>
      </c>
      <c r="B7769" t="s">
        <v>847</v>
      </c>
      <c r="C7769" t="s">
        <v>30</v>
      </c>
      <c r="D7769" t="s">
        <v>31</v>
      </c>
      <c r="E7769" t="s">
        <v>32</v>
      </c>
      <c r="F7769" t="s">
        <v>33</v>
      </c>
      <c r="G7769" t="s">
        <v>34</v>
      </c>
    </row>
    <row r="7770" spans="1:7" x14ac:dyDescent="0.35">
      <c r="A7770" t="s">
        <v>35</v>
      </c>
      <c r="B7770" t="s">
        <v>827</v>
      </c>
      <c r="C7770">
        <v>18</v>
      </c>
      <c r="D7770">
        <v>1.1599999999999999</v>
      </c>
      <c r="E7770">
        <v>1</v>
      </c>
      <c r="F7770">
        <v>1</v>
      </c>
      <c r="G7770">
        <v>3</v>
      </c>
    </row>
    <row r="7771" spans="1:7" x14ac:dyDescent="0.35">
      <c r="A7771" t="s">
        <v>35</v>
      </c>
      <c r="B7771" t="s">
        <v>828</v>
      </c>
      <c r="C7771">
        <v>19</v>
      </c>
      <c r="D7771">
        <v>1.66</v>
      </c>
      <c r="E7771">
        <v>1</v>
      </c>
      <c r="F7771">
        <v>1</v>
      </c>
      <c r="G7771">
        <v>4</v>
      </c>
    </row>
    <row r="7772" spans="1:7" x14ac:dyDescent="0.35">
      <c r="A7772" t="s">
        <v>36</v>
      </c>
      <c r="B7772" t="s">
        <v>827</v>
      </c>
      <c r="C7772">
        <v>28</v>
      </c>
      <c r="D7772">
        <v>1.43</v>
      </c>
      <c r="E7772">
        <v>1</v>
      </c>
      <c r="F7772">
        <v>1</v>
      </c>
      <c r="G7772">
        <v>4</v>
      </c>
    </row>
    <row r="7773" spans="1:7" x14ac:dyDescent="0.35">
      <c r="A7773" t="s">
        <v>36</v>
      </c>
      <c r="B7773" t="s">
        <v>828</v>
      </c>
      <c r="C7773">
        <v>38</v>
      </c>
      <c r="D7773">
        <v>1.37</v>
      </c>
      <c r="E7773">
        <v>1</v>
      </c>
      <c r="F7773">
        <v>1</v>
      </c>
      <c r="G7773">
        <v>4</v>
      </c>
    </row>
    <row r="7774" spans="1:7" x14ac:dyDescent="0.35">
      <c r="A7774" t="s">
        <v>37</v>
      </c>
      <c r="B7774" t="s">
        <v>827</v>
      </c>
      <c r="C7774">
        <v>16</v>
      </c>
      <c r="D7774">
        <v>1.48</v>
      </c>
      <c r="E7774">
        <v>1</v>
      </c>
      <c r="F7774">
        <v>1</v>
      </c>
      <c r="G7774">
        <v>4</v>
      </c>
    </row>
    <row r="7775" spans="1:7" x14ac:dyDescent="0.35">
      <c r="A7775" t="s">
        <v>37</v>
      </c>
      <c r="B7775" t="s">
        <v>828</v>
      </c>
      <c r="C7775">
        <v>20</v>
      </c>
      <c r="D7775">
        <v>1.01</v>
      </c>
      <c r="E7775">
        <v>1</v>
      </c>
      <c r="F7775">
        <v>1</v>
      </c>
      <c r="G7775">
        <v>2</v>
      </c>
    </row>
    <row r="7776" spans="1:7" x14ac:dyDescent="0.35">
      <c r="A7776" t="s">
        <v>37</v>
      </c>
      <c r="B7776" t="s">
        <v>318</v>
      </c>
      <c r="C7776">
        <v>2</v>
      </c>
      <c r="D7776">
        <v>1</v>
      </c>
      <c r="E7776">
        <v>1</v>
      </c>
      <c r="F7776">
        <v>1</v>
      </c>
      <c r="G7776">
        <v>1</v>
      </c>
    </row>
    <row r="7777" spans="1:7" x14ac:dyDescent="0.35">
      <c r="A7777" t="s">
        <v>38</v>
      </c>
      <c r="B7777" t="s">
        <v>827</v>
      </c>
      <c r="C7777">
        <v>19</v>
      </c>
      <c r="D7777">
        <v>1.54</v>
      </c>
      <c r="E7777">
        <v>1</v>
      </c>
      <c r="F7777">
        <v>1</v>
      </c>
      <c r="G7777">
        <v>3</v>
      </c>
    </row>
    <row r="7778" spans="1:7" x14ac:dyDescent="0.35">
      <c r="A7778" t="s">
        <v>38</v>
      </c>
      <c r="B7778" t="s">
        <v>828</v>
      </c>
      <c r="C7778">
        <v>13</v>
      </c>
      <c r="D7778">
        <v>1.1100000000000001</v>
      </c>
      <c r="E7778">
        <v>1</v>
      </c>
      <c r="F7778">
        <v>1</v>
      </c>
      <c r="G7778">
        <v>2</v>
      </c>
    </row>
    <row r="7779" spans="1:7" x14ac:dyDescent="0.35">
      <c r="A7779" t="s">
        <v>38</v>
      </c>
      <c r="B7779" t="s">
        <v>318</v>
      </c>
      <c r="C7779">
        <v>3</v>
      </c>
      <c r="D7779">
        <v>1.29</v>
      </c>
      <c r="E7779">
        <v>1</v>
      </c>
      <c r="F7779">
        <v>1</v>
      </c>
      <c r="G7779">
        <v>2</v>
      </c>
    </row>
    <row r="7780" spans="1:7" x14ac:dyDescent="0.35">
      <c r="A7780" t="s">
        <v>39</v>
      </c>
      <c r="B7780" t="s">
        <v>827</v>
      </c>
      <c r="C7780">
        <v>15</v>
      </c>
      <c r="D7780">
        <v>1.47</v>
      </c>
      <c r="E7780">
        <v>1</v>
      </c>
      <c r="F7780">
        <v>1</v>
      </c>
      <c r="G7780">
        <v>4</v>
      </c>
    </row>
    <row r="7781" spans="1:7" x14ac:dyDescent="0.35">
      <c r="A7781" t="s">
        <v>39</v>
      </c>
      <c r="B7781" t="s">
        <v>828</v>
      </c>
      <c r="C7781">
        <v>23</v>
      </c>
      <c r="D7781">
        <v>1.39</v>
      </c>
      <c r="E7781">
        <v>1</v>
      </c>
      <c r="F7781">
        <v>1</v>
      </c>
      <c r="G7781">
        <v>2</v>
      </c>
    </row>
    <row r="7782" spans="1:7" x14ac:dyDescent="0.35">
      <c r="A7782" t="s">
        <v>40</v>
      </c>
      <c r="B7782" t="s">
        <v>827</v>
      </c>
      <c r="C7782">
        <v>96</v>
      </c>
      <c r="D7782">
        <v>1.44</v>
      </c>
      <c r="E7782">
        <v>1</v>
      </c>
      <c r="F7782">
        <v>1</v>
      </c>
      <c r="G7782">
        <v>4</v>
      </c>
    </row>
    <row r="7783" spans="1:7" x14ac:dyDescent="0.35">
      <c r="A7783" t="s">
        <v>40</v>
      </c>
      <c r="B7783" t="s">
        <v>828</v>
      </c>
      <c r="C7783">
        <v>113</v>
      </c>
      <c r="D7783">
        <v>1.32</v>
      </c>
      <c r="E7783">
        <v>1</v>
      </c>
      <c r="F7783">
        <v>1</v>
      </c>
      <c r="G7783">
        <v>4</v>
      </c>
    </row>
    <row r="7784" spans="1:7" x14ac:dyDescent="0.35">
      <c r="A7784" t="s">
        <v>40</v>
      </c>
      <c r="B7784" t="s">
        <v>318</v>
      </c>
      <c r="C7784">
        <v>5</v>
      </c>
      <c r="D7784">
        <v>1.21</v>
      </c>
      <c r="E7784">
        <v>1</v>
      </c>
      <c r="F7784">
        <v>1</v>
      </c>
      <c r="G7784">
        <v>2</v>
      </c>
    </row>
    <row r="7786" spans="1:7" x14ac:dyDescent="0.35">
      <c r="A7786" t="s">
        <v>2127</v>
      </c>
    </row>
    <row r="7787" spans="1:7" x14ac:dyDescent="0.35">
      <c r="A7787" t="s">
        <v>29</v>
      </c>
      <c r="B7787" t="s">
        <v>864</v>
      </c>
      <c r="C7787" t="s">
        <v>30</v>
      </c>
      <c r="D7787" t="s">
        <v>31</v>
      </c>
      <c r="E7787" t="s">
        <v>32</v>
      </c>
      <c r="F7787" t="s">
        <v>33</v>
      </c>
      <c r="G7787" t="s">
        <v>34</v>
      </c>
    </row>
    <row r="7788" spans="1:7" x14ac:dyDescent="0.35">
      <c r="A7788" t="s">
        <v>35</v>
      </c>
      <c r="B7788" t="s">
        <v>831</v>
      </c>
      <c r="C7788">
        <v>8</v>
      </c>
      <c r="D7788">
        <v>1.18</v>
      </c>
      <c r="E7788">
        <v>1</v>
      </c>
      <c r="F7788">
        <v>1</v>
      </c>
      <c r="G7788">
        <v>2</v>
      </c>
    </row>
    <row r="7789" spans="1:7" x14ac:dyDescent="0.35">
      <c r="A7789" t="s">
        <v>35</v>
      </c>
      <c r="B7789" t="s">
        <v>832</v>
      </c>
      <c r="C7789">
        <v>16</v>
      </c>
      <c r="D7789">
        <v>1.25</v>
      </c>
      <c r="E7789">
        <v>1</v>
      </c>
      <c r="F7789">
        <v>1</v>
      </c>
      <c r="G7789">
        <v>3</v>
      </c>
    </row>
    <row r="7790" spans="1:7" x14ac:dyDescent="0.35">
      <c r="A7790" t="s">
        <v>35</v>
      </c>
      <c r="B7790" t="s">
        <v>833</v>
      </c>
      <c r="C7790">
        <v>13</v>
      </c>
      <c r="D7790">
        <v>2.2799999999999998</v>
      </c>
      <c r="E7790">
        <v>2</v>
      </c>
      <c r="F7790">
        <v>1</v>
      </c>
      <c r="G7790">
        <v>4</v>
      </c>
    </row>
    <row r="7791" spans="1:7" x14ac:dyDescent="0.35">
      <c r="A7791" t="s">
        <v>36</v>
      </c>
      <c r="B7791" t="s">
        <v>831</v>
      </c>
      <c r="C7791">
        <v>8</v>
      </c>
      <c r="D7791">
        <v>1.39</v>
      </c>
      <c r="E7791">
        <v>1</v>
      </c>
      <c r="F7791">
        <v>1</v>
      </c>
      <c r="G7791">
        <v>2</v>
      </c>
    </row>
    <row r="7792" spans="1:7" x14ac:dyDescent="0.35">
      <c r="A7792" t="s">
        <v>36</v>
      </c>
      <c r="B7792" t="s">
        <v>832</v>
      </c>
      <c r="C7792">
        <v>52</v>
      </c>
      <c r="D7792">
        <v>1.41</v>
      </c>
      <c r="E7792">
        <v>1</v>
      </c>
      <c r="F7792">
        <v>1</v>
      </c>
      <c r="G7792">
        <v>4</v>
      </c>
    </row>
    <row r="7793" spans="1:7" x14ac:dyDescent="0.35">
      <c r="A7793" t="s">
        <v>36</v>
      </c>
      <c r="B7793" t="s">
        <v>833</v>
      </c>
      <c r="C7793">
        <v>6</v>
      </c>
      <c r="D7793">
        <v>1.26</v>
      </c>
      <c r="E7793">
        <v>1</v>
      </c>
      <c r="F7793">
        <v>1</v>
      </c>
      <c r="G7793">
        <v>2</v>
      </c>
    </row>
    <row r="7794" spans="1:7" x14ac:dyDescent="0.35">
      <c r="A7794" t="s">
        <v>37</v>
      </c>
      <c r="B7794" t="s">
        <v>831</v>
      </c>
      <c r="C7794">
        <v>8</v>
      </c>
      <c r="D7794">
        <v>1</v>
      </c>
      <c r="E7794">
        <v>1</v>
      </c>
      <c r="F7794">
        <v>1</v>
      </c>
      <c r="G7794">
        <v>1</v>
      </c>
    </row>
    <row r="7795" spans="1:7" x14ac:dyDescent="0.35">
      <c r="A7795" t="s">
        <v>37</v>
      </c>
      <c r="B7795" t="s">
        <v>832</v>
      </c>
      <c r="C7795">
        <v>27</v>
      </c>
      <c r="D7795">
        <v>1.31</v>
      </c>
      <c r="E7795">
        <v>1</v>
      </c>
      <c r="F7795">
        <v>1</v>
      </c>
      <c r="G7795">
        <v>4</v>
      </c>
    </row>
    <row r="7796" spans="1:7" x14ac:dyDescent="0.35">
      <c r="A7796" t="s">
        <v>37</v>
      </c>
      <c r="B7796" t="s">
        <v>833</v>
      </c>
      <c r="C7796">
        <v>3</v>
      </c>
      <c r="D7796">
        <v>1</v>
      </c>
      <c r="E7796">
        <v>1</v>
      </c>
      <c r="F7796">
        <v>1</v>
      </c>
      <c r="G7796">
        <v>1</v>
      </c>
    </row>
    <row r="7797" spans="1:7" x14ac:dyDescent="0.35">
      <c r="A7797" t="s">
        <v>38</v>
      </c>
      <c r="B7797" t="s">
        <v>831</v>
      </c>
      <c r="C7797">
        <v>11</v>
      </c>
      <c r="D7797">
        <v>1.26</v>
      </c>
      <c r="E7797">
        <v>1</v>
      </c>
      <c r="F7797">
        <v>1</v>
      </c>
      <c r="G7797">
        <v>2</v>
      </c>
    </row>
    <row r="7798" spans="1:7" x14ac:dyDescent="0.35">
      <c r="A7798" t="s">
        <v>38</v>
      </c>
      <c r="B7798" t="s">
        <v>832</v>
      </c>
      <c r="C7798">
        <v>17</v>
      </c>
      <c r="D7798">
        <v>1.1399999999999999</v>
      </c>
      <c r="E7798">
        <v>1</v>
      </c>
      <c r="F7798">
        <v>1</v>
      </c>
      <c r="G7798">
        <v>2</v>
      </c>
    </row>
    <row r="7799" spans="1:7" x14ac:dyDescent="0.35">
      <c r="A7799" t="s">
        <v>38</v>
      </c>
      <c r="B7799" t="s">
        <v>833</v>
      </c>
      <c r="C7799">
        <v>7</v>
      </c>
      <c r="D7799">
        <v>2.06</v>
      </c>
      <c r="E7799">
        <v>2</v>
      </c>
      <c r="F7799">
        <v>1</v>
      </c>
      <c r="G7799">
        <v>3</v>
      </c>
    </row>
    <row r="7800" spans="1:7" x14ac:dyDescent="0.35">
      <c r="A7800" t="s">
        <v>39</v>
      </c>
      <c r="B7800" t="s">
        <v>831</v>
      </c>
      <c r="C7800">
        <v>6</v>
      </c>
      <c r="D7800">
        <v>1.58</v>
      </c>
      <c r="E7800">
        <v>2</v>
      </c>
      <c r="F7800">
        <v>1</v>
      </c>
      <c r="G7800">
        <v>2</v>
      </c>
    </row>
    <row r="7801" spans="1:7" x14ac:dyDescent="0.35">
      <c r="A7801" t="s">
        <v>39</v>
      </c>
      <c r="B7801" t="s">
        <v>832</v>
      </c>
      <c r="C7801">
        <v>21</v>
      </c>
      <c r="D7801">
        <v>1.42</v>
      </c>
      <c r="E7801">
        <v>1</v>
      </c>
      <c r="F7801">
        <v>1</v>
      </c>
      <c r="G7801">
        <v>4</v>
      </c>
    </row>
    <row r="7802" spans="1:7" x14ac:dyDescent="0.35">
      <c r="A7802" t="s">
        <v>39</v>
      </c>
      <c r="B7802" t="s">
        <v>833</v>
      </c>
      <c r="C7802">
        <v>11</v>
      </c>
      <c r="D7802">
        <v>1.27</v>
      </c>
      <c r="E7802">
        <v>1</v>
      </c>
      <c r="F7802">
        <v>1</v>
      </c>
      <c r="G7802">
        <v>2</v>
      </c>
    </row>
    <row r="7803" spans="1:7" x14ac:dyDescent="0.35">
      <c r="A7803" t="s">
        <v>40</v>
      </c>
      <c r="B7803" t="s">
        <v>831</v>
      </c>
      <c r="C7803">
        <v>41</v>
      </c>
      <c r="D7803">
        <v>1.29</v>
      </c>
      <c r="E7803">
        <v>1</v>
      </c>
      <c r="F7803">
        <v>1</v>
      </c>
      <c r="G7803">
        <v>2</v>
      </c>
    </row>
    <row r="7804" spans="1:7" x14ac:dyDescent="0.35">
      <c r="A7804" t="s">
        <v>40</v>
      </c>
      <c r="B7804" t="s">
        <v>832</v>
      </c>
      <c r="C7804">
        <v>133</v>
      </c>
      <c r="D7804">
        <v>1.34</v>
      </c>
      <c r="E7804">
        <v>1</v>
      </c>
      <c r="F7804">
        <v>1</v>
      </c>
      <c r="G7804">
        <v>4</v>
      </c>
    </row>
    <row r="7805" spans="1:7" x14ac:dyDescent="0.35">
      <c r="A7805" t="s">
        <v>40</v>
      </c>
      <c r="B7805" t="s">
        <v>833</v>
      </c>
      <c r="C7805">
        <v>40</v>
      </c>
      <c r="D7805">
        <v>1.62</v>
      </c>
      <c r="E7805">
        <v>1</v>
      </c>
      <c r="F7805">
        <v>1</v>
      </c>
      <c r="G7805">
        <v>4</v>
      </c>
    </row>
    <row r="7807" spans="1:7" x14ac:dyDescent="0.35">
      <c r="A7807" t="s">
        <v>2128</v>
      </c>
    </row>
    <row r="7808" spans="1:7" x14ac:dyDescent="0.35">
      <c r="A7808" t="s">
        <v>29</v>
      </c>
      <c r="B7808" t="s">
        <v>872</v>
      </c>
      <c r="C7808" t="s">
        <v>30</v>
      </c>
      <c r="D7808" t="s">
        <v>31</v>
      </c>
      <c r="E7808" t="s">
        <v>32</v>
      </c>
      <c r="F7808" t="s">
        <v>33</v>
      </c>
      <c r="G7808" t="s">
        <v>34</v>
      </c>
    </row>
    <row r="7809" spans="1:7" x14ac:dyDescent="0.35">
      <c r="A7809" t="s">
        <v>35</v>
      </c>
      <c r="B7809" t="s">
        <v>873</v>
      </c>
      <c r="C7809">
        <v>15</v>
      </c>
      <c r="D7809">
        <v>1.18</v>
      </c>
      <c r="E7809">
        <v>1</v>
      </c>
      <c r="F7809">
        <v>1</v>
      </c>
      <c r="G7809">
        <v>2</v>
      </c>
    </row>
    <row r="7810" spans="1:7" x14ac:dyDescent="0.35">
      <c r="A7810" t="s">
        <v>35</v>
      </c>
      <c r="B7810" t="s">
        <v>874</v>
      </c>
      <c r="C7810">
        <v>20</v>
      </c>
      <c r="D7810">
        <v>1.57</v>
      </c>
      <c r="E7810">
        <v>1</v>
      </c>
      <c r="F7810">
        <v>1</v>
      </c>
      <c r="G7810">
        <v>4</v>
      </c>
    </row>
    <row r="7811" spans="1:7" x14ac:dyDescent="0.35">
      <c r="A7811" t="s">
        <v>35</v>
      </c>
      <c r="B7811" t="s">
        <v>318</v>
      </c>
      <c r="C7811">
        <v>2</v>
      </c>
      <c r="D7811">
        <v>1.55</v>
      </c>
      <c r="E7811">
        <v>2</v>
      </c>
      <c r="F7811">
        <v>1</v>
      </c>
      <c r="G7811">
        <v>2</v>
      </c>
    </row>
    <row r="7812" spans="1:7" x14ac:dyDescent="0.35">
      <c r="A7812" t="s">
        <v>36</v>
      </c>
      <c r="B7812" t="s">
        <v>873</v>
      </c>
      <c r="C7812">
        <v>27</v>
      </c>
      <c r="D7812">
        <v>1.45</v>
      </c>
      <c r="E7812">
        <v>1</v>
      </c>
      <c r="F7812">
        <v>1</v>
      </c>
      <c r="G7812">
        <v>4</v>
      </c>
    </row>
    <row r="7813" spans="1:7" x14ac:dyDescent="0.35">
      <c r="A7813" t="s">
        <v>36</v>
      </c>
      <c r="B7813" t="s">
        <v>874</v>
      </c>
      <c r="C7813">
        <v>35</v>
      </c>
      <c r="D7813">
        <v>1.27</v>
      </c>
      <c r="E7813">
        <v>1</v>
      </c>
      <c r="F7813">
        <v>1</v>
      </c>
      <c r="G7813">
        <v>2</v>
      </c>
    </row>
    <row r="7814" spans="1:7" x14ac:dyDescent="0.35">
      <c r="A7814" t="s">
        <v>36</v>
      </c>
      <c r="B7814" t="s">
        <v>318</v>
      </c>
      <c r="C7814">
        <v>4</v>
      </c>
      <c r="D7814">
        <v>1.85</v>
      </c>
      <c r="E7814">
        <v>2</v>
      </c>
      <c r="F7814">
        <v>1</v>
      </c>
      <c r="G7814">
        <v>3</v>
      </c>
    </row>
    <row r="7815" spans="1:7" x14ac:dyDescent="0.35">
      <c r="A7815" t="s">
        <v>37</v>
      </c>
      <c r="B7815" t="s">
        <v>873</v>
      </c>
      <c r="C7815">
        <v>19</v>
      </c>
      <c r="D7815">
        <v>1.1499999999999999</v>
      </c>
      <c r="E7815">
        <v>1</v>
      </c>
      <c r="F7815">
        <v>1</v>
      </c>
      <c r="G7815">
        <v>4</v>
      </c>
    </row>
    <row r="7816" spans="1:7" x14ac:dyDescent="0.35">
      <c r="A7816" t="s">
        <v>37</v>
      </c>
      <c r="B7816" t="s">
        <v>874</v>
      </c>
      <c r="C7816">
        <v>18</v>
      </c>
      <c r="D7816">
        <v>1.31</v>
      </c>
      <c r="E7816">
        <v>1</v>
      </c>
      <c r="F7816">
        <v>1</v>
      </c>
      <c r="G7816">
        <v>3</v>
      </c>
    </row>
    <row r="7817" spans="1:7" x14ac:dyDescent="0.35">
      <c r="A7817" t="s">
        <v>37</v>
      </c>
      <c r="B7817" t="s">
        <v>318</v>
      </c>
      <c r="C7817">
        <v>1</v>
      </c>
      <c r="D7817">
        <v>1</v>
      </c>
      <c r="E7817">
        <v>1</v>
      </c>
      <c r="F7817">
        <v>1</v>
      </c>
      <c r="G7817">
        <v>1</v>
      </c>
    </row>
    <row r="7818" spans="1:7" x14ac:dyDescent="0.35">
      <c r="A7818" t="s">
        <v>38</v>
      </c>
      <c r="B7818" t="s">
        <v>873</v>
      </c>
      <c r="C7818">
        <v>15</v>
      </c>
      <c r="D7818">
        <v>1.31</v>
      </c>
      <c r="E7818">
        <v>1</v>
      </c>
      <c r="F7818">
        <v>1</v>
      </c>
      <c r="G7818">
        <v>2</v>
      </c>
    </row>
    <row r="7819" spans="1:7" x14ac:dyDescent="0.35">
      <c r="A7819" t="s">
        <v>38</v>
      </c>
      <c r="B7819" t="s">
        <v>874</v>
      </c>
      <c r="C7819">
        <v>15</v>
      </c>
      <c r="D7819">
        <v>1.46</v>
      </c>
      <c r="E7819">
        <v>1</v>
      </c>
      <c r="F7819">
        <v>1</v>
      </c>
      <c r="G7819">
        <v>3</v>
      </c>
    </row>
    <row r="7820" spans="1:7" x14ac:dyDescent="0.35">
      <c r="A7820" t="s">
        <v>38</v>
      </c>
      <c r="B7820" t="s">
        <v>318</v>
      </c>
      <c r="C7820">
        <v>5</v>
      </c>
      <c r="D7820">
        <v>1</v>
      </c>
      <c r="E7820">
        <v>1</v>
      </c>
      <c r="F7820">
        <v>1</v>
      </c>
      <c r="G7820">
        <v>1</v>
      </c>
    </row>
    <row r="7821" spans="1:7" x14ac:dyDescent="0.35">
      <c r="A7821" t="s">
        <v>39</v>
      </c>
      <c r="B7821" t="s">
        <v>873</v>
      </c>
      <c r="C7821">
        <v>14</v>
      </c>
      <c r="D7821">
        <v>1.1200000000000001</v>
      </c>
      <c r="E7821">
        <v>1</v>
      </c>
      <c r="F7821">
        <v>1</v>
      </c>
      <c r="G7821">
        <v>2</v>
      </c>
    </row>
    <row r="7822" spans="1:7" x14ac:dyDescent="0.35">
      <c r="A7822" t="s">
        <v>39</v>
      </c>
      <c r="B7822" t="s">
        <v>874</v>
      </c>
      <c r="C7822">
        <v>20</v>
      </c>
      <c r="D7822">
        <v>1.46</v>
      </c>
      <c r="E7822">
        <v>1</v>
      </c>
      <c r="F7822">
        <v>1</v>
      </c>
      <c r="G7822">
        <v>2</v>
      </c>
    </row>
    <row r="7823" spans="1:7" x14ac:dyDescent="0.35">
      <c r="A7823" t="s">
        <v>39</v>
      </c>
      <c r="B7823" t="s">
        <v>318</v>
      </c>
      <c r="C7823">
        <v>4</v>
      </c>
      <c r="D7823">
        <v>2.44</v>
      </c>
      <c r="E7823">
        <v>2</v>
      </c>
      <c r="F7823">
        <v>1</v>
      </c>
      <c r="G7823">
        <v>4</v>
      </c>
    </row>
    <row r="7824" spans="1:7" x14ac:dyDescent="0.35">
      <c r="A7824" t="s">
        <v>40</v>
      </c>
      <c r="B7824" t="s">
        <v>873</v>
      </c>
      <c r="C7824">
        <v>90</v>
      </c>
      <c r="D7824">
        <v>1.29</v>
      </c>
      <c r="E7824">
        <v>1</v>
      </c>
      <c r="F7824">
        <v>1</v>
      </c>
      <c r="G7824">
        <v>4</v>
      </c>
    </row>
    <row r="7825" spans="1:7" x14ac:dyDescent="0.35">
      <c r="A7825" t="s">
        <v>40</v>
      </c>
      <c r="B7825" t="s">
        <v>874</v>
      </c>
      <c r="C7825">
        <v>108</v>
      </c>
      <c r="D7825">
        <v>1.4</v>
      </c>
      <c r="E7825">
        <v>1</v>
      </c>
      <c r="F7825">
        <v>1</v>
      </c>
      <c r="G7825">
        <v>4</v>
      </c>
    </row>
    <row r="7826" spans="1:7" x14ac:dyDescent="0.35">
      <c r="A7826" t="s">
        <v>40</v>
      </c>
      <c r="B7826" t="s">
        <v>318</v>
      </c>
      <c r="C7826">
        <v>16</v>
      </c>
      <c r="D7826">
        <v>1.8</v>
      </c>
      <c r="E7826">
        <v>1</v>
      </c>
      <c r="F7826">
        <v>1</v>
      </c>
      <c r="G7826">
        <v>4</v>
      </c>
    </row>
    <row r="7828" spans="1:7" x14ac:dyDescent="0.35">
      <c r="A7828" t="s">
        <v>2129</v>
      </c>
    </row>
    <row r="7829" spans="1:7" x14ac:dyDescent="0.35">
      <c r="A7829" t="s">
        <v>29</v>
      </c>
      <c r="B7829" t="s">
        <v>887</v>
      </c>
      <c r="C7829" t="s">
        <v>30</v>
      </c>
      <c r="D7829" t="s">
        <v>31</v>
      </c>
      <c r="E7829" t="s">
        <v>32</v>
      </c>
      <c r="F7829" t="s">
        <v>33</v>
      </c>
      <c r="G7829" t="s">
        <v>34</v>
      </c>
    </row>
    <row r="7830" spans="1:7" x14ac:dyDescent="0.35">
      <c r="A7830" t="s">
        <v>35</v>
      </c>
      <c r="B7830" t="s">
        <v>888</v>
      </c>
      <c r="C7830">
        <v>13</v>
      </c>
      <c r="D7830">
        <v>1.05</v>
      </c>
      <c r="E7830">
        <v>1</v>
      </c>
      <c r="F7830">
        <v>1</v>
      </c>
      <c r="G7830">
        <v>3</v>
      </c>
    </row>
    <row r="7831" spans="1:7" x14ac:dyDescent="0.35">
      <c r="A7831" t="s">
        <v>35</v>
      </c>
      <c r="B7831" t="s">
        <v>889</v>
      </c>
      <c r="C7831">
        <v>24</v>
      </c>
      <c r="D7831">
        <v>1.5</v>
      </c>
      <c r="E7831">
        <v>1</v>
      </c>
      <c r="F7831">
        <v>1</v>
      </c>
      <c r="G7831">
        <v>4</v>
      </c>
    </row>
    <row r="7832" spans="1:7" x14ac:dyDescent="0.35">
      <c r="A7832" t="s">
        <v>36</v>
      </c>
      <c r="B7832" t="s">
        <v>888</v>
      </c>
      <c r="C7832">
        <v>31</v>
      </c>
      <c r="D7832">
        <v>1.42</v>
      </c>
      <c r="E7832">
        <v>1</v>
      </c>
      <c r="F7832">
        <v>1</v>
      </c>
      <c r="G7832">
        <v>4</v>
      </c>
    </row>
    <row r="7833" spans="1:7" x14ac:dyDescent="0.35">
      <c r="A7833" t="s">
        <v>36</v>
      </c>
      <c r="B7833" t="s">
        <v>889</v>
      </c>
      <c r="C7833">
        <v>35</v>
      </c>
      <c r="D7833">
        <v>1.36</v>
      </c>
      <c r="E7833">
        <v>1</v>
      </c>
      <c r="F7833">
        <v>1</v>
      </c>
      <c r="G7833">
        <v>2</v>
      </c>
    </row>
    <row r="7834" spans="1:7" x14ac:dyDescent="0.35">
      <c r="A7834" t="s">
        <v>37</v>
      </c>
      <c r="B7834" t="s">
        <v>888</v>
      </c>
      <c r="C7834">
        <v>17</v>
      </c>
      <c r="D7834">
        <v>1.5</v>
      </c>
      <c r="E7834">
        <v>1</v>
      </c>
      <c r="F7834">
        <v>1</v>
      </c>
      <c r="G7834">
        <v>4</v>
      </c>
    </row>
    <row r="7835" spans="1:7" x14ac:dyDescent="0.35">
      <c r="A7835" t="s">
        <v>37</v>
      </c>
      <c r="B7835" t="s">
        <v>889</v>
      </c>
      <c r="C7835">
        <v>21</v>
      </c>
      <c r="D7835">
        <v>1.01</v>
      </c>
      <c r="E7835">
        <v>1</v>
      </c>
      <c r="F7835">
        <v>1</v>
      </c>
      <c r="G7835">
        <v>2</v>
      </c>
    </row>
    <row r="7836" spans="1:7" x14ac:dyDescent="0.35">
      <c r="A7836" t="s">
        <v>38</v>
      </c>
      <c r="B7836" t="s">
        <v>888</v>
      </c>
      <c r="C7836">
        <v>5</v>
      </c>
      <c r="D7836">
        <v>1</v>
      </c>
      <c r="E7836">
        <v>1</v>
      </c>
      <c r="F7836">
        <v>1</v>
      </c>
      <c r="G7836">
        <v>1</v>
      </c>
    </row>
    <row r="7837" spans="1:7" x14ac:dyDescent="0.35">
      <c r="A7837" t="s">
        <v>38</v>
      </c>
      <c r="B7837" t="s">
        <v>889</v>
      </c>
      <c r="C7837">
        <v>30</v>
      </c>
      <c r="D7837">
        <v>1.4</v>
      </c>
      <c r="E7837">
        <v>1</v>
      </c>
      <c r="F7837">
        <v>1</v>
      </c>
      <c r="G7837">
        <v>3</v>
      </c>
    </row>
    <row r="7838" spans="1:7" x14ac:dyDescent="0.35">
      <c r="A7838" t="s">
        <v>39</v>
      </c>
      <c r="B7838" t="s">
        <v>888</v>
      </c>
      <c r="C7838">
        <v>9</v>
      </c>
      <c r="D7838">
        <v>1.26</v>
      </c>
      <c r="E7838">
        <v>1</v>
      </c>
      <c r="F7838">
        <v>1</v>
      </c>
      <c r="G7838">
        <v>2</v>
      </c>
    </row>
    <row r="7839" spans="1:7" x14ac:dyDescent="0.35">
      <c r="A7839" t="s">
        <v>39</v>
      </c>
      <c r="B7839" t="s">
        <v>889</v>
      </c>
      <c r="C7839">
        <v>29</v>
      </c>
      <c r="D7839">
        <v>1.46</v>
      </c>
      <c r="E7839">
        <v>1</v>
      </c>
      <c r="F7839">
        <v>1</v>
      </c>
      <c r="G7839">
        <v>4</v>
      </c>
    </row>
    <row r="7840" spans="1:7" x14ac:dyDescent="0.35">
      <c r="A7840" t="s">
        <v>40</v>
      </c>
      <c r="B7840" t="s">
        <v>888</v>
      </c>
      <c r="C7840">
        <v>75</v>
      </c>
      <c r="D7840">
        <v>1.38</v>
      </c>
      <c r="E7840">
        <v>1</v>
      </c>
      <c r="F7840">
        <v>1</v>
      </c>
      <c r="G7840">
        <v>4</v>
      </c>
    </row>
    <row r="7841" spans="1:7" x14ac:dyDescent="0.35">
      <c r="A7841" t="s">
        <v>40</v>
      </c>
      <c r="B7841" t="s">
        <v>889</v>
      </c>
      <c r="C7841">
        <v>139</v>
      </c>
      <c r="D7841">
        <v>1.36</v>
      </c>
      <c r="E7841">
        <v>1</v>
      </c>
      <c r="F7841">
        <v>1</v>
      </c>
      <c r="G7841">
        <v>4</v>
      </c>
    </row>
    <row r="7843" spans="1:7" x14ac:dyDescent="0.35">
      <c r="A7843" t="s">
        <v>2130</v>
      </c>
    </row>
    <row r="7844" spans="1:7" x14ac:dyDescent="0.35">
      <c r="A7844" t="s">
        <v>29</v>
      </c>
      <c r="B7844" t="s">
        <v>1664</v>
      </c>
      <c r="C7844" t="s">
        <v>30</v>
      </c>
      <c r="D7844" t="s">
        <v>31</v>
      </c>
      <c r="E7844" t="s">
        <v>32</v>
      </c>
      <c r="F7844" t="s">
        <v>33</v>
      </c>
      <c r="G7844" t="s">
        <v>34</v>
      </c>
    </row>
    <row r="7845" spans="1:7" x14ac:dyDescent="0.35">
      <c r="A7845" t="s">
        <v>35</v>
      </c>
      <c r="B7845" t="s">
        <v>1665</v>
      </c>
      <c r="C7845">
        <v>12</v>
      </c>
      <c r="D7845">
        <v>1</v>
      </c>
      <c r="E7845">
        <v>1</v>
      </c>
      <c r="F7845">
        <v>1</v>
      </c>
      <c r="G7845">
        <v>1</v>
      </c>
    </row>
    <row r="7846" spans="1:7" x14ac:dyDescent="0.35">
      <c r="A7846" t="s">
        <v>35</v>
      </c>
      <c r="B7846" t="s">
        <v>1666</v>
      </c>
      <c r="C7846">
        <v>25</v>
      </c>
      <c r="D7846">
        <v>1.66</v>
      </c>
      <c r="E7846">
        <v>1</v>
      </c>
      <c r="F7846">
        <v>1</v>
      </c>
      <c r="G7846">
        <v>4</v>
      </c>
    </row>
    <row r="7847" spans="1:7" x14ac:dyDescent="0.35">
      <c r="A7847" t="s">
        <v>36</v>
      </c>
      <c r="B7847" t="s">
        <v>1665</v>
      </c>
      <c r="C7847">
        <v>27</v>
      </c>
      <c r="D7847">
        <v>1.1599999999999999</v>
      </c>
      <c r="E7847">
        <v>1</v>
      </c>
      <c r="F7847">
        <v>1</v>
      </c>
      <c r="G7847">
        <v>3</v>
      </c>
    </row>
    <row r="7848" spans="1:7" x14ac:dyDescent="0.35">
      <c r="A7848" t="s">
        <v>36</v>
      </c>
      <c r="B7848" t="s">
        <v>1666</v>
      </c>
      <c r="C7848">
        <v>39</v>
      </c>
      <c r="D7848">
        <v>1.59</v>
      </c>
      <c r="E7848">
        <v>1</v>
      </c>
      <c r="F7848">
        <v>1</v>
      </c>
      <c r="G7848">
        <v>4</v>
      </c>
    </row>
    <row r="7849" spans="1:7" x14ac:dyDescent="0.35">
      <c r="A7849" t="s">
        <v>37</v>
      </c>
      <c r="B7849" t="s">
        <v>1665</v>
      </c>
      <c r="C7849">
        <v>10</v>
      </c>
      <c r="D7849">
        <v>1</v>
      </c>
      <c r="E7849">
        <v>1</v>
      </c>
      <c r="F7849">
        <v>1</v>
      </c>
      <c r="G7849">
        <v>1</v>
      </c>
    </row>
    <row r="7850" spans="1:7" x14ac:dyDescent="0.35">
      <c r="A7850" t="s">
        <v>37</v>
      </c>
      <c r="B7850" t="s">
        <v>1666</v>
      </c>
      <c r="C7850">
        <v>28</v>
      </c>
      <c r="D7850">
        <v>1.32</v>
      </c>
      <c r="E7850">
        <v>1</v>
      </c>
      <c r="F7850">
        <v>1</v>
      </c>
      <c r="G7850">
        <v>4</v>
      </c>
    </row>
    <row r="7851" spans="1:7" x14ac:dyDescent="0.35">
      <c r="A7851" t="s">
        <v>38</v>
      </c>
      <c r="B7851" t="s">
        <v>1665</v>
      </c>
      <c r="C7851">
        <v>8</v>
      </c>
      <c r="D7851">
        <v>1.59</v>
      </c>
      <c r="E7851">
        <v>1</v>
      </c>
      <c r="F7851">
        <v>1</v>
      </c>
      <c r="G7851">
        <v>3</v>
      </c>
    </row>
    <row r="7852" spans="1:7" x14ac:dyDescent="0.35">
      <c r="A7852" t="s">
        <v>38</v>
      </c>
      <c r="B7852" t="s">
        <v>1666</v>
      </c>
      <c r="C7852">
        <v>27</v>
      </c>
      <c r="D7852">
        <v>1.28</v>
      </c>
      <c r="E7852">
        <v>1</v>
      </c>
      <c r="F7852">
        <v>1</v>
      </c>
      <c r="G7852">
        <v>2</v>
      </c>
    </row>
    <row r="7853" spans="1:7" x14ac:dyDescent="0.35">
      <c r="A7853" t="s">
        <v>39</v>
      </c>
      <c r="B7853" t="s">
        <v>1665</v>
      </c>
      <c r="C7853">
        <v>12</v>
      </c>
      <c r="D7853">
        <v>1.35</v>
      </c>
      <c r="E7853">
        <v>1</v>
      </c>
      <c r="F7853">
        <v>1</v>
      </c>
      <c r="G7853">
        <v>2</v>
      </c>
    </row>
    <row r="7854" spans="1:7" x14ac:dyDescent="0.35">
      <c r="A7854" t="s">
        <v>39</v>
      </c>
      <c r="B7854" t="s">
        <v>1666</v>
      </c>
      <c r="C7854">
        <v>26</v>
      </c>
      <c r="D7854">
        <v>1.46</v>
      </c>
      <c r="E7854">
        <v>1</v>
      </c>
      <c r="F7854">
        <v>1</v>
      </c>
      <c r="G7854">
        <v>4</v>
      </c>
    </row>
    <row r="7855" spans="1:7" x14ac:dyDescent="0.35">
      <c r="A7855" t="s">
        <v>40</v>
      </c>
      <c r="B7855" t="s">
        <v>1665</v>
      </c>
      <c r="C7855">
        <v>69</v>
      </c>
      <c r="D7855">
        <v>1.22</v>
      </c>
      <c r="E7855">
        <v>1</v>
      </c>
      <c r="F7855">
        <v>1</v>
      </c>
      <c r="G7855">
        <v>3</v>
      </c>
    </row>
    <row r="7856" spans="1:7" x14ac:dyDescent="0.35">
      <c r="A7856" t="s">
        <v>40</v>
      </c>
      <c r="B7856" t="s">
        <v>1666</v>
      </c>
      <c r="C7856">
        <v>145</v>
      </c>
      <c r="D7856">
        <v>1.46</v>
      </c>
      <c r="E7856">
        <v>1</v>
      </c>
      <c r="F7856">
        <v>1</v>
      </c>
      <c r="G7856">
        <v>4</v>
      </c>
    </row>
    <row r="7858" spans="1:15" x14ac:dyDescent="0.35">
      <c r="A7858" t="s">
        <v>2131</v>
      </c>
    </row>
    <row r="7859" spans="1:15" x14ac:dyDescent="0.35">
      <c r="A7859" t="s">
        <v>29</v>
      </c>
      <c r="B7859" t="s">
        <v>30</v>
      </c>
      <c r="C7859" t="s">
        <v>2132</v>
      </c>
      <c r="D7859" t="s">
        <v>2133</v>
      </c>
      <c r="E7859" t="s">
        <v>2134</v>
      </c>
      <c r="F7859" t="s">
        <v>2135</v>
      </c>
      <c r="G7859" t="s">
        <v>2136</v>
      </c>
      <c r="H7859" t="s">
        <v>2137</v>
      </c>
      <c r="I7859" t="s">
        <v>2138</v>
      </c>
      <c r="J7859" t="s">
        <v>2139</v>
      </c>
      <c r="K7859" t="s">
        <v>2140</v>
      </c>
      <c r="L7859" t="s">
        <v>2141</v>
      </c>
      <c r="M7859" t="s">
        <v>1523</v>
      </c>
      <c r="N7859" t="s">
        <v>74</v>
      </c>
    </row>
    <row r="7860" spans="1:15" x14ac:dyDescent="0.35">
      <c r="A7860" t="s">
        <v>35</v>
      </c>
      <c r="B7860">
        <v>38</v>
      </c>
      <c r="C7860" t="s">
        <v>1030</v>
      </c>
      <c r="D7860" t="s">
        <v>741</v>
      </c>
      <c r="E7860" t="s">
        <v>351</v>
      </c>
      <c r="F7860" t="s">
        <v>303</v>
      </c>
      <c r="G7860" t="s">
        <v>78</v>
      </c>
      <c r="H7860" t="s">
        <v>78</v>
      </c>
      <c r="I7860" t="s">
        <v>78</v>
      </c>
      <c r="J7860" t="s">
        <v>78</v>
      </c>
      <c r="K7860" t="s">
        <v>78</v>
      </c>
      <c r="L7860" t="s">
        <v>684</v>
      </c>
      <c r="M7860" t="s">
        <v>78</v>
      </c>
      <c r="N7860" t="s">
        <v>78</v>
      </c>
    </row>
    <row r="7861" spans="1:15" x14ac:dyDescent="0.35">
      <c r="A7861" t="s">
        <v>36</v>
      </c>
      <c r="B7861">
        <v>66</v>
      </c>
      <c r="C7861" t="s">
        <v>1151</v>
      </c>
      <c r="D7861" t="s">
        <v>738</v>
      </c>
      <c r="E7861" t="s">
        <v>130</v>
      </c>
      <c r="F7861" t="s">
        <v>914</v>
      </c>
      <c r="G7861" t="s">
        <v>868</v>
      </c>
      <c r="H7861" t="s">
        <v>78</v>
      </c>
      <c r="I7861" t="s">
        <v>78</v>
      </c>
      <c r="J7861" t="s">
        <v>78</v>
      </c>
      <c r="K7861" t="s">
        <v>490</v>
      </c>
      <c r="L7861" t="s">
        <v>602</v>
      </c>
      <c r="M7861" t="s">
        <v>736</v>
      </c>
      <c r="N7861" t="s">
        <v>1140</v>
      </c>
    </row>
    <row r="7862" spans="1:15" x14ac:dyDescent="0.35">
      <c r="A7862" t="s">
        <v>37</v>
      </c>
      <c r="B7862">
        <v>39</v>
      </c>
      <c r="C7862" t="s">
        <v>836</v>
      </c>
      <c r="D7862" t="s">
        <v>721</v>
      </c>
      <c r="E7862" t="s">
        <v>1126</v>
      </c>
      <c r="F7862" t="s">
        <v>836</v>
      </c>
      <c r="G7862" t="s">
        <v>78</v>
      </c>
      <c r="H7862" t="s">
        <v>78</v>
      </c>
      <c r="I7862" t="s">
        <v>78</v>
      </c>
      <c r="J7862" t="s">
        <v>78</v>
      </c>
      <c r="K7862" t="s">
        <v>78</v>
      </c>
      <c r="L7862" t="s">
        <v>519</v>
      </c>
      <c r="M7862" t="s">
        <v>387</v>
      </c>
      <c r="N7862" t="s">
        <v>675</v>
      </c>
    </row>
    <row r="7863" spans="1:15" x14ac:dyDescent="0.35">
      <c r="A7863" t="s">
        <v>38</v>
      </c>
      <c r="B7863">
        <v>36</v>
      </c>
      <c r="C7863" t="s">
        <v>835</v>
      </c>
      <c r="D7863" t="s">
        <v>78</v>
      </c>
      <c r="E7863" t="s">
        <v>731</v>
      </c>
      <c r="F7863" t="s">
        <v>506</v>
      </c>
      <c r="G7863" t="s">
        <v>78</v>
      </c>
      <c r="H7863" t="s">
        <v>78</v>
      </c>
      <c r="I7863" t="s">
        <v>78</v>
      </c>
      <c r="J7863" t="s">
        <v>78</v>
      </c>
      <c r="K7863" t="s">
        <v>78</v>
      </c>
      <c r="L7863" t="s">
        <v>1205</v>
      </c>
      <c r="M7863" t="s">
        <v>623</v>
      </c>
      <c r="N7863" t="s">
        <v>539</v>
      </c>
    </row>
    <row r="7864" spans="1:15" x14ac:dyDescent="0.35">
      <c r="A7864" t="s">
        <v>39</v>
      </c>
      <c r="B7864">
        <v>39</v>
      </c>
      <c r="C7864" t="s">
        <v>285</v>
      </c>
      <c r="D7864" t="s">
        <v>414</v>
      </c>
      <c r="E7864" t="s">
        <v>934</v>
      </c>
      <c r="F7864" t="s">
        <v>212</v>
      </c>
      <c r="G7864" t="s">
        <v>78</v>
      </c>
      <c r="H7864" t="s">
        <v>78</v>
      </c>
      <c r="I7864" t="s">
        <v>78</v>
      </c>
      <c r="J7864" t="s">
        <v>78</v>
      </c>
      <c r="K7864" t="s">
        <v>78</v>
      </c>
      <c r="L7864" t="s">
        <v>551</v>
      </c>
      <c r="M7864" t="s">
        <v>383</v>
      </c>
      <c r="N7864" t="s">
        <v>114</v>
      </c>
    </row>
    <row r="7865" spans="1:15" x14ac:dyDescent="0.35">
      <c r="A7865" t="s">
        <v>40</v>
      </c>
      <c r="B7865">
        <v>218</v>
      </c>
      <c r="C7865" t="s">
        <v>896</v>
      </c>
      <c r="D7865" t="s">
        <v>458</v>
      </c>
      <c r="E7865" t="s">
        <v>1254</v>
      </c>
      <c r="F7865" t="s">
        <v>1213</v>
      </c>
      <c r="G7865" t="s">
        <v>85</v>
      </c>
      <c r="H7865" t="s">
        <v>78</v>
      </c>
      <c r="I7865" t="s">
        <v>78</v>
      </c>
      <c r="J7865" t="s">
        <v>78</v>
      </c>
      <c r="K7865" t="s">
        <v>246</v>
      </c>
      <c r="L7865" t="s">
        <v>1252</v>
      </c>
      <c r="M7865" t="s">
        <v>987</v>
      </c>
      <c r="N7865" t="s">
        <v>783</v>
      </c>
    </row>
    <row r="7867" spans="1:15" x14ac:dyDescent="0.35">
      <c r="A7867" t="s">
        <v>2142</v>
      </c>
    </row>
    <row r="7868" spans="1:15" x14ac:dyDescent="0.35">
      <c r="A7868" t="s">
        <v>29</v>
      </c>
      <c r="B7868" t="s">
        <v>847</v>
      </c>
      <c r="C7868" t="s">
        <v>30</v>
      </c>
      <c r="D7868" t="s">
        <v>2132</v>
      </c>
      <c r="E7868" t="s">
        <v>2133</v>
      </c>
      <c r="F7868" t="s">
        <v>2134</v>
      </c>
      <c r="G7868" t="s">
        <v>2135</v>
      </c>
      <c r="H7868" t="s">
        <v>2136</v>
      </c>
      <c r="I7868" t="s">
        <v>2137</v>
      </c>
      <c r="J7868" t="s">
        <v>2138</v>
      </c>
      <c r="K7868" t="s">
        <v>2139</v>
      </c>
      <c r="L7868" t="s">
        <v>2140</v>
      </c>
      <c r="M7868" t="s">
        <v>2141</v>
      </c>
      <c r="N7868" t="s">
        <v>1523</v>
      </c>
      <c r="O7868" t="s">
        <v>74</v>
      </c>
    </row>
    <row r="7869" spans="1:15" x14ac:dyDescent="0.35">
      <c r="A7869" t="s">
        <v>35</v>
      </c>
      <c r="B7869" t="s">
        <v>827</v>
      </c>
      <c r="C7869">
        <v>19</v>
      </c>
      <c r="D7869" t="s">
        <v>1096</v>
      </c>
      <c r="E7869" t="s">
        <v>78</v>
      </c>
      <c r="F7869" t="s">
        <v>417</v>
      </c>
      <c r="G7869" t="s">
        <v>939</v>
      </c>
      <c r="H7869" t="s">
        <v>78</v>
      </c>
      <c r="I7869" t="s">
        <v>78</v>
      </c>
      <c r="J7869" t="s">
        <v>78</v>
      </c>
      <c r="K7869" t="s">
        <v>78</v>
      </c>
      <c r="L7869" t="s">
        <v>78</v>
      </c>
      <c r="M7869" t="s">
        <v>291</v>
      </c>
      <c r="N7869" t="s">
        <v>78</v>
      </c>
      <c r="O7869" t="s">
        <v>78</v>
      </c>
    </row>
    <row r="7870" spans="1:15" x14ac:dyDescent="0.35">
      <c r="A7870" t="s">
        <v>35</v>
      </c>
      <c r="B7870" t="s">
        <v>828</v>
      </c>
      <c r="C7870">
        <v>19</v>
      </c>
      <c r="D7870" t="s">
        <v>724</v>
      </c>
      <c r="E7870" t="s">
        <v>285</v>
      </c>
      <c r="F7870" t="s">
        <v>736</v>
      </c>
      <c r="G7870" t="s">
        <v>408</v>
      </c>
      <c r="H7870" t="s">
        <v>78</v>
      </c>
      <c r="I7870" t="s">
        <v>78</v>
      </c>
      <c r="J7870" t="s">
        <v>78</v>
      </c>
      <c r="K7870" t="s">
        <v>78</v>
      </c>
      <c r="L7870" t="s">
        <v>78</v>
      </c>
      <c r="M7870" t="s">
        <v>578</v>
      </c>
      <c r="N7870" t="s">
        <v>78</v>
      </c>
      <c r="O7870" t="s">
        <v>78</v>
      </c>
    </row>
    <row r="7871" spans="1:15" x14ac:dyDescent="0.35">
      <c r="A7871" t="s">
        <v>36</v>
      </c>
      <c r="B7871" t="s">
        <v>827</v>
      </c>
      <c r="C7871">
        <v>28</v>
      </c>
      <c r="D7871" t="s">
        <v>788</v>
      </c>
      <c r="E7871" t="s">
        <v>78</v>
      </c>
      <c r="F7871" t="s">
        <v>1312</v>
      </c>
      <c r="G7871" t="s">
        <v>1064</v>
      </c>
      <c r="H7871" t="s">
        <v>918</v>
      </c>
      <c r="I7871" t="s">
        <v>78</v>
      </c>
      <c r="J7871" t="s">
        <v>78</v>
      </c>
      <c r="K7871" t="s">
        <v>78</v>
      </c>
      <c r="L7871" t="s">
        <v>78</v>
      </c>
      <c r="M7871" t="s">
        <v>1310</v>
      </c>
      <c r="N7871" t="s">
        <v>807</v>
      </c>
      <c r="O7871" t="s">
        <v>432</v>
      </c>
    </row>
    <row r="7872" spans="1:15" x14ac:dyDescent="0.35">
      <c r="A7872" t="s">
        <v>36</v>
      </c>
      <c r="B7872" t="s">
        <v>828</v>
      </c>
      <c r="C7872">
        <v>38</v>
      </c>
      <c r="D7872" t="s">
        <v>782</v>
      </c>
      <c r="E7872" t="s">
        <v>732</v>
      </c>
      <c r="F7872" t="s">
        <v>646</v>
      </c>
      <c r="G7872" t="s">
        <v>1136</v>
      </c>
      <c r="H7872" t="s">
        <v>78</v>
      </c>
      <c r="I7872" t="s">
        <v>78</v>
      </c>
      <c r="J7872" t="s">
        <v>78</v>
      </c>
      <c r="K7872" t="s">
        <v>78</v>
      </c>
      <c r="L7872" t="s">
        <v>676</v>
      </c>
      <c r="M7872" t="s">
        <v>1115</v>
      </c>
      <c r="N7872" t="s">
        <v>718</v>
      </c>
      <c r="O7872" t="s">
        <v>738</v>
      </c>
    </row>
    <row r="7873" spans="1:15" x14ac:dyDescent="0.35">
      <c r="A7873" t="s">
        <v>37</v>
      </c>
      <c r="B7873" t="s">
        <v>827</v>
      </c>
      <c r="C7873">
        <v>17</v>
      </c>
      <c r="D7873" t="s">
        <v>951</v>
      </c>
      <c r="E7873" t="s">
        <v>78</v>
      </c>
      <c r="F7873" t="s">
        <v>206</v>
      </c>
      <c r="G7873" t="s">
        <v>735</v>
      </c>
      <c r="H7873" t="s">
        <v>78</v>
      </c>
      <c r="I7873" t="s">
        <v>78</v>
      </c>
      <c r="J7873" t="s">
        <v>78</v>
      </c>
      <c r="K7873" t="s">
        <v>78</v>
      </c>
      <c r="L7873" t="s">
        <v>78</v>
      </c>
      <c r="M7873" t="s">
        <v>1227</v>
      </c>
      <c r="N7873" t="s">
        <v>78</v>
      </c>
      <c r="O7873" t="s">
        <v>389</v>
      </c>
    </row>
    <row r="7874" spans="1:15" x14ac:dyDescent="0.35">
      <c r="A7874" t="s">
        <v>37</v>
      </c>
      <c r="B7874" t="s">
        <v>828</v>
      </c>
      <c r="C7874">
        <v>20</v>
      </c>
      <c r="D7874" t="s">
        <v>746</v>
      </c>
      <c r="E7874" t="s">
        <v>1096</v>
      </c>
      <c r="F7874" t="s">
        <v>335</v>
      </c>
      <c r="G7874" t="s">
        <v>654</v>
      </c>
      <c r="H7874" t="s">
        <v>78</v>
      </c>
      <c r="I7874" t="s">
        <v>78</v>
      </c>
      <c r="J7874" t="s">
        <v>78</v>
      </c>
      <c r="K7874" t="s">
        <v>78</v>
      </c>
      <c r="L7874" t="s">
        <v>78</v>
      </c>
      <c r="M7874" t="s">
        <v>639</v>
      </c>
      <c r="N7874" t="s">
        <v>78</v>
      </c>
      <c r="O7874" t="s">
        <v>987</v>
      </c>
    </row>
    <row r="7875" spans="1:15" x14ac:dyDescent="0.35">
      <c r="A7875" t="s">
        <v>37</v>
      </c>
      <c r="B7875" t="s">
        <v>318</v>
      </c>
      <c r="C7875">
        <v>2</v>
      </c>
      <c r="D7875" t="s">
        <v>78</v>
      </c>
      <c r="E7875" t="s">
        <v>78</v>
      </c>
      <c r="F7875" t="s">
        <v>78</v>
      </c>
      <c r="G7875" t="s">
        <v>78</v>
      </c>
      <c r="H7875" t="s">
        <v>78</v>
      </c>
      <c r="I7875" t="s">
        <v>78</v>
      </c>
      <c r="J7875" t="s">
        <v>78</v>
      </c>
      <c r="K7875" t="s">
        <v>78</v>
      </c>
      <c r="L7875" t="s">
        <v>78</v>
      </c>
      <c r="M7875" t="s">
        <v>469</v>
      </c>
      <c r="N7875" t="s">
        <v>470</v>
      </c>
      <c r="O7875" t="s">
        <v>78</v>
      </c>
    </row>
    <row r="7876" spans="1:15" x14ac:dyDescent="0.35">
      <c r="A7876" t="s">
        <v>38</v>
      </c>
      <c r="B7876" t="s">
        <v>827</v>
      </c>
      <c r="C7876">
        <v>20</v>
      </c>
      <c r="D7876" t="s">
        <v>267</v>
      </c>
      <c r="E7876" t="s">
        <v>78</v>
      </c>
      <c r="F7876" t="s">
        <v>383</v>
      </c>
      <c r="G7876" t="s">
        <v>422</v>
      </c>
      <c r="H7876" t="s">
        <v>78</v>
      </c>
      <c r="I7876" t="s">
        <v>78</v>
      </c>
      <c r="J7876" t="s">
        <v>78</v>
      </c>
      <c r="K7876" t="s">
        <v>78</v>
      </c>
      <c r="L7876" t="s">
        <v>78</v>
      </c>
      <c r="M7876" t="s">
        <v>1118</v>
      </c>
      <c r="N7876" t="s">
        <v>78</v>
      </c>
      <c r="O7876" t="s">
        <v>758</v>
      </c>
    </row>
    <row r="7877" spans="1:15" x14ac:dyDescent="0.35">
      <c r="A7877" t="s">
        <v>38</v>
      </c>
      <c r="B7877" t="s">
        <v>828</v>
      </c>
      <c r="C7877">
        <v>13</v>
      </c>
      <c r="D7877" t="s">
        <v>740</v>
      </c>
      <c r="E7877" t="s">
        <v>78</v>
      </c>
      <c r="F7877" t="s">
        <v>798</v>
      </c>
      <c r="G7877" t="s">
        <v>678</v>
      </c>
      <c r="H7877" t="s">
        <v>78</v>
      </c>
      <c r="I7877" t="s">
        <v>78</v>
      </c>
      <c r="J7877" t="s">
        <v>78</v>
      </c>
      <c r="K7877" t="s">
        <v>78</v>
      </c>
      <c r="L7877" t="s">
        <v>78</v>
      </c>
      <c r="M7877" t="s">
        <v>602</v>
      </c>
      <c r="N7877" t="s">
        <v>737</v>
      </c>
      <c r="O7877" t="s">
        <v>78</v>
      </c>
    </row>
    <row r="7878" spans="1:15" x14ac:dyDescent="0.35">
      <c r="A7878" t="s">
        <v>38</v>
      </c>
      <c r="B7878" t="s">
        <v>318</v>
      </c>
      <c r="C7878">
        <v>3</v>
      </c>
      <c r="D7878" t="s">
        <v>78</v>
      </c>
      <c r="E7878" t="s">
        <v>78</v>
      </c>
      <c r="F7878" t="s">
        <v>78</v>
      </c>
      <c r="G7878" t="s">
        <v>78</v>
      </c>
      <c r="H7878" t="s">
        <v>78</v>
      </c>
      <c r="I7878" t="s">
        <v>78</v>
      </c>
      <c r="J7878" t="s">
        <v>78</v>
      </c>
      <c r="K7878" t="s">
        <v>78</v>
      </c>
      <c r="L7878" t="s">
        <v>78</v>
      </c>
      <c r="M7878" t="s">
        <v>78</v>
      </c>
      <c r="N7878" t="s">
        <v>78</v>
      </c>
      <c r="O7878" t="s">
        <v>294</v>
      </c>
    </row>
    <row r="7879" spans="1:15" x14ac:dyDescent="0.35">
      <c r="A7879" t="s">
        <v>39</v>
      </c>
      <c r="B7879" t="s">
        <v>827</v>
      </c>
      <c r="C7879">
        <v>15</v>
      </c>
      <c r="D7879" t="s">
        <v>1227</v>
      </c>
      <c r="E7879" t="s">
        <v>734</v>
      </c>
      <c r="F7879" t="s">
        <v>675</v>
      </c>
      <c r="G7879" t="s">
        <v>798</v>
      </c>
      <c r="H7879" t="s">
        <v>78</v>
      </c>
      <c r="I7879" t="s">
        <v>78</v>
      </c>
      <c r="J7879" t="s">
        <v>78</v>
      </c>
      <c r="K7879" t="s">
        <v>78</v>
      </c>
      <c r="L7879" t="s">
        <v>78</v>
      </c>
      <c r="M7879" t="s">
        <v>229</v>
      </c>
      <c r="N7879" t="s">
        <v>78</v>
      </c>
      <c r="O7879" t="s">
        <v>320</v>
      </c>
    </row>
    <row r="7880" spans="1:15" x14ac:dyDescent="0.35">
      <c r="A7880" t="s">
        <v>39</v>
      </c>
      <c r="B7880" t="s">
        <v>828</v>
      </c>
      <c r="C7880">
        <v>23</v>
      </c>
      <c r="D7880" t="s">
        <v>730</v>
      </c>
      <c r="E7880" t="s">
        <v>78</v>
      </c>
      <c r="F7880" t="s">
        <v>473</v>
      </c>
      <c r="G7880" t="s">
        <v>470</v>
      </c>
      <c r="H7880" t="s">
        <v>78</v>
      </c>
      <c r="I7880" t="s">
        <v>78</v>
      </c>
      <c r="J7880" t="s">
        <v>78</v>
      </c>
      <c r="K7880" t="s">
        <v>78</v>
      </c>
      <c r="L7880" t="s">
        <v>78</v>
      </c>
      <c r="M7880" t="s">
        <v>475</v>
      </c>
      <c r="N7880" t="s">
        <v>721</v>
      </c>
      <c r="O7880" t="s">
        <v>746</v>
      </c>
    </row>
    <row r="7881" spans="1:15" x14ac:dyDescent="0.35">
      <c r="A7881" t="s">
        <v>39</v>
      </c>
      <c r="B7881" t="s">
        <v>318</v>
      </c>
      <c r="C7881">
        <v>1</v>
      </c>
      <c r="D7881" t="s">
        <v>78</v>
      </c>
      <c r="E7881" t="s">
        <v>78</v>
      </c>
      <c r="F7881" t="s">
        <v>78</v>
      </c>
      <c r="G7881" t="s">
        <v>78</v>
      </c>
      <c r="H7881" t="s">
        <v>78</v>
      </c>
      <c r="I7881" t="s">
        <v>78</v>
      </c>
      <c r="J7881" t="s">
        <v>78</v>
      </c>
      <c r="K7881" t="s">
        <v>78</v>
      </c>
      <c r="L7881" t="s">
        <v>78</v>
      </c>
      <c r="M7881" t="s">
        <v>294</v>
      </c>
      <c r="N7881" t="s">
        <v>78</v>
      </c>
      <c r="O7881" t="s">
        <v>78</v>
      </c>
    </row>
    <row r="7882" spans="1:15" x14ac:dyDescent="0.35">
      <c r="A7882" t="s">
        <v>40</v>
      </c>
      <c r="B7882" t="s">
        <v>827</v>
      </c>
      <c r="C7882">
        <v>99</v>
      </c>
      <c r="D7882" t="s">
        <v>852</v>
      </c>
      <c r="E7882" t="s">
        <v>334</v>
      </c>
      <c r="F7882" t="s">
        <v>692</v>
      </c>
      <c r="G7882" t="s">
        <v>1104</v>
      </c>
      <c r="H7882" t="s">
        <v>633</v>
      </c>
      <c r="I7882" t="s">
        <v>78</v>
      </c>
      <c r="J7882" t="s">
        <v>78</v>
      </c>
      <c r="K7882" t="s">
        <v>78</v>
      </c>
      <c r="L7882" t="s">
        <v>78</v>
      </c>
      <c r="M7882" t="s">
        <v>744</v>
      </c>
      <c r="N7882" t="s">
        <v>377</v>
      </c>
      <c r="O7882" t="s">
        <v>285</v>
      </c>
    </row>
    <row r="7883" spans="1:15" x14ac:dyDescent="0.35">
      <c r="A7883" t="s">
        <v>40</v>
      </c>
      <c r="B7883" t="s">
        <v>828</v>
      </c>
      <c r="C7883">
        <v>113</v>
      </c>
      <c r="D7883" t="s">
        <v>59</v>
      </c>
      <c r="E7883" t="s">
        <v>688</v>
      </c>
      <c r="F7883" t="s">
        <v>335</v>
      </c>
      <c r="G7883" t="s">
        <v>1107</v>
      </c>
      <c r="H7883" t="s">
        <v>78</v>
      </c>
      <c r="I7883" t="s">
        <v>78</v>
      </c>
      <c r="J7883" t="s">
        <v>78</v>
      </c>
      <c r="K7883" t="s">
        <v>78</v>
      </c>
      <c r="L7883" t="s">
        <v>387</v>
      </c>
      <c r="M7883" t="s">
        <v>279</v>
      </c>
      <c r="N7883" t="s">
        <v>383</v>
      </c>
      <c r="O7883" t="s">
        <v>825</v>
      </c>
    </row>
    <row r="7884" spans="1:15" x14ac:dyDescent="0.35">
      <c r="A7884" t="s">
        <v>40</v>
      </c>
      <c r="B7884" t="s">
        <v>318</v>
      </c>
      <c r="C7884">
        <v>6</v>
      </c>
      <c r="D7884" t="s">
        <v>78</v>
      </c>
      <c r="E7884" t="s">
        <v>78</v>
      </c>
      <c r="F7884" t="s">
        <v>78</v>
      </c>
      <c r="G7884" t="s">
        <v>78</v>
      </c>
      <c r="H7884" t="s">
        <v>78</v>
      </c>
      <c r="I7884" t="s">
        <v>78</v>
      </c>
      <c r="J7884" t="s">
        <v>78</v>
      </c>
      <c r="K7884" t="s">
        <v>78</v>
      </c>
      <c r="L7884" t="s">
        <v>78</v>
      </c>
      <c r="M7884" t="s">
        <v>516</v>
      </c>
      <c r="N7884" t="s">
        <v>1023</v>
      </c>
      <c r="O7884" t="s">
        <v>488</v>
      </c>
    </row>
    <row r="7886" spans="1:15" x14ac:dyDescent="0.35">
      <c r="A7886" t="s">
        <v>2143</v>
      </c>
    </row>
    <row r="7887" spans="1:15" x14ac:dyDescent="0.35">
      <c r="A7887" t="s">
        <v>29</v>
      </c>
      <c r="B7887" t="s">
        <v>864</v>
      </c>
      <c r="C7887" t="s">
        <v>30</v>
      </c>
      <c r="D7887" t="s">
        <v>2132</v>
      </c>
      <c r="E7887" t="s">
        <v>2133</v>
      </c>
      <c r="F7887" t="s">
        <v>2134</v>
      </c>
      <c r="G7887" t="s">
        <v>2135</v>
      </c>
      <c r="H7887" t="s">
        <v>2136</v>
      </c>
      <c r="I7887" t="s">
        <v>2137</v>
      </c>
      <c r="J7887" t="s">
        <v>2138</v>
      </c>
      <c r="K7887" t="s">
        <v>2139</v>
      </c>
      <c r="L7887" t="s">
        <v>2140</v>
      </c>
      <c r="M7887" t="s">
        <v>2141</v>
      </c>
      <c r="N7887" t="s">
        <v>1523</v>
      </c>
      <c r="O7887" t="s">
        <v>74</v>
      </c>
    </row>
    <row r="7888" spans="1:15" x14ac:dyDescent="0.35">
      <c r="A7888" t="s">
        <v>35</v>
      </c>
      <c r="B7888" t="s">
        <v>831</v>
      </c>
      <c r="C7888">
        <v>8</v>
      </c>
      <c r="D7888" t="s">
        <v>722</v>
      </c>
      <c r="E7888" t="s">
        <v>1209</v>
      </c>
      <c r="F7888" t="s">
        <v>1209</v>
      </c>
      <c r="G7888" t="s">
        <v>666</v>
      </c>
      <c r="H7888" t="s">
        <v>78</v>
      </c>
      <c r="I7888" t="s">
        <v>78</v>
      </c>
      <c r="J7888" t="s">
        <v>78</v>
      </c>
      <c r="K7888" t="s">
        <v>78</v>
      </c>
      <c r="L7888" t="s">
        <v>78</v>
      </c>
      <c r="M7888" t="s">
        <v>182</v>
      </c>
      <c r="N7888" t="s">
        <v>78</v>
      </c>
      <c r="O7888" t="s">
        <v>78</v>
      </c>
    </row>
    <row r="7889" spans="1:15" x14ac:dyDescent="0.35">
      <c r="A7889" t="s">
        <v>35</v>
      </c>
      <c r="B7889" t="s">
        <v>832</v>
      </c>
      <c r="C7889">
        <v>16</v>
      </c>
      <c r="D7889" t="s">
        <v>723</v>
      </c>
      <c r="E7889" t="s">
        <v>78</v>
      </c>
      <c r="F7889" t="s">
        <v>1227</v>
      </c>
      <c r="G7889" t="s">
        <v>296</v>
      </c>
      <c r="H7889" t="s">
        <v>78</v>
      </c>
      <c r="I7889" t="s">
        <v>78</v>
      </c>
      <c r="J7889" t="s">
        <v>78</v>
      </c>
      <c r="K7889" t="s">
        <v>78</v>
      </c>
      <c r="L7889" t="s">
        <v>78</v>
      </c>
      <c r="M7889" t="s">
        <v>494</v>
      </c>
      <c r="N7889" t="s">
        <v>78</v>
      </c>
      <c r="O7889" t="s">
        <v>78</v>
      </c>
    </row>
    <row r="7890" spans="1:15" x14ac:dyDescent="0.35">
      <c r="A7890" t="s">
        <v>35</v>
      </c>
      <c r="B7890" t="s">
        <v>833</v>
      </c>
      <c r="C7890">
        <v>14</v>
      </c>
      <c r="D7890" t="s">
        <v>78</v>
      </c>
      <c r="E7890" t="s">
        <v>78</v>
      </c>
      <c r="F7890" t="s">
        <v>609</v>
      </c>
      <c r="G7890" t="s">
        <v>939</v>
      </c>
      <c r="H7890" t="s">
        <v>78</v>
      </c>
      <c r="I7890" t="s">
        <v>78</v>
      </c>
      <c r="J7890" t="s">
        <v>78</v>
      </c>
      <c r="K7890" t="s">
        <v>78</v>
      </c>
      <c r="L7890" t="s">
        <v>78</v>
      </c>
      <c r="M7890" t="s">
        <v>573</v>
      </c>
      <c r="N7890" t="s">
        <v>78</v>
      </c>
      <c r="O7890" t="s">
        <v>78</v>
      </c>
    </row>
    <row r="7891" spans="1:15" x14ac:dyDescent="0.35">
      <c r="A7891" t="s">
        <v>36</v>
      </c>
      <c r="B7891" t="s">
        <v>831</v>
      </c>
      <c r="C7891">
        <v>8</v>
      </c>
      <c r="D7891" t="s">
        <v>78</v>
      </c>
      <c r="E7891" t="s">
        <v>78</v>
      </c>
      <c r="F7891" t="s">
        <v>114</v>
      </c>
      <c r="G7891" t="s">
        <v>877</v>
      </c>
      <c r="H7891" t="s">
        <v>78</v>
      </c>
      <c r="I7891" t="s">
        <v>78</v>
      </c>
      <c r="J7891" t="s">
        <v>78</v>
      </c>
      <c r="K7891" t="s">
        <v>78</v>
      </c>
      <c r="L7891" t="s">
        <v>770</v>
      </c>
      <c r="M7891" t="s">
        <v>1110</v>
      </c>
      <c r="N7891" t="s">
        <v>78</v>
      </c>
      <c r="O7891" t="s">
        <v>533</v>
      </c>
    </row>
    <row r="7892" spans="1:15" x14ac:dyDescent="0.35">
      <c r="A7892" t="s">
        <v>36</v>
      </c>
      <c r="B7892" t="s">
        <v>832</v>
      </c>
      <c r="C7892">
        <v>52</v>
      </c>
      <c r="D7892" t="s">
        <v>905</v>
      </c>
      <c r="E7892" t="s">
        <v>341</v>
      </c>
      <c r="F7892" t="s">
        <v>386</v>
      </c>
      <c r="G7892" t="s">
        <v>783</v>
      </c>
      <c r="H7892" t="s">
        <v>998</v>
      </c>
      <c r="I7892" t="s">
        <v>78</v>
      </c>
      <c r="J7892" t="s">
        <v>78</v>
      </c>
      <c r="K7892" t="s">
        <v>78</v>
      </c>
      <c r="L7892" t="s">
        <v>78</v>
      </c>
      <c r="M7892" t="s">
        <v>546</v>
      </c>
      <c r="N7892" t="s">
        <v>633</v>
      </c>
      <c r="O7892" t="s">
        <v>270</v>
      </c>
    </row>
    <row r="7893" spans="1:15" x14ac:dyDescent="0.35">
      <c r="A7893" t="s">
        <v>36</v>
      </c>
      <c r="B7893" t="s">
        <v>833</v>
      </c>
      <c r="C7893">
        <v>6</v>
      </c>
      <c r="D7893" t="s">
        <v>1026</v>
      </c>
      <c r="E7893" t="s">
        <v>78</v>
      </c>
      <c r="F7893" t="s">
        <v>434</v>
      </c>
      <c r="G7893" t="s">
        <v>78</v>
      </c>
      <c r="H7893" t="s">
        <v>78</v>
      </c>
      <c r="I7893" t="s">
        <v>78</v>
      </c>
      <c r="J7893" t="s">
        <v>78</v>
      </c>
      <c r="K7893" t="s">
        <v>78</v>
      </c>
      <c r="L7893" t="s">
        <v>78</v>
      </c>
      <c r="M7893" t="s">
        <v>1209</v>
      </c>
      <c r="N7893" t="s">
        <v>78</v>
      </c>
      <c r="O7893" t="s">
        <v>78</v>
      </c>
    </row>
    <row r="7894" spans="1:15" x14ac:dyDescent="0.35">
      <c r="A7894" t="s">
        <v>37</v>
      </c>
      <c r="B7894" t="s">
        <v>831</v>
      </c>
      <c r="C7894">
        <v>8</v>
      </c>
      <c r="D7894" t="s">
        <v>1205</v>
      </c>
      <c r="E7894" t="s">
        <v>699</v>
      </c>
      <c r="F7894" t="s">
        <v>600</v>
      </c>
      <c r="G7894" t="s">
        <v>345</v>
      </c>
      <c r="H7894" t="s">
        <v>78</v>
      </c>
      <c r="I7894" t="s">
        <v>78</v>
      </c>
      <c r="J7894" t="s">
        <v>78</v>
      </c>
      <c r="K7894" t="s">
        <v>78</v>
      </c>
      <c r="L7894" t="s">
        <v>78</v>
      </c>
      <c r="M7894" t="s">
        <v>1209</v>
      </c>
      <c r="N7894" t="s">
        <v>78</v>
      </c>
      <c r="O7894" t="s">
        <v>78</v>
      </c>
    </row>
    <row r="7895" spans="1:15" x14ac:dyDescent="0.35">
      <c r="A7895" t="s">
        <v>37</v>
      </c>
      <c r="B7895" t="s">
        <v>832</v>
      </c>
      <c r="C7895">
        <v>28</v>
      </c>
      <c r="D7895" t="s">
        <v>1205</v>
      </c>
      <c r="E7895" t="s">
        <v>78</v>
      </c>
      <c r="F7895" t="s">
        <v>1105</v>
      </c>
      <c r="G7895" t="s">
        <v>789</v>
      </c>
      <c r="H7895" t="s">
        <v>78</v>
      </c>
      <c r="I7895" t="s">
        <v>78</v>
      </c>
      <c r="J7895" t="s">
        <v>78</v>
      </c>
      <c r="K7895" t="s">
        <v>78</v>
      </c>
      <c r="L7895" t="s">
        <v>78</v>
      </c>
      <c r="M7895" t="s">
        <v>1530</v>
      </c>
      <c r="N7895" t="s">
        <v>85</v>
      </c>
      <c r="O7895" t="s">
        <v>406</v>
      </c>
    </row>
    <row r="7896" spans="1:15" x14ac:dyDescent="0.35">
      <c r="A7896" t="s">
        <v>37</v>
      </c>
      <c r="B7896" t="s">
        <v>833</v>
      </c>
      <c r="C7896">
        <v>3</v>
      </c>
      <c r="D7896" t="s">
        <v>78</v>
      </c>
      <c r="E7896" t="s">
        <v>78</v>
      </c>
      <c r="F7896" t="s">
        <v>735</v>
      </c>
      <c r="G7896" t="s">
        <v>78</v>
      </c>
      <c r="H7896" t="s">
        <v>78</v>
      </c>
      <c r="I7896" t="s">
        <v>78</v>
      </c>
      <c r="J7896" t="s">
        <v>78</v>
      </c>
      <c r="K7896" t="s">
        <v>78</v>
      </c>
      <c r="L7896" t="s">
        <v>78</v>
      </c>
      <c r="M7896" t="s">
        <v>890</v>
      </c>
      <c r="N7896" t="s">
        <v>78</v>
      </c>
      <c r="O7896" t="s">
        <v>78</v>
      </c>
    </row>
    <row r="7897" spans="1:15" x14ac:dyDescent="0.35">
      <c r="A7897" t="s">
        <v>38</v>
      </c>
      <c r="B7897" t="s">
        <v>831</v>
      </c>
      <c r="C7897">
        <v>11</v>
      </c>
      <c r="D7897" t="s">
        <v>772</v>
      </c>
      <c r="E7897" t="s">
        <v>78</v>
      </c>
      <c r="F7897" t="s">
        <v>737</v>
      </c>
      <c r="G7897" t="s">
        <v>665</v>
      </c>
      <c r="H7897" t="s">
        <v>78</v>
      </c>
      <c r="I7897" t="s">
        <v>78</v>
      </c>
      <c r="J7897" t="s">
        <v>78</v>
      </c>
      <c r="K7897" t="s">
        <v>78</v>
      </c>
      <c r="L7897" t="s">
        <v>78</v>
      </c>
      <c r="M7897" t="s">
        <v>282</v>
      </c>
      <c r="N7897" t="s">
        <v>78</v>
      </c>
      <c r="O7897" t="s">
        <v>478</v>
      </c>
    </row>
    <row r="7898" spans="1:15" x14ac:dyDescent="0.35">
      <c r="A7898" t="s">
        <v>38</v>
      </c>
      <c r="B7898" t="s">
        <v>832</v>
      </c>
      <c r="C7898">
        <v>18</v>
      </c>
      <c r="D7898" t="s">
        <v>320</v>
      </c>
      <c r="E7898" t="s">
        <v>78</v>
      </c>
      <c r="F7898" t="s">
        <v>799</v>
      </c>
      <c r="G7898" t="s">
        <v>253</v>
      </c>
      <c r="H7898" t="s">
        <v>78</v>
      </c>
      <c r="I7898" t="s">
        <v>78</v>
      </c>
      <c r="J7898" t="s">
        <v>78</v>
      </c>
      <c r="K7898" t="s">
        <v>78</v>
      </c>
      <c r="L7898" t="s">
        <v>78</v>
      </c>
      <c r="M7898" t="s">
        <v>743</v>
      </c>
      <c r="N7898" t="s">
        <v>676</v>
      </c>
      <c r="O7898" t="s">
        <v>1130</v>
      </c>
    </row>
    <row r="7899" spans="1:15" x14ac:dyDescent="0.35">
      <c r="A7899" t="s">
        <v>38</v>
      </c>
      <c r="B7899" t="s">
        <v>833</v>
      </c>
      <c r="C7899">
        <v>7</v>
      </c>
      <c r="D7899" t="s">
        <v>854</v>
      </c>
      <c r="E7899" t="s">
        <v>78</v>
      </c>
      <c r="F7899" t="s">
        <v>78</v>
      </c>
      <c r="G7899" t="s">
        <v>209</v>
      </c>
      <c r="H7899" t="s">
        <v>78</v>
      </c>
      <c r="I7899" t="s">
        <v>78</v>
      </c>
      <c r="J7899" t="s">
        <v>78</v>
      </c>
      <c r="K7899" t="s">
        <v>78</v>
      </c>
      <c r="L7899" t="s">
        <v>78</v>
      </c>
      <c r="M7899" t="s">
        <v>1159</v>
      </c>
      <c r="N7899" t="s">
        <v>78</v>
      </c>
      <c r="O7899" t="s">
        <v>717</v>
      </c>
    </row>
    <row r="7900" spans="1:15" x14ac:dyDescent="0.35">
      <c r="A7900" t="s">
        <v>39</v>
      </c>
      <c r="B7900" t="s">
        <v>831</v>
      </c>
      <c r="C7900">
        <v>6</v>
      </c>
      <c r="D7900" t="s">
        <v>78</v>
      </c>
      <c r="E7900" t="s">
        <v>78</v>
      </c>
      <c r="F7900" t="s">
        <v>854</v>
      </c>
      <c r="G7900" t="s">
        <v>78</v>
      </c>
      <c r="H7900" t="s">
        <v>78</v>
      </c>
      <c r="I7900" t="s">
        <v>78</v>
      </c>
      <c r="J7900" t="s">
        <v>78</v>
      </c>
      <c r="K7900" t="s">
        <v>78</v>
      </c>
      <c r="L7900" t="s">
        <v>78</v>
      </c>
      <c r="M7900" t="s">
        <v>408</v>
      </c>
      <c r="N7900" t="s">
        <v>78</v>
      </c>
      <c r="O7900" t="s">
        <v>103</v>
      </c>
    </row>
    <row r="7901" spans="1:15" x14ac:dyDescent="0.35">
      <c r="A7901" t="s">
        <v>39</v>
      </c>
      <c r="B7901" t="s">
        <v>832</v>
      </c>
      <c r="C7901">
        <v>21</v>
      </c>
      <c r="D7901" t="s">
        <v>654</v>
      </c>
      <c r="E7901" t="s">
        <v>624</v>
      </c>
      <c r="F7901" t="s">
        <v>69</v>
      </c>
      <c r="G7901" t="s">
        <v>320</v>
      </c>
      <c r="H7901" t="s">
        <v>78</v>
      </c>
      <c r="I7901" t="s">
        <v>78</v>
      </c>
      <c r="J7901" t="s">
        <v>78</v>
      </c>
      <c r="K7901" t="s">
        <v>78</v>
      </c>
      <c r="L7901" t="s">
        <v>78</v>
      </c>
      <c r="M7901" t="s">
        <v>1094</v>
      </c>
      <c r="N7901" t="s">
        <v>993</v>
      </c>
      <c r="O7901" t="s">
        <v>788</v>
      </c>
    </row>
    <row r="7902" spans="1:15" x14ac:dyDescent="0.35">
      <c r="A7902" t="s">
        <v>39</v>
      </c>
      <c r="B7902" t="s">
        <v>833</v>
      </c>
      <c r="C7902">
        <v>12</v>
      </c>
      <c r="D7902" t="s">
        <v>1087</v>
      </c>
      <c r="E7902" t="s">
        <v>78</v>
      </c>
      <c r="F7902" t="s">
        <v>799</v>
      </c>
      <c r="G7902" t="s">
        <v>205</v>
      </c>
      <c r="H7902" t="s">
        <v>78</v>
      </c>
      <c r="I7902" t="s">
        <v>78</v>
      </c>
      <c r="J7902" t="s">
        <v>78</v>
      </c>
      <c r="K7902" t="s">
        <v>78</v>
      </c>
      <c r="L7902" t="s">
        <v>78</v>
      </c>
      <c r="M7902" t="s">
        <v>1220</v>
      </c>
      <c r="N7902" t="s">
        <v>78</v>
      </c>
      <c r="O7902" t="s">
        <v>825</v>
      </c>
    </row>
    <row r="7903" spans="1:15" x14ac:dyDescent="0.35">
      <c r="A7903" t="s">
        <v>40</v>
      </c>
      <c r="B7903" t="s">
        <v>831</v>
      </c>
      <c r="C7903">
        <v>41</v>
      </c>
      <c r="D7903" t="s">
        <v>783</v>
      </c>
      <c r="E7903" t="s">
        <v>270</v>
      </c>
      <c r="F7903" t="s">
        <v>758</v>
      </c>
      <c r="G7903" t="s">
        <v>720</v>
      </c>
      <c r="H7903" t="s">
        <v>78</v>
      </c>
      <c r="I7903" t="s">
        <v>78</v>
      </c>
      <c r="J7903" t="s">
        <v>78</v>
      </c>
      <c r="K7903" t="s">
        <v>78</v>
      </c>
      <c r="L7903" t="s">
        <v>644</v>
      </c>
      <c r="M7903" t="s">
        <v>518</v>
      </c>
      <c r="N7903" t="s">
        <v>78</v>
      </c>
      <c r="O7903" t="s">
        <v>834</v>
      </c>
    </row>
    <row r="7904" spans="1:15" x14ac:dyDescent="0.35">
      <c r="A7904" t="s">
        <v>40</v>
      </c>
      <c r="B7904" t="s">
        <v>832</v>
      </c>
      <c r="C7904">
        <v>135</v>
      </c>
      <c r="D7904" t="s">
        <v>1205</v>
      </c>
      <c r="E7904" t="s">
        <v>675</v>
      </c>
      <c r="F7904" t="s">
        <v>480</v>
      </c>
      <c r="G7904" t="s">
        <v>854</v>
      </c>
      <c r="H7904" t="s">
        <v>341</v>
      </c>
      <c r="I7904" t="s">
        <v>78</v>
      </c>
      <c r="J7904" t="s">
        <v>78</v>
      </c>
      <c r="K7904" t="s">
        <v>78</v>
      </c>
      <c r="L7904" t="s">
        <v>78</v>
      </c>
      <c r="M7904" t="s">
        <v>635</v>
      </c>
      <c r="N7904" t="s">
        <v>718</v>
      </c>
      <c r="O7904" t="s">
        <v>719</v>
      </c>
    </row>
    <row r="7905" spans="1:15" x14ac:dyDescent="0.35">
      <c r="A7905" t="s">
        <v>40</v>
      </c>
      <c r="B7905" t="s">
        <v>833</v>
      </c>
      <c r="C7905">
        <v>42</v>
      </c>
      <c r="D7905" t="s">
        <v>836</v>
      </c>
      <c r="E7905" t="s">
        <v>78</v>
      </c>
      <c r="F7905" t="s">
        <v>764</v>
      </c>
      <c r="G7905" t="s">
        <v>229</v>
      </c>
      <c r="H7905" t="s">
        <v>78</v>
      </c>
      <c r="I7905" t="s">
        <v>78</v>
      </c>
      <c r="J7905" t="s">
        <v>78</v>
      </c>
      <c r="K7905" t="s">
        <v>78</v>
      </c>
      <c r="L7905" t="s">
        <v>78</v>
      </c>
      <c r="M7905" t="s">
        <v>118</v>
      </c>
      <c r="N7905" t="s">
        <v>78</v>
      </c>
      <c r="O7905" t="s">
        <v>676</v>
      </c>
    </row>
    <row r="7907" spans="1:15" x14ac:dyDescent="0.35">
      <c r="A7907" t="s">
        <v>2144</v>
      </c>
    </row>
    <row r="7908" spans="1:15" x14ac:dyDescent="0.35">
      <c r="A7908" t="s">
        <v>29</v>
      </c>
      <c r="B7908" t="s">
        <v>872</v>
      </c>
      <c r="C7908" t="s">
        <v>30</v>
      </c>
      <c r="D7908" t="s">
        <v>2132</v>
      </c>
      <c r="E7908" t="s">
        <v>2133</v>
      </c>
      <c r="F7908" t="s">
        <v>2134</v>
      </c>
      <c r="G7908" t="s">
        <v>2135</v>
      </c>
      <c r="H7908" t="s">
        <v>2136</v>
      </c>
      <c r="I7908" t="s">
        <v>2137</v>
      </c>
      <c r="J7908" t="s">
        <v>2138</v>
      </c>
      <c r="K7908" t="s">
        <v>2139</v>
      </c>
      <c r="L7908" t="s">
        <v>2140</v>
      </c>
      <c r="M7908" t="s">
        <v>2141</v>
      </c>
      <c r="N7908" t="s">
        <v>1523</v>
      </c>
      <c r="O7908" t="s">
        <v>74</v>
      </c>
    </row>
    <row r="7909" spans="1:15" x14ac:dyDescent="0.35">
      <c r="A7909" t="s">
        <v>35</v>
      </c>
      <c r="B7909" t="s">
        <v>873</v>
      </c>
      <c r="C7909">
        <v>16</v>
      </c>
      <c r="D7909" t="s">
        <v>793</v>
      </c>
      <c r="E7909" t="s">
        <v>812</v>
      </c>
      <c r="F7909" t="s">
        <v>358</v>
      </c>
      <c r="G7909" t="s">
        <v>861</v>
      </c>
      <c r="H7909" t="s">
        <v>78</v>
      </c>
      <c r="I7909" t="s">
        <v>78</v>
      </c>
      <c r="J7909" t="s">
        <v>78</v>
      </c>
      <c r="K7909" t="s">
        <v>78</v>
      </c>
      <c r="L7909" t="s">
        <v>78</v>
      </c>
      <c r="M7909" t="s">
        <v>690</v>
      </c>
      <c r="N7909" t="s">
        <v>78</v>
      </c>
      <c r="O7909" t="s">
        <v>78</v>
      </c>
    </row>
    <row r="7910" spans="1:15" x14ac:dyDescent="0.35">
      <c r="A7910" t="s">
        <v>35</v>
      </c>
      <c r="B7910" t="s">
        <v>874</v>
      </c>
      <c r="C7910">
        <v>20</v>
      </c>
      <c r="D7910" t="s">
        <v>270</v>
      </c>
      <c r="E7910" t="s">
        <v>78</v>
      </c>
      <c r="F7910" t="s">
        <v>902</v>
      </c>
      <c r="G7910" t="s">
        <v>424</v>
      </c>
      <c r="H7910" t="s">
        <v>78</v>
      </c>
      <c r="I7910" t="s">
        <v>78</v>
      </c>
      <c r="J7910" t="s">
        <v>78</v>
      </c>
      <c r="K7910" t="s">
        <v>78</v>
      </c>
      <c r="L7910" t="s">
        <v>78</v>
      </c>
      <c r="M7910" t="s">
        <v>103</v>
      </c>
      <c r="N7910" t="s">
        <v>78</v>
      </c>
      <c r="O7910" t="s">
        <v>78</v>
      </c>
    </row>
    <row r="7911" spans="1:15" x14ac:dyDescent="0.35">
      <c r="A7911" t="s">
        <v>35</v>
      </c>
      <c r="B7911" t="s">
        <v>318</v>
      </c>
      <c r="C7911">
        <v>2</v>
      </c>
      <c r="D7911" t="s">
        <v>78</v>
      </c>
      <c r="E7911" t="s">
        <v>78</v>
      </c>
      <c r="F7911" t="s">
        <v>78</v>
      </c>
      <c r="G7911" t="s">
        <v>294</v>
      </c>
      <c r="H7911" t="s">
        <v>78</v>
      </c>
      <c r="I7911" t="s">
        <v>78</v>
      </c>
      <c r="J7911" t="s">
        <v>78</v>
      </c>
      <c r="K7911" t="s">
        <v>78</v>
      </c>
      <c r="L7911" t="s">
        <v>78</v>
      </c>
      <c r="M7911" t="s">
        <v>642</v>
      </c>
      <c r="N7911" t="s">
        <v>78</v>
      </c>
      <c r="O7911" t="s">
        <v>78</v>
      </c>
    </row>
    <row r="7912" spans="1:15" x14ac:dyDescent="0.35">
      <c r="A7912" t="s">
        <v>36</v>
      </c>
      <c r="B7912" t="s">
        <v>873</v>
      </c>
      <c r="C7912">
        <v>27</v>
      </c>
      <c r="D7912" t="s">
        <v>723</v>
      </c>
      <c r="E7912" t="s">
        <v>644</v>
      </c>
      <c r="F7912" t="s">
        <v>272</v>
      </c>
      <c r="G7912" t="s">
        <v>1180</v>
      </c>
      <c r="H7912" t="s">
        <v>1118</v>
      </c>
      <c r="I7912" t="s">
        <v>78</v>
      </c>
      <c r="J7912" t="s">
        <v>78</v>
      </c>
      <c r="K7912" t="s">
        <v>78</v>
      </c>
      <c r="L7912" t="s">
        <v>633</v>
      </c>
      <c r="M7912" t="s">
        <v>951</v>
      </c>
      <c r="N7912" t="s">
        <v>78</v>
      </c>
      <c r="O7912" t="s">
        <v>719</v>
      </c>
    </row>
    <row r="7913" spans="1:15" x14ac:dyDescent="0.35">
      <c r="A7913" t="s">
        <v>36</v>
      </c>
      <c r="B7913" t="s">
        <v>874</v>
      </c>
      <c r="C7913">
        <v>35</v>
      </c>
      <c r="D7913" t="s">
        <v>291</v>
      </c>
      <c r="E7913" t="s">
        <v>623</v>
      </c>
      <c r="F7913" t="s">
        <v>1309</v>
      </c>
      <c r="G7913" t="s">
        <v>61</v>
      </c>
      <c r="H7913" t="s">
        <v>78</v>
      </c>
      <c r="I7913" t="s">
        <v>78</v>
      </c>
      <c r="J7913" t="s">
        <v>78</v>
      </c>
      <c r="K7913" t="s">
        <v>78</v>
      </c>
      <c r="L7913" t="s">
        <v>78</v>
      </c>
      <c r="M7913" t="s">
        <v>146</v>
      </c>
      <c r="N7913" t="s">
        <v>725</v>
      </c>
      <c r="O7913" t="s">
        <v>1169</v>
      </c>
    </row>
    <row r="7914" spans="1:15" x14ac:dyDescent="0.35">
      <c r="A7914" t="s">
        <v>36</v>
      </c>
      <c r="B7914" t="s">
        <v>318</v>
      </c>
      <c r="C7914">
        <v>4</v>
      </c>
      <c r="D7914" t="s">
        <v>78</v>
      </c>
      <c r="E7914" t="s">
        <v>78</v>
      </c>
      <c r="F7914" t="s">
        <v>78</v>
      </c>
      <c r="G7914" t="s">
        <v>78</v>
      </c>
      <c r="H7914" t="s">
        <v>78</v>
      </c>
      <c r="I7914" t="s">
        <v>78</v>
      </c>
      <c r="J7914" t="s">
        <v>78</v>
      </c>
      <c r="K7914" t="s">
        <v>78</v>
      </c>
      <c r="L7914" t="s">
        <v>78</v>
      </c>
      <c r="M7914" t="s">
        <v>294</v>
      </c>
      <c r="N7914" t="s">
        <v>78</v>
      </c>
      <c r="O7914" t="s">
        <v>78</v>
      </c>
    </row>
    <row r="7915" spans="1:15" x14ac:dyDescent="0.35">
      <c r="A7915" t="s">
        <v>37</v>
      </c>
      <c r="B7915" t="s">
        <v>873</v>
      </c>
      <c r="C7915">
        <v>19</v>
      </c>
      <c r="D7915" t="s">
        <v>764</v>
      </c>
      <c r="E7915" t="s">
        <v>1018</v>
      </c>
      <c r="F7915" t="s">
        <v>586</v>
      </c>
      <c r="G7915" t="s">
        <v>951</v>
      </c>
      <c r="H7915" t="s">
        <v>78</v>
      </c>
      <c r="I7915" t="s">
        <v>78</v>
      </c>
      <c r="J7915" t="s">
        <v>78</v>
      </c>
      <c r="K7915" t="s">
        <v>78</v>
      </c>
      <c r="L7915" t="s">
        <v>78</v>
      </c>
      <c r="M7915" t="s">
        <v>789</v>
      </c>
      <c r="N7915" t="s">
        <v>78</v>
      </c>
      <c r="O7915" t="s">
        <v>377</v>
      </c>
    </row>
    <row r="7916" spans="1:15" x14ac:dyDescent="0.35">
      <c r="A7916" t="s">
        <v>37</v>
      </c>
      <c r="B7916" t="s">
        <v>874</v>
      </c>
      <c r="C7916">
        <v>19</v>
      </c>
      <c r="D7916" t="s">
        <v>737</v>
      </c>
      <c r="E7916" t="s">
        <v>78</v>
      </c>
      <c r="F7916" t="s">
        <v>451</v>
      </c>
      <c r="G7916" t="s">
        <v>914</v>
      </c>
      <c r="H7916" t="s">
        <v>78</v>
      </c>
      <c r="I7916" t="s">
        <v>78</v>
      </c>
      <c r="J7916" t="s">
        <v>78</v>
      </c>
      <c r="K7916" t="s">
        <v>78</v>
      </c>
      <c r="L7916" t="s">
        <v>78</v>
      </c>
      <c r="M7916" t="s">
        <v>94</v>
      </c>
      <c r="N7916" t="s">
        <v>341</v>
      </c>
      <c r="O7916" t="s">
        <v>738</v>
      </c>
    </row>
    <row r="7917" spans="1:15" x14ac:dyDescent="0.35">
      <c r="A7917" t="s">
        <v>37</v>
      </c>
      <c r="B7917" t="s">
        <v>318</v>
      </c>
      <c r="C7917">
        <v>1</v>
      </c>
      <c r="D7917" t="s">
        <v>78</v>
      </c>
      <c r="E7917" t="s">
        <v>78</v>
      </c>
      <c r="F7917" t="s">
        <v>294</v>
      </c>
      <c r="G7917" t="s">
        <v>78</v>
      </c>
      <c r="H7917" t="s">
        <v>78</v>
      </c>
      <c r="I7917" t="s">
        <v>78</v>
      </c>
      <c r="J7917" t="s">
        <v>78</v>
      </c>
      <c r="K7917" t="s">
        <v>78</v>
      </c>
      <c r="L7917" t="s">
        <v>78</v>
      </c>
      <c r="M7917" t="s">
        <v>78</v>
      </c>
      <c r="N7917" t="s">
        <v>78</v>
      </c>
      <c r="O7917" t="s">
        <v>78</v>
      </c>
    </row>
    <row r="7918" spans="1:15" x14ac:dyDescent="0.35">
      <c r="A7918" t="s">
        <v>38</v>
      </c>
      <c r="B7918" t="s">
        <v>873</v>
      </c>
      <c r="C7918">
        <v>15</v>
      </c>
      <c r="D7918" t="s">
        <v>267</v>
      </c>
      <c r="E7918" t="s">
        <v>78</v>
      </c>
      <c r="F7918" t="s">
        <v>813</v>
      </c>
      <c r="G7918" t="s">
        <v>346</v>
      </c>
      <c r="H7918" t="s">
        <v>78</v>
      </c>
      <c r="I7918" t="s">
        <v>78</v>
      </c>
      <c r="J7918" t="s">
        <v>78</v>
      </c>
      <c r="K7918" t="s">
        <v>78</v>
      </c>
      <c r="L7918" t="s">
        <v>78</v>
      </c>
      <c r="M7918" t="s">
        <v>836</v>
      </c>
      <c r="N7918" t="s">
        <v>78</v>
      </c>
      <c r="O7918" t="s">
        <v>69</v>
      </c>
    </row>
    <row r="7919" spans="1:15" x14ac:dyDescent="0.35">
      <c r="A7919" t="s">
        <v>38</v>
      </c>
      <c r="B7919" t="s">
        <v>874</v>
      </c>
      <c r="C7919">
        <v>16</v>
      </c>
      <c r="D7919" t="s">
        <v>1087</v>
      </c>
      <c r="E7919" t="s">
        <v>78</v>
      </c>
      <c r="F7919" t="s">
        <v>78</v>
      </c>
      <c r="G7919" t="s">
        <v>330</v>
      </c>
      <c r="H7919" t="s">
        <v>78</v>
      </c>
      <c r="I7919" t="s">
        <v>78</v>
      </c>
      <c r="J7919" t="s">
        <v>78</v>
      </c>
      <c r="K7919" t="s">
        <v>78</v>
      </c>
      <c r="L7919" t="s">
        <v>78</v>
      </c>
      <c r="M7919" t="s">
        <v>1015</v>
      </c>
      <c r="N7919" t="s">
        <v>78</v>
      </c>
      <c r="O7919" t="s">
        <v>589</v>
      </c>
    </row>
    <row r="7920" spans="1:15" x14ac:dyDescent="0.35">
      <c r="A7920" t="s">
        <v>38</v>
      </c>
      <c r="B7920" t="s">
        <v>318</v>
      </c>
      <c r="C7920">
        <v>5</v>
      </c>
      <c r="D7920" t="s">
        <v>78</v>
      </c>
      <c r="E7920" t="s">
        <v>78</v>
      </c>
      <c r="F7920" t="s">
        <v>1098</v>
      </c>
      <c r="G7920" t="s">
        <v>451</v>
      </c>
      <c r="H7920" t="s">
        <v>78</v>
      </c>
      <c r="I7920" t="s">
        <v>78</v>
      </c>
      <c r="J7920" t="s">
        <v>78</v>
      </c>
      <c r="K7920" t="s">
        <v>78</v>
      </c>
      <c r="L7920" t="s">
        <v>78</v>
      </c>
      <c r="M7920" t="s">
        <v>656</v>
      </c>
      <c r="N7920" t="s">
        <v>744</v>
      </c>
      <c r="O7920" t="s">
        <v>78</v>
      </c>
    </row>
    <row r="7921" spans="1:15" x14ac:dyDescent="0.35">
      <c r="A7921" t="s">
        <v>39</v>
      </c>
      <c r="B7921" t="s">
        <v>873</v>
      </c>
      <c r="C7921">
        <v>15</v>
      </c>
      <c r="D7921" t="s">
        <v>934</v>
      </c>
      <c r="E7921" t="s">
        <v>78</v>
      </c>
      <c r="F7921" t="s">
        <v>340</v>
      </c>
      <c r="G7921" t="s">
        <v>528</v>
      </c>
      <c r="H7921" t="s">
        <v>78</v>
      </c>
      <c r="I7921" t="s">
        <v>78</v>
      </c>
      <c r="J7921" t="s">
        <v>78</v>
      </c>
      <c r="K7921" t="s">
        <v>78</v>
      </c>
      <c r="L7921" t="s">
        <v>78</v>
      </c>
      <c r="M7921" t="s">
        <v>51</v>
      </c>
      <c r="N7921" t="s">
        <v>725</v>
      </c>
      <c r="O7921" t="s">
        <v>987</v>
      </c>
    </row>
    <row r="7922" spans="1:15" x14ac:dyDescent="0.35">
      <c r="A7922" t="s">
        <v>39</v>
      </c>
      <c r="B7922" t="s">
        <v>874</v>
      </c>
      <c r="C7922">
        <v>20</v>
      </c>
      <c r="D7922" t="s">
        <v>722</v>
      </c>
      <c r="E7922" t="s">
        <v>406</v>
      </c>
      <c r="F7922" t="s">
        <v>78</v>
      </c>
      <c r="G7922" t="s">
        <v>47</v>
      </c>
      <c r="H7922" t="s">
        <v>78</v>
      </c>
      <c r="I7922" t="s">
        <v>78</v>
      </c>
      <c r="J7922" t="s">
        <v>78</v>
      </c>
      <c r="K7922" t="s">
        <v>78</v>
      </c>
      <c r="L7922" t="s">
        <v>78</v>
      </c>
      <c r="M7922" t="s">
        <v>559</v>
      </c>
      <c r="N7922" t="s">
        <v>78</v>
      </c>
      <c r="O7922" t="s">
        <v>840</v>
      </c>
    </row>
    <row r="7923" spans="1:15" x14ac:dyDescent="0.35">
      <c r="A7923" t="s">
        <v>39</v>
      </c>
      <c r="B7923" t="s">
        <v>318</v>
      </c>
      <c r="C7923">
        <v>4</v>
      </c>
      <c r="D7923" t="s">
        <v>432</v>
      </c>
      <c r="E7923" t="s">
        <v>78</v>
      </c>
      <c r="F7923" t="s">
        <v>526</v>
      </c>
      <c r="G7923" t="s">
        <v>744</v>
      </c>
      <c r="H7923" t="s">
        <v>78</v>
      </c>
      <c r="I7923" t="s">
        <v>78</v>
      </c>
      <c r="J7923" t="s">
        <v>78</v>
      </c>
      <c r="K7923" t="s">
        <v>78</v>
      </c>
      <c r="L7923" t="s">
        <v>78</v>
      </c>
      <c r="M7923" t="s">
        <v>78</v>
      </c>
      <c r="N7923" t="s">
        <v>78</v>
      </c>
      <c r="O7923" t="s">
        <v>103</v>
      </c>
    </row>
    <row r="7924" spans="1:15" x14ac:dyDescent="0.35">
      <c r="A7924" t="s">
        <v>40</v>
      </c>
      <c r="B7924" t="s">
        <v>873</v>
      </c>
      <c r="C7924">
        <v>92</v>
      </c>
      <c r="D7924" t="s">
        <v>799</v>
      </c>
      <c r="E7924" t="s">
        <v>456</v>
      </c>
      <c r="F7924" t="s">
        <v>172</v>
      </c>
      <c r="G7924" t="s">
        <v>758</v>
      </c>
      <c r="H7924" t="s">
        <v>732</v>
      </c>
      <c r="I7924" t="s">
        <v>78</v>
      </c>
      <c r="J7924" t="s">
        <v>78</v>
      </c>
      <c r="K7924" t="s">
        <v>78</v>
      </c>
      <c r="L7924" t="s">
        <v>800</v>
      </c>
      <c r="M7924" t="s">
        <v>1121</v>
      </c>
      <c r="N7924" t="s">
        <v>414</v>
      </c>
      <c r="O7924" t="s">
        <v>337</v>
      </c>
    </row>
    <row r="7925" spans="1:15" x14ac:dyDescent="0.35">
      <c r="A7925" t="s">
        <v>40</v>
      </c>
      <c r="B7925" t="s">
        <v>874</v>
      </c>
      <c r="C7925">
        <v>110</v>
      </c>
      <c r="D7925" t="s">
        <v>1026</v>
      </c>
      <c r="E7925" t="s">
        <v>377</v>
      </c>
      <c r="F7925" t="s">
        <v>753</v>
      </c>
      <c r="G7925" t="s">
        <v>249</v>
      </c>
      <c r="H7925" t="s">
        <v>78</v>
      </c>
      <c r="I7925" t="s">
        <v>78</v>
      </c>
      <c r="J7925" t="s">
        <v>78</v>
      </c>
      <c r="K7925" t="s">
        <v>78</v>
      </c>
      <c r="L7925" t="s">
        <v>78</v>
      </c>
      <c r="M7925" t="s">
        <v>363</v>
      </c>
      <c r="N7925" t="s">
        <v>624</v>
      </c>
      <c r="O7925" t="s">
        <v>936</v>
      </c>
    </row>
    <row r="7926" spans="1:15" x14ac:dyDescent="0.35">
      <c r="A7926" t="s">
        <v>40</v>
      </c>
      <c r="B7926" t="s">
        <v>318</v>
      </c>
      <c r="C7926">
        <v>16</v>
      </c>
      <c r="D7926" t="s">
        <v>868</v>
      </c>
      <c r="E7926" t="s">
        <v>78</v>
      </c>
      <c r="F7926" t="s">
        <v>799</v>
      </c>
      <c r="G7926" t="s">
        <v>114</v>
      </c>
      <c r="H7926" t="s">
        <v>78</v>
      </c>
      <c r="I7926" t="s">
        <v>78</v>
      </c>
      <c r="J7926" t="s">
        <v>78</v>
      </c>
      <c r="K7926" t="s">
        <v>78</v>
      </c>
      <c r="L7926" t="s">
        <v>78</v>
      </c>
      <c r="M7926" t="s">
        <v>262</v>
      </c>
      <c r="N7926" t="s">
        <v>723</v>
      </c>
      <c r="O7926" t="s">
        <v>450</v>
      </c>
    </row>
    <row r="7928" spans="1:15" x14ac:dyDescent="0.35">
      <c r="A7928" t="s">
        <v>2145</v>
      </c>
    </row>
    <row r="7929" spans="1:15" x14ac:dyDescent="0.35">
      <c r="A7929" t="s">
        <v>29</v>
      </c>
      <c r="B7929" t="s">
        <v>887</v>
      </c>
      <c r="C7929" t="s">
        <v>30</v>
      </c>
      <c r="D7929" t="s">
        <v>2132</v>
      </c>
      <c r="E7929" t="s">
        <v>2133</v>
      </c>
      <c r="F7929" t="s">
        <v>2134</v>
      </c>
      <c r="G7929" t="s">
        <v>2135</v>
      </c>
      <c r="H7929" t="s">
        <v>2136</v>
      </c>
      <c r="I7929" t="s">
        <v>2137</v>
      </c>
      <c r="J7929" t="s">
        <v>2138</v>
      </c>
      <c r="K7929" t="s">
        <v>2139</v>
      </c>
      <c r="L7929" t="s">
        <v>2140</v>
      </c>
      <c r="M7929" t="s">
        <v>2141</v>
      </c>
      <c r="N7929" t="s">
        <v>1523</v>
      </c>
      <c r="O7929" t="s">
        <v>74</v>
      </c>
    </row>
    <row r="7930" spans="1:15" x14ac:dyDescent="0.35">
      <c r="A7930" t="s">
        <v>35</v>
      </c>
      <c r="B7930" t="s">
        <v>888</v>
      </c>
      <c r="C7930">
        <v>14</v>
      </c>
      <c r="D7930" t="s">
        <v>838</v>
      </c>
      <c r="E7930" t="s">
        <v>78</v>
      </c>
      <c r="F7930" t="s">
        <v>461</v>
      </c>
      <c r="G7930" t="s">
        <v>424</v>
      </c>
      <c r="H7930" t="s">
        <v>78</v>
      </c>
      <c r="I7930" t="s">
        <v>78</v>
      </c>
      <c r="J7930" t="s">
        <v>78</v>
      </c>
      <c r="K7930" t="s">
        <v>78</v>
      </c>
      <c r="L7930" t="s">
        <v>78</v>
      </c>
      <c r="M7930" t="s">
        <v>868</v>
      </c>
      <c r="N7930" t="s">
        <v>78</v>
      </c>
      <c r="O7930" t="s">
        <v>78</v>
      </c>
    </row>
    <row r="7931" spans="1:15" x14ac:dyDescent="0.35">
      <c r="A7931" t="s">
        <v>35</v>
      </c>
      <c r="B7931" t="s">
        <v>889</v>
      </c>
      <c r="C7931">
        <v>24</v>
      </c>
      <c r="D7931" t="s">
        <v>337</v>
      </c>
      <c r="E7931" t="s">
        <v>731</v>
      </c>
      <c r="F7931" t="s">
        <v>780</v>
      </c>
      <c r="G7931" t="s">
        <v>478</v>
      </c>
      <c r="H7931" t="s">
        <v>78</v>
      </c>
      <c r="I7931" t="s">
        <v>78</v>
      </c>
      <c r="J7931" t="s">
        <v>78</v>
      </c>
      <c r="K7931" t="s">
        <v>78</v>
      </c>
      <c r="L7931" t="s">
        <v>78</v>
      </c>
      <c r="M7931" t="s">
        <v>504</v>
      </c>
      <c r="N7931" t="s">
        <v>78</v>
      </c>
      <c r="O7931" t="s">
        <v>78</v>
      </c>
    </row>
    <row r="7932" spans="1:15" x14ac:dyDescent="0.35">
      <c r="A7932" t="s">
        <v>36</v>
      </c>
      <c r="B7932" t="s">
        <v>888</v>
      </c>
      <c r="C7932">
        <v>31</v>
      </c>
      <c r="D7932" t="s">
        <v>1015</v>
      </c>
      <c r="E7932" t="s">
        <v>732</v>
      </c>
      <c r="F7932" t="s">
        <v>272</v>
      </c>
      <c r="G7932" t="s">
        <v>782</v>
      </c>
      <c r="H7932" t="s">
        <v>260</v>
      </c>
      <c r="I7932" t="s">
        <v>78</v>
      </c>
      <c r="J7932" t="s">
        <v>78</v>
      </c>
      <c r="K7932" t="s">
        <v>78</v>
      </c>
      <c r="L7932" t="s">
        <v>676</v>
      </c>
      <c r="M7932" t="s">
        <v>759</v>
      </c>
      <c r="N7932" t="s">
        <v>78</v>
      </c>
      <c r="O7932" t="s">
        <v>334</v>
      </c>
    </row>
    <row r="7933" spans="1:15" x14ac:dyDescent="0.35">
      <c r="A7933" t="s">
        <v>36</v>
      </c>
      <c r="B7933" t="s">
        <v>889</v>
      </c>
      <c r="C7933">
        <v>35</v>
      </c>
      <c r="D7933" t="s">
        <v>735</v>
      </c>
      <c r="E7933" t="s">
        <v>78</v>
      </c>
      <c r="F7933" t="s">
        <v>1107</v>
      </c>
      <c r="G7933" t="s">
        <v>63</v>
      </c>
      <c r="H7933" t="s">
        <v>78</v>
      </c>
      <c r="I7933" t="s">
        <v>78</v>
      </c>
      <c r="J7933" t="s">
        <v>78</v>
      </c>
      <c r="K7933" t="s">
        <v>78</v>
      </c>
      <c r="L7933" t="s">
        <v>78</v>
      </c>
      <c r="M7933" t="s">
        <v>404</v>
      </c>
      <c r="N7933" t="s">
        <v>1011</v>
      </c>
      <c r="O7933" t="s">
        <v>660</v>
      </c>
    </row>
    <row r="7934" spans="1:15" x14ac:dyDescent="0.35">
      <c r="A7934" t="s">
        <v>37</v>
      </c>
      <c r="B7934" t="s">
        <v>888</v>
      </c>
      <c r="C7934">
        <v>17</v>
      </c>
      <c r="D7934" t="s">
        <v>759</v>
      </c>
      <c r="E7934" t="s">
        <v>78</v>
      </c>
      <c r="F7934" t="s">
        <v>154</v>
      </c>
      <c r="G7934" t="s">
        <v>732</v>
      </c>
      <c r="H7934" t="s">
        <v>78</v>
      </c>
      <c r="I7934" t="s">
        <v>78</v>
      </c>
      <c r="J7934" t="s">
        <v>78</v>
      </c>
      <c r="K7934" t="s">
        <v>78</v>
      </c>
      <c r="L7934" t="s">
        <v>78</v>
      </c>
      <c r="M7934" t="s">
        <v>45</v>
      </c>
      <c r="N7934" t="s">
        <v>644</v>
      </c>
      <c r="O7934" t="s">
        <v>414</v>
      </c>
    </row>
    <row r="7935" spans="1:15" x14ac:dyDescent="0.35">
      <c r="A7935" t="s">
        <v>37</v>
      </c>
      <c r="B7935" t="s">
        <v>889</v>
      </c>
      <c r="C7935">
        <v>22</v>
      </c>
      <c r="D7935" t="s">
        <v>1015</v>
      </c>
      <c r="E7935" t="s">
        <v>793</v>
      </c>
      <c r="F7935" t="s">
        <v>1085</v>
      </c>
      <c r="G7935" t="s">
        <v>152</v>
      </c>
      <c r="H7935" t="s">
        <v>78</v>
      </c>
      <c r="I7935" t="s">
        <v>78</v>
      </c>
      <c r="J7935" t="s">
        <v>78</v>
      </c>
      <c r="K7935" t="s">
        <v>78</v>
      </c>
      <c r="L7935" t="s">
        <v>78</v>
      </c>
      <c r="M7935" t="s">
        <v>499</v>
      </c>
      <c r="N7935" t="s">
        <v>78</v>
      </c>
      <c r="O7935" t="s">
        <v>355</v>
      </c>
    </row>
    <row r="7936" spans="1:15" x14ac:dyDescent="0.35">
      <c r="A7936" t="s">
        <v>38</v>
      </c>
      <c r="B7936" t="s">
        <v>888</v>
      </c>
      <c r="C7936">
        <v>5</v>
      </c>
      <c r="D7936" t="s">
        <v>1171</v>
      </c>
      <c r="E7936" t="s">
        <v>78</v>
      </c>
      <c r="F7936" t="s">
        <v>230</v>
      </c>
      <c r="G7936" t="s">
        <v>67</v>
      </c>
      <c r="H7936" t="s">
        <v>78</v>
      </c>
      <c r="I7936" t="s">
        <v>78</v>
      </c>
      <c r="J7936" t="s">
        <v>78</v>
      </c>
      <c r="K7936" t="s">
        <v>78</v>
      </c>
      <c r="L7936" t="s">
        <v>78</v>
      </c>
      <c r="M7936" t="s">
        <v>761</v>
      </c>
      <c r="N7936" t="s">
        <v>78</v>
      </c>
      <c r="O7936" t="s">
        <v>737</v>
      </c>
    </row>
    <row r="7937" spans="1:15" x14ac:dyDescent="0.35">
      <c r="A7937" t="s">
        <v>38</v>
      </c>
      <c r="B7937" t="s">
        <v>889</v>
      </c>
      <c r="C7937">
        <v>31</v>
      </c>
      <c r="D7937" t="s">
        <v>1067</v>
      </c>
      <c r="E7937" t="s">
        <v>78</v>
      </c>
      <c r="F7937" t="s">
        <v>807</v>
      </c>
      <c r="G7937" t="s">
        <v>130</v>
      </c>
      <c r="H7937" t="s">
        <v>78</v>
      </c>
      <c r="I7937" t="s">
        <v>78</v>
      </c>
      <c r="J7937" t="s">
        <v>78</v>
      </c>
      <c r="K7937" t="s">
        <v>78</v>
      </c>
      <c r="L7937" t="s">
        <v>78</v>
      </c>
      <c r="M7937" t="s">
        <v>729</v>
      </c>
      <c r="N7937" t="s">
        <v>85</v>
      </c>
      <c r="O7937" t="s">
        <v>473</v>
      </c>
    </row>
    <row r="7938" spans="1:15" x14ac:dyDescent="0.35">
      <c r="A7938" t="s">
        <v>39</v>
      </c>
      <c r="B7938" t="s">
        <v>888</v>
      </c>
      <c r="C7938">
        <v>9</v>
      </c>
      <c r="D7938" t="s">
        <v>1067</v>
      </c>
      <c r="E7938" t="s">
        <v>78</v>
      </c>
      <c r="F7938" t="s">
        <v>985</v>
      </c>
      <c r="G7938" t="s">
        <v>440</v>
      </c>
      <c r="H7938" t="s">
        <v>78</v>
      </c>
      <c r="I7938" t="s">
        <v>78</v>
      </c>
      <c r="J7938" t="s">
        <v>78</v>
      </c>
      <c r="K7938" t="s">
        <v>78</v>
      </c>
      <c r="L7938" t="s">
        <v>78</v>
      </c>
      <c r="M7938" t="s">
        <v>78</v>
      </c>
      <c r="N7938" t="s">
        <v>78</v>
      </c>
      <c r="O7938" t="s">
        <v>137</v>
      </c>
    </row>
    <row r="7939" spans="1:15" x14ac:dyDescent="0.35">
      <c r="A7939" t="s">
        <v>39</v>
      </c>
      <c r="B7939" t="s">
        <v>889</v>
      </c>
      <c r="C7939">
        <v>30</v>
      </c>
      <c r="D7939" t="s">
        <v>1222</v>
      </c>
      <c r="E7939" t="s">
        <v>675</v>
      </c>
      <c r="F7939" t="s">
        <v>61</v>
      </c>
      <c r="G7939" t="s">
        <v>665</v>
      </c>
      <c r="H7939" t="s">
        <v>78</v>
      </c>
      <c r="I7939" t="s">
        <v>78</v>
      </c>
      <c r="J7939" t="s">
        <v>78</v>
      </c>
      <c r="K7939" t="s">
        <v>78</v>
      </c>
      <c r="L7939" t="s">
        <v>78</v>
      </c>
      <c r="M7939" t="s">
        <v>537</v>
      </c>
      <c r="N7939" t="s">
        <v>676</v>
      </c>
      <c r="O7939" t="s">
        <v>1169</v>
      </c>
    </row>
    <row r="7940" spans="1:15" x14ac:dyDescent="0.35">
      <c r="A7940" t="s">
        <v>40</v>
      </c>
      <c r="B7940" t="s">
        <v>888</v>
      </c>
      <c r="C7940">
        <v>76</v>
      </c>
      <c r="D7940" t="s">
        <v>1056</v>
      </c>
      <c r="E7940" t="s">
        <v>406</v>
      </c>
      <c r="F7940" t="s">
        <v>502</v>
      </c>
      <c r="G7940" t="s">
        <v>1205</v>
      </c>
      <c r="H7940" t="s">
        <v>337</v>
      </c>
      <c r="I7940" t="s">
        <v>78</v>
      </c>
      <c r="J7940" t="s">
        <v>78</v>
      </c>
      <c r="K7940" t="s">
        <v>78</v>
      </c>
      <c r="L7940" t="s">
        <v>490</v>
      </c>
      <c r="M7940" t="s">
        <v>299</v>
      </c>
      <c r="N7940" t="s">
        <v>246</v>
      </c>
      <c r="O7940" t="s">
        <v>737</v>
      </c>
    </row>
    <row r="7941" spans="1:15" x14ac:dyDescent="0.35">
      <c r="A7941" t="s">
        <v>40</v>
      </c>
      <c r="B7941" t="s">
        <v>889</v>
      </c>
      <c r="C7941">
        <v>142</v>
      </c>
      <c r="D7941" t="s">
        <v>61</v>
      </c>
      <c r="E7941" t="s">
        <v>341</v>
      </c>
      <c r="F7941" t="s">
        <v>1216</v>
      </c>
      <c r="G7941" t="s">
        <v>121</v>
      </c>
      <c r="H7941" t="s">
        <v>78</v>
      </c>
      <c r="I7941" t="s">
        <v>78</v>
      </c>
      <c r="J7941" t="s">
        <v>78</v>
      </c>
      <c r="K7941" t="s">
        <v>78</v>
      </c>
      <c r="L7941" t="s">
        <v>78</v>
      </c>
      <c r="M7941" t="s">
        <v>470</v>
      </c>
      <c r="N7941" t="s">
        <v>644</v>
      </c>
      <c r="O7941" t="s">
        <v>918</v>
      </c>
    </row>
    <row r="7943" spans="1:15" x14ac:dyDescent="0.35">
      <c r="A7943" t="s">
        <v>2146</v>
      </c>
    </row>
    <row r="7944" spans="1:15" x14ac:dyDescent="0.35">
      <c r="A7944" t="s">
        <v>29</v>
      </c>
      <c r="B7944" t="s">
        <v>1664</v>
      </c>
      <c r="C7944" t="s">
        <v>30</v>
      </c>
      <c r="D7944" t="s">
        <v>2132</v>
      </c>
      <c r="E7944" t="s">
        <v>2133</v>
      </c>
      <c r="F7944" t="s">
        <v>2134</v>
      </c>
      <c r="G7944" t="s">
        <v>2135</v>
      </c>
      <c r="H7944" t="s">
        <v>2136</v>
      </c>
      <c r="I7944" t="s">
        <v>2137</v>
      </c>
      <c r="J7944" t="s">
        <v>2138</v>
      </c>
      <c r="K7944" t="s">
        <v>2139</v>
      </c>
      <c r="L7944" t="s">
        <v>2140</v>
      </c>
      <c r="M7944" t="s">
        <v>2141</v>
      </c>
      <c r="N7944" t="s">
        <v>1523</v>
      </c>
      <c r="O7944" t="s">
        <v>74</v>
      </c>
    </row>
    <row r="7945" spans="1:15" x14ac:dyDescent="0.35">
      <c r="A7945" t="s">
        <v>35</v>
      </c>
      <c r="B7945" t="s">
        <v>1665</v>
      </c>
      <c r="C7945">
        <v>12</v>
      </c>
      <c r="D7945" t="s">
        <v>1140</v>
      </c>
      <c r="E7945" t="s">
        <v>78</v>
      </c>
      <c r="F7945" t="s">
        <v>940</v>
      </c>
      <c r="G7945" t="s">
        <v>1114</v>
      </c>
      <c r="H7945" t="s">
        <v>78</v>
      </c>
      <c r="I7945" t="s">
        <v>78</v>
      </c>
      <c r="J7945" t="s">
        <v>78</v>
      </c>
      <c r="K7945" t="s">
        <v>78</v>
      </c>
      <c r="L7945" t="s">
        <v>78</v>
      </c>
      <c r="M7945" t="s">
        <v>580</v>
      </c>
      <c r="N7945" t="s">
        <v>78</v>
      </c>
      <c r="O7945" t="s">
        <v>78</v>
      </c>
    </row>
    <row r="7946" spans="1:15" x14ac:dyDescent="0.35">
      <c r="A7946" t="s">
        <v>35</v>
      </c>
      <c r="B7946" t="s">
        <v>1666</v>
      </c>
      <c r="C7946">
        <v>26</v>
      </c>
      <c r="D7946" t="s">
        <v>1008</v>
      </c>
      <c r="E7946" t="s">
        <v>1222</v>
      </c>
      <c r="F7946" t="s">
        <v>1136</v>
      </c>
      <c r="G7946" t="s">
        <v>855</v>
      </c>
      <c r="H7946" t="s">
        <v>78</v>
      </c>
      <c r="I7946" t="s">
        <v>78</v>
      </c>
      <c r="J7946" t="s">
        <v>78</v>
      </c>
      <c r="K7946" t="s">
        <v>78</v>
      </c>
      <c r="L7946" t="s">
        <v>78</v>
      </c>
      <c r="M7946" t="s">
        <v>578</v>
      </c>
      <c r="N7946" t="s">
        <v>78</v>
      </c>
      <c r="O7946" t="s">
        <v>78</v>
      </c>
    </row>
    <row r="7947" spans="1:15" x14ac:dyDescent="0.35">
      <c r="A7947" t="s">
        <v>36</v>
      </c>
      <c r="B7947" t="s">
        <v>1665</v>
      </c>
      <c r="C7947">
        <v>27</v>
      </c>
      <c r="D7947" t="s">
        <v>728</v>
      </c>
      <c r="E7947" t="s">
        <v>508</v>
      </c>
      <c r="F7947" t="s">
        <v>493</v>
      </c>
      <c r="G7947" t="s">
        <v>78</v>
      </c>
      <c r="H7947" t="s">
        <v>78</v>
      </c>
      <c r="I7947" t="s">
        <v>78</v>
      </c>
      <c r="J7947" t="s">
        <v>78</v>
      </c>
      <c r="K7947" t="s">
        <v>78</v>
      </c>
      <c r="L7947" t="s">
        <v>78</v>
      </c>
      <c r="M7947" t="s">
        <v>539</v>
      </c>
      <c r="N7947" t="s">
        <v>78</v>
      </c>
      <c r="O7947" t="s">
        <v>738</v>
      </c>
    </row>
    <row r="7948" spans="1:15" x14ac:dyDescent="0.35">
      <c r="A7948" t="s">
        <v>36</v>
      </c>
      <c r="B7948" t="s">
        <v>1666</v>
      </c>
      <c r="C7948">
        <v>39</v>
      </c>
      <c r="D7948" t="s">
        <v>1205</v>
      </c>
      <c r="E7948" t="s">
        <v>78</v>
      </c>
      <c r="F7948" t="s">
        <v>526</v>
      </c>
      <c r="G7948" t="s">
        <v>1209</v>
      </c>
      <c r="H7948" t="s">
        <v>1109</v>
      </c>
      <c r="I7948" t="s">
        <v>78</v>
      </c>
      <c r="J7948" t="s">
        <v>78</v>
      </c>
      <c r="K7948" t="s">
        <v>78</v>
      </c>
      <c r="L7948" t="s">
        <v>529</v>
      </c>
      <c r="M7948" t="s">
        <v>351</v>
      </c>
      <c r="N7948" t="s">
        <v>993</v>
      </c>
      <c r="O7948" t="s">
        <v>836</v>
      </c>
    </row>
    <row r="7949" spans="1:15" x14ac:dyDescent="0.35">
      <c r="A7949" t="s">
        <v>37</v>
      </c>
      <c r="B7949" t="s">
        <v>1665</v>
      </c>
      <c r="C7949">
        <v>11</v>
      </c>
      <c r="D7949" t="s">
        <v>78</v>
      </c>
      <c r="E7949" t="s">
        <v>450</v>
      </c>
      <c r="F7949" t="s">
        <v>537</v>
      </c>
      <c r="G7949" t="s">
        <v>450</v>
      </c>
      <c r="H7949" t="s">
        <v>78</v>
      </c>
      <c r="I7949" t="s">
        <v>78</v>
      </c>
      <c r="J7949" t="s">
        <v>78</v>
      </c>
      <c r="K7949" t="s">
        <v>78</v>
      </c>
      <c r="L7949" t="s">
        <v>78</v>
      </c>
      <c r="M7949" t="s">
        <v>229</v>
      </c>
      <c r="N7949" t="s">
        <v>78</v>
      </c>
      <c r="O7949" t="s">
        <v>736</v>
      </c>
    </row>
    <row r="7950" spans="1:15" x14ac:dyDescent="0.35">
      <c r="A7950" t="s">
        <v>37</v>
      </c>
      <c r="B7950" t="s">
        <v>1666</v>
      </c>
      <c r="C7950">
        <v>28</v>
      </c>
      <c r="D7950" t="s">
        <v>1264</v>
      </c>
      <c r="E7950" t="s">
        <v>78</v>
      </c>
      <c r="F7950" t="s">
        <v>325</v>
      </c>
      <c r="G7950" t="s">
        <v>958</v>
      </c>
      <c r="H7950" t="s">
        <v>78</v>
      </c>
      <c r="I7950" t="s">
        <v>78</v>
      </c>
      <c r="J7950" t="s">
        <v>78</v>
      </c>
      <c r="K7950" t="s">
        <v>78</v>
      </c>
      <c r="L7950" t="s">
        <v>78</v>
      </c>
      <c r="M7950" t="s">
        <v>55</v>
      </c>
      <c r="N7950" t="s">
        <v>355</v>
      </c>
      <c r="O7950" t="s">
        <v>433</v>
      </c>
    </row>
    <row r="7951" spans="1:15" x14ac:dyDescent="0.35">
      <c r="A7951" t="s">
        <v>38</v>
      </c>
      <c r="B7951" t="s">
        <v>1665</v>
      </c>
      <c r="C7951">
        <v>8</v>
      </c>
      <c r="D7951" t="s">
        <v>609</v>
      </c>
      <c r="E7951" t="s">
        <v>78</v>
      </c>
      <c r="F7951" t="s">
        <v>582</v>
      </c>
      <c r="G7951" t="s">
        <v>53</v>
      </c>
      <c r="H7951" t="s">
        <v>78</v>
      </c>
      <c r="I7951" t="s">
        <v>78</v>
      </c>
      <c r="J7951" t="s">
        <v>78</v>
      </c>
      <c r="K7951" t="s">
        <v>78</v>
      </c>
      <c r="L7951" t="s">
        <v>78</v>
      </c>
      <c r="M7951" t="s">
        <v>288</v>
      </c>
      <c r="N7951" t="s">
        <v>78</v>
      </c>
      <c r="O7951" t="s">
        <v>1118</v>
      </c>
    </row>
    <row r="7952" spans="1:15" x14ac:dyDescent="0.35">
      <c r="A7952" t="s">
        <v>38</v>
      </c>
      <c r="B7952" t="s">
        <v>1666</v>
      </c>
      <c r="C7952">
        <v>28</v>
      </c>
      <c r="D7952" t="s">
        <v>770</v>
      </c>
      <c r="E7952" t="s">
        <v>78</v>
      </c>
      <c r="F7952" t="s">
        <v>738</v>
      </c>
      <c r="G7952" t="s">
        <v>943</v>
      </c>
      <c r="H7952" t="s">
        <v>78</v>
      </c>
      <c r="I7952" t="s">
        <v>78</v>
      </c>
      <c r="J7952" t="s">
        <v>78</v>
      </c>
      <c r="K7952" t="s">
        <v>78</v>
      </c>
      <c r="L7952" t="s">
        <v>78</v>
      </c>
      <c r="M7952" t="s">
        <v>1220</v>
      </c>
      <c r="N7952" t="s">
        <v>738</v>
      </c>
      <c r="O7952" t="s">
        <v>602</v>
      </c>
    </row>
    <row r="7953" spans="1:23" x14ac:dyDescent="0.35">
      <c r="A7953" t="s">
        <v>39</v>
      </c>
      <c r="B7953" t="s">
        <v>1665</v>
      </c>
      <c r="C7953">
        <v>12</v>
      </c>
      <c r="D7953" t="s">
        <v>722</v>
      </c>
      <c r="E7953" t="s">
        <v>78</v>
      </c>
      <c r="F7953" t="s">
        <v>609</v>
      </c>
      <c r="G7953" t="s">
        <v>1218</v>
      </c>
      <c r="H7953" t="s">
        <v>78</v>
      </c>
      <c r="I7953" t="s">
        <v>78</v>
      </c>
      <c r="J7953" t="s">
        <v>78</v>
      </c>
      <c r="K7953" t="s">
        <v>78</v>
      </c>
      <c r="L7953" t="s">
        <v>78</v>
      </c>
      <c r="M7953" t="s">
        <v>856</v>
      </c>
      <c r="N7953" t="s">
        <v>78</v>
      </c>
      <c r="O7953" t="s">
        <v>1216</v>
      </c>
    </row>
    <row r="7954" spans="1:23" x14ac:dyDescent="0.35">
      <c r="A7954" t="s">
        <v>39</v>
      </c>
      <c r="B7954" t="s">
        <v>1666</v>
      </c>
      <c r="C7954">
        <v>27</v>
      </c>
      <c r="D7954" t="s">
        <v>1205</v>
      </c>
      <c r="E7954" t="s">
        <v>490</v>
      </c>
      <c r="F7954" t="s">
        <v>623</v>
      </c>
      <c r="G7954" t="s">
        <v>522</v>
      </c>
      <c r="H7954" t="s">
        <v>78</v>
      </c>
      <c r="I7954" t="s">
        <v>78</v>
      </c>
      <c r="J7954" t="s">
        <v>78</v>
      </c>
      <c r="K7954" t="s">
        <v>78</v>
      </c>
      <c r="L7954" t="s">
        <v>78</v>
      </c>
      <c r="M7954" t="s">
        <v>239</v>
      </c>
      <c r="N7954" t="s">
        <v>456</v>
      </c>
      <c r="O7954" t="s">
        <v>753</v>
      </c>
    </row>
    <row r="7955" spans="1:23" x14ac:dyDescent="0.35">
      <c r="A7955" t="s">
        <v>40</v>
      </c>
      <c r="B7955" t="s">
        <v>1665</v>
      </c>
      <c r="C7955">
        <v>70</v>
      </c>
      <c r="D7955" t="s">
        <v>1180</v>
      </c>
      <c r="E7955" t="s">
        <v>633</v>
      </c>
      <c r="F7955" t="s">
        <v>418</v>
      </c>
      <c r="G7955" t="s">
        <v>891</v>
      </c>
      <c r="H7955" t="s">
        <v>78</v>
      </c>
      <c r="I7955" t="s">
        <v>78</v>
      </c>
      <c r="J7955" t="s">
        <v>78</v>
      </c>
      <c r="K7955" t="s">
        <v>78</v>
      </c>
      <c r="L7955" t="s">
        <v>78</v>
      </c>
      <c r="M7955" t="s">
        <v>925</v>
      </c>
      <c r="N7955" t="s">
        <v>78</v>
      </c>
      <c r="O7955" t="s">
        <v>1008</v>
      </c>
    </row>
    <row r="7956" spans="1:23" x14ac:dyDescent="0.35">
      <c r="A7956" t="s">
        <v>40</v>
      </c>
      <c r="B7956" t="s">
        <v>1666</v>
      </c>
      <c r="C7956">
        <v>148</v>
      </c>
      <c r="D7956" t="s">
        <v>528</v>
      </c>
      <c r="E7956" t="s">
        <v>623</v>
      </c>
      <c r="F7956" t="s">
        <v>698</v>
      </c>
      <c r="G7956" t="s">
        <v>426</v>
      </c>
      <c r="H7956" t="s">
        <v>341</v>
      </c>
      <c r="I7956" t="s">
        <v>78</v>
      </c>
      <c r="J7956" t="s">
        <v>78</v>
      </c>
      <c r="K7956" t="s">
        <v>78</v>
      </c>
      <c r="L7956" t="s">
        <v>389</v>
      </c>
      <c r="M7956" t="s">
        <v>597</v>
      </c>
      <c r="N7956" t="s">
        <v>718</v>
      </c>
      <c r="O7956" t="s">
        <v>746</v>
      </c>
    </row>
    <row r="7958" spans="1:23" x14ac:dyDescent="0.35">
      <c r="A7958" t="s">
        <v>2147</v>
      </c>
    </row>
    <row r="7959" spans="1:23" x14ac:dyDescent="0.35">
      <c r="A7959" t="s">
        <v>29</v>
      </c>
      <c r="B7959" t="s">
        <v>30</v>
      </c>
      <c r="C7959" t="s">
        <v>2148</v>
      </c>
      <c r="D7959" t="s">
        <v>2149</v>
      </c>
      <c r="E7959" t="s">
        <v>2150</v>
      </c>
      <c r="F7959" t="s">
        <v>2151</v>
      </c>
      <c r="G7959" t="s">
        <v>2152</v>
      </c>
      <c r="H7959" t="s">
        <v>2153</v>
      </c>
      <c r="I7959" t="s">
        <v>2154</v>
      </c>
      <c r="J7959" t="s">
        <v>2155</v>
      </c>
      <c r="K7959" t="s">
        <v>2156</v>
      </c>
      <c r="L7959" t="s">
        <v>2157</v>
      </c>
      <c r="M7959" t="s">
        <v>2158</v>
      </c>
      <c r="N7959" t="s">
        <v>2159</v>
      </c>
      <c r="O7959" t="s">
        <v>2160</v>
      </c>
      <c r="P7959" t="s">
        <v>2161</v>
      </c>
      <c r="Q7959" t="s">
        <v>2162</v>
      </c>
      <c r="R7959" t="s">
        <v>2163</v>
      </c>
      <c r="S7959" t="s">
        <v>2164</v>
      </c>
      <c r="T7959" t="s">
        <v>1047</v>
      </c>
      <c r="U7959" t="s">
        <v>2165</v>
      </c>
      <c r="V7959" t="s">
        <v>74</v>
      </c>
    </row>
    <row r="7960" spans="1:23" x14ac:dyDescent="0.35">
      <c r="A7960" t="s">
        <v>35</v>
      </c>
      <c r="B7960">
        <v>616</v>
      </c>
      <c r="C7960" t="s">
        <v>718</v>
      </c>
      <c r="D7960" t="s">
        <v>355</v>
      </c>
      <c r="E7960" t="s">
        <v>414</v>
      </c>
      <c r="F7960" t="s">
        <v>246</v>
      </c>
      <c r="G7960" t="s">
        <v>668</v>
      </c>
      <c r="H7960" t="s">
        <v>673</v>
      </c>
      <c r="I7960" t="s">
        <v>78</v>
      </c>
      <c r="J7960" t="s">
        <v>675</v>
      </c>
      <c r="K7960" t="s">
        <v>490</v>
      </c>
      <c r="L7960" t="s">
        <v>78</v>
      </c>
      <c r="M7960" t="s">
        <v>334</v>
      </c>
      <c r="N7960" t="s">
        <v>78</v>
      </c>
      <c r="O7960" t="s">
        <v>679</v>
      </c>
      <c r="P7960" t="s">
        <v>679</v>
      </c>
      <c r="Q7960" t="s">
        <v>78</v>
      </c>
      <c r="R7960" t="s">
        <v>673</v>
      </c>
      <c r="S7960" t="s">
        <v>78</v>
      </c>
      <c r="T7960" t="s">
        <v>389</v>
      </c>
      <c r="U7960" t="s">
        <v>920</v>
      </c>
      <c r="V7960" t="s">
        <v>673</v>
      </c>
    </row>
    <row r="7961" spans="1:23" x14ac:dyDescent="0.35">
      <c r="A7961" t="s">
        <v>36</v>
      </c>
      <c r="B7961">
        <v>1631</v>
      </c>
      <c r="C7961" t="s">
        <v>377</v>
      </c>
      <c r="D7961" t="s">
        <v>668</v>
      </c>
      <c r="E7961" t="s">
        <v>679</v>
      </c>
      <c r="F7961" t="s">
        <v>170</v>
      </c>
      <c r="G7961" t="s">
        <v>78</v>
      </c>
      <c r="H7961" t="s">
        <v>170</v>
      </c>
      <c r="I7961" t="s">
        <v>78</v>
      </c>
      <c r="J7961" t="s">
        <v>374</v>
      </c>
      <c r="K7961" t="s">
        <v>85</v>
      </c>
      <c r="L7961" t="s">
        <v>78</v>
      </c>
      <c r="M7961" t="s">
        <v>668</v>
      </c>
      <c r="N7961" t="s">
        <v>78</v>
      </c>
      <c r="O7961" t="s">
        <v>78</v>
      </c>
      <c r="P7961" t="s">
        <v>170</v>
      </c>
      <c r="Q7961" t="s">
        <v>78</v>
      </c>
      <c r="R7961" t="s">
        <v>668</v>
      </c>
      <c r="S7961" t="s">
        <v>679</v>
      </c>
      <c r="T7961" t="s">
        <v>800</v>
      </c>
      <c r="U7961" t="s">
        <v>1031</v>
      </c>
      <c r="V7961" t="s">
        <v>334</v>
      </c>
    </row>
    <row r="7962" spans="1:23" x14ac:dyDescent="0.35">
      <c r="A7962" t="s">
        <v>37</v>
      </c>
      <c r="B7962">
        <v>827</v>
      </c>
      <c r="C7962" t="s">
        <v>623</v>
      </c>
      <c r="D7962" t="s">
        <v>800</v>
      </c>
      <c r="E7962" t="s">
        <v>679</v>
      </c>
      <c r="F7962" t="s">
        <v>374</v>
      </c>
      <c r="G7962" t="s">
        <v>679</v>
      </c>
      <c r="H7962" t="s">
        <v>374</v>
      </c>
      <c r="I7962" t="s">
        <v>679</v>
      </c>
      <c r="J7962" t="s">
        <v>624</v>
      </c>
      <c r="K7962" t="s">
        <v>490</v>
      </c>
      <c r="L7962" t="s">
        <v>679</v>
      </c>
      <c r="M7962" t="s">
        <v>170</v>
      </c>
      <c r="N7962" t="s">
        <v>78</v>
      </c>
      <c r="O7962" t="s">
        <v>78</v>
      </c>
      <c r="P7962" t="s">
        <v>78</v>
      </c>
      <c r="Q7962" t="s">
        <v>78</v>
      </c>
      <c r="R7962" t="s">
        <v>334</v>
      </c>
      <c r="S7962" t="s">
        <v>679</v>
      </c>
      <c r="T7962" t="s">
        <v>387</v>
      </c>
      <c r="U7962" t="s">
        <v>1014</v>
      </c>
      <c r="V7962" t="s">
        <v>433</v>
      </c>
    </row>
    <row r="7963" spans="1:23" x14ac:dyDescent="0.35">
      <c r="A7963" t="s">
        <v>38</v>
      </c>
      <c r="B7963">
        <v>821</v>
      </c>
      <c r="C7963" t="s">
        <v>998</v>
      </c>
      <c r="D7963" t="s">
        <v>737</v>
      </c>
      <c r="E7963" t="s">
        <v>743</v>
      </c>
      <c r="F7963" t="s">
        <v>387</v>
      </c>
      <c r="G7963" t="s">
        <v>490</v>
      </c>
      <c r="H7963" t="s">
        <v>414</v>
      </c>
      <c r="I7963" t="s">
        <v>433</v>
      </c>
      <c r="J7963" t="s">
        <v>736</v>
      </c>
      <c r="K7963" t="s">
        <v>85</v>
      </c>
      <c r="L7963" t="s">
        <v>668</v>
      </c>
      <c r="M7963" t="s">
        <v>679</v>
      </c>
      <c r="N7963" t="s">
        <v>679</v>
      </c>
      <c r="O7963" t="s">
        <v>78</v>
      </c>
      <c r="P7963" t="s">
        <v>170</v>
      </c>
      <c r="Q7963" t="s">
        <v>170</v>
      </c>
      <c r="R7963" t="s">
        <v>668</v>
      </c>
      <c r="S7963" t="s">
        <v>78</v>
      </c>
      <c r="T7963" t="s">
        <v>800</v>
      </c>
      <c r="U7963" t="s">
        <v>532</v>
      </c>
      <c r="V7963" t="s">
        <v>673</v>
      </c>
    </row>
    <row r="7964" spans="1:23" x14ac:dyDescent="0.35">
      <c r="A7964" t="s">
        <v>39</v>
      </c>
      <c r="B7964">
        <v>1027</v>
      </c>
      <c r="C7964" t="s">
        <v>688</v>
      </c>
      <c r="D7964" t="s">
        <v>433</v>
      </c>
      <c r="E7964" t="s">
        <v>374</v>
      </c>
      <c r="F7964" t="s">
        <v>170</v>
      </c>
      <c r="G7964" t="s">
        <v>78</v>
      </c>
      <c r="H7964" t="s">
        <v>673</v>
      </c>
      <c r="I7964" t="s">
        <v>78</v>
      </c>
      <c r="J7964" t="s">
        <v>490</v>
      </c>
      <c r="K7964" t="s">
        <v>675</v>
      </c>
      <c r="L7964" t="s">
        <v>78</v>
      </c>
      <c r="M7964" t="s">
        <v>668</v>
      </c>
      <c r="N7964" t="s">
        <v>679</v>
      </c>
      <c r="O7964" t="s">
        <v>679</v>
      </c>
      <c r="P7964" t="s">
        <v>668</v>
      </c>
      <c r="Q7964" t="s">
        <v>170</v>
      </c>
      <c r="R7964" t="s">
        <v>170</v>
      </c>
      <c r="S7964" t="s">
        <v>78</v>
      </c>
      <c r="T7964" t="s">
        <v>414</v>
      </c>
      <c r="U7964" t="s">
        <v>1374</v>
      </c>
      <c r="V7964" t="s">
        <v>679</v>
      </c>
    </row>
    <row r="7965" spans="1:23" x14ac:dyDescent="0.35">
      <c r="A7965" t="s">
        <v>40</v>
      </c>
      <c r="B7965">
        <v>4922</v>
      </c>
      <c r="C7965" t="s">
        <v>807</v>
      </c>
      <c r="D7965" t="s">
        <v>675</v>
      </c>
      <c r="E7965" t="s">
        <v>377</v>
      </c>
      <c r="F7965" t="s">
        <v>334</v>
      </c>
      <c r="G7965" t="s">
        <v>673</v>
      </c>
      <c r="H7965" t="s">
        <v>334</v>
      </c>
      <c r="I7965" t="s">
        <v>170</v>
      </c>
      <c r="J7965" t="s">
        <v>490</v>
      </c>
      <c r="K7965" t="s">
        <v>85</v>
      </c>
      <c r="L7965" t="s">
        <v>679</v>
      </c>
      <c r="M7965" t="s">
        <v>668</v>
      </c>
      <c r="N7965" t="s">
        <v>78</v>
      </c>
      <c r="O7965" t="s">
        <v>679</v>
      </c>
      <c r="P7965" t="s">
        <v>170</v>
      </c>
      <c r="Q7965" t="s">
        <v>679</v>
      </c>
      <c r="R7965" t="s">
        <v>668</v>
      </c>
      <c r="S7965" t="s">
        <v>679</v>
      </c>
      <c r="T7965" t="s">
        <v>387</v>
      </c>
      <c r="U7965" t="s">
        <v>906</v>
      </c>
      <c r="V7965" t="s">
        <v>673</v>
      </c>
    </row>
    <row r="7967" spans="1:23" x14ac:dyDescent="0.35">
      <c r="A7967" t="s">
        <v>2166</v>
      </c>
    </row>
    <row r="7968" spans="1:23" x14ac:dyDescent="0.35">
      <c r="A7968" t="s">
        <v>29</v>
      </c>
      <c r="B7968" t="s">
        <v>847</v>
      </c>
      <c r="C7968" t="s">
        <v>30</v>
      </c>
      <c r="D7968" t="s">
        <v>2148</v>
      </c>
      <c r="E7968" t="s">
        <v>2149</v>
      </c>
      <c r="F7968" t="s">
        <v>2150</v>
      </c>
      <c r="G7968" t="s">
        <v>2151</v>
      </c>
      <c r="H7968" t="s">
        <v>2152</v>
      </c>
      <c r="I7968" t="s">
        <v>2153</v>
      </c>
      <c r="J7968" t="s">
        <v>2154</v>
      </c>
      <c r="K7968" t="s">
        <v>2155</v>
      </c>
      <c r="L7968" t="s">
        <v>2156</v>
      </c>
      <c r="M7968" t="s">
        <v>2157</v>
      </c>
      <c r="N7968" t="s">
        <v>2158</v>
      </c>
      <c r="O7968" t="s">
        <v>2159</v>
      </c>
      <c r="P7968" t="s">
        <v>2160</v>
      </c>
      <c r="Q7968" t="s">
        <v>2161</v>
      </c>
      <c r="R7968" t="s">
        <v>2162</v>
      </c>
      <c r="S7968" t="s">
        <v>2163</v>
      </c>
      <c r="T7968" t="s">
        <v>2164</v>
      </c>
      <c r="U7968" t="s">
        <v>1047</v>
      </c>
      <c r="V7968" t="s">
        <v>2165</v>
      </c>
      <c r="W7968" t="s">
        <v>74</v>
      </c>
    </row>
    <row r="7969" spans="1:23" x14ac:dyDescent="0.35">
      <c r="A7969" t="s">
        <v>35</v>
      </c>
      <c r="B7969" t="s">
        <v>827</v>
      </c>
      <c r="C7969">
        <v>285</v>
      </c>
      <c r="D7969" t="s">
        <v>690</v>
      </c>
      <c r="E7969" t="s">
        <v>807</v>
      </c>
      <c r="F7969" t="s">
        <v>246</v>
      </c>
      <c r="G7969" t="s">
        <v>246</v>
      </c>
      <c r="H7969" t="s">
        <v>334</v>
      </c>
      <c r="I7969" t="s">
        <v>374</v>
      </c>
      <c r="J7969" t="s">
        <v>78</v>
      </c>
      <c r="K7969" t="s">
        <v>406</v>
      </c>
      <c r="L7969" t="s">
        <v>406</v>
      </c>
      <c r="M7969" t="s">
        <v>78</v>
      </c>
      <c r="N7969" t="s">
        <v>389</v>
      </c>
      <c r="O7969" t="s">
        <v>78</v>
      </c>
      <c r="P7969" t="s">
        <v>679</v>
      </c>
      <c r="Q7969" t="s">
        <v>170</v>
      </c>
      <c r="R7969" t="s">
        <v>78</v>
      </c>
      <c r="S7969" t="s">
        <v>374</v>
      </c>
      <c r="T7969" t="s">
        <v>78</v>
      </c>
      <c r="U7969" t="s">
        <v>414</v>
      </c>
      <c r="V7969" t="s">
        <v>1160</v>
      </c>
      <c r="W7969" t="s">
        <v>78</v>
      </c>
    </row>
    <row r="7970" spans="1:23" x14ac:dyDescent="0.35">
      <c r="A7970" t="s">
        <v>35</v>
      </c>
      <c r="B7970" t="s">
        <v>828</v>
      </c>
      <c r="C7970">
        <v>318</v>
      </c>
      <c r="D7970" t="s">
        <v>622</v>
      </c>
      <c r="E7970" t="s">
        <v>433</v>
      </c>
      <c r="F7970" t="s">
        <v>623</v>
      </c>
      <c r="G7970" t="s">
        <v>334</v>
      </c>
      <c r="H7970" t="s">
        <v>78</v>
      </c>
      <c r="I7970" t="s">
        <v>679</v>
      </c>
      <c r="J7970" t="s">
        <v>78</v>
      </c>
      <c r="K7970" t="s">
        <v>377</v>
      </c>
      <c r="L7970" t="s">
        <v>85</v>
      </c>
      <c r="M7970" t="s">
        <v>78</v>
      </c>
      <c r="N7970" t="s">
        <v>679</v>
      </c>
      <c r="O7970" t="s">
        <v>78</v>
      </c>
      <c r="P7970" t="s">
        <v>679</v>
      </c>
      <c r="Q7970" t="s">
        <v>78</v>
      </c>
      <c r="R7970" t="s">
        <v>679</v>
      </c>
      <c r="S7970" t="s">
        <v>78</v>
      </c>
      <c r="T7970" t="s">
        <v>78</v>
      </c>
      <c r="U7970" t="s">
        <v>389</v>
      </c>
      <c r="V7970" t="s">
        <v>1027</v>
      </c>
      <c r="W7970" t="s">
        <v>374</v>
      </c>
    </row>
    <row r="7971" spans="1:23" x14ac:dyDescent="0.35">
      <c r="A7971" t="s">
        <v>35</v>
      </c>
      <c r="B7971" t="s">
        <v>318</v>
      </c>
      <c r="C7971">
        <v>13</v>
      </c>
      <c r="D7971" t="s">
        <v>458</v>
      </c>
      <c r="E7971" t="s">
        <v>246</v>
      </c>
      <c r="F7971" t="s">
        <v>736</v>
      </c>
      <c r="G7971" t="s">
        <v>246</v>
      </c>
      <c r="H7971" t="s">
        <v>78</v>
      </c>
      <c r="I7971" t="s">
        <v>246</v>
      </c>
      <c r="J7971" t="s">
        <v>78</v>
      </c>
      <c r="K7971" t="s">
        <v>78</v>
      </c>
      <c r="L7971" t="s">
        <v>78</v>
      </c>
      <c r="M7971" t="s">
        <v>78</v>
      </c>
      <c r="N7971" t="s">
        <v>78</v>
      </c>
      <c r="O7971" t="s">
        <v>78</v>
      </c>
      <c r="P7971" t="s">
        <v>78</v>
      </c>
      <c r="Q7971" t="s">
        <v>78</v>
      </c>
      <c r="R7971" t="s">
        <v>78</v>
      </c>
      <c r="S7971" t="s">
        <v>78</v>
      </c>
      <c r="T7971" t="s">
        <v>78</v>
      </c>
      <c r="U7971" t="s">
        <v>78</v>
      </c>
      <c r="V7971" t="s">
        <v>1016</v>
      </c>
      <c r="W7971" t="s">
        <v>78</v>
      </c>
    </row>
    <row r="7972" spans="1:23" x14ac:dyDescent="0.35">
      <c r="A7972" t="s">
        <v>36</v>
      </c>
      <c r="B7972" t="s">
        <v>827</v>
      </c>
      <c r="C7972">
        <v>669</v>
      </c>
      <c r="D7972" t="s">
        <v>334</v>
      </c>
      <c r="E7972" t="s">
        <v>668</v>
      </c>
      <c r="F7972" t="s">
        <v>170</v>
      </c>
      <c r="G7972" t="s">
        <v>668</v>
      </c>
      <c r="H7972" t="s">
        <v>78</v>
      </c>
      <c r="I7972" t="s">
        <v>668</v>
      </c>
      <c r="J7972" t="s">
        <v>78</v>
      </c>
      <c r="K7972" t="s">
        <v>389</v>
      </c>
      <c r="L7972" t="s">
        <v>406</v>
      </c>
      <c r="M7972" t="s">
        <v>78</v>
      </c>
      <c r="N7972" t="s">
        <v>673</v>
      </c>
      <c r="O7972" t="s">
        <v>78</v>
      </c>
      <c r="P7972" t="s">
        <v>679</v>
      </c>
      <c r="Q7972" t="s">
        <v>668</v>
      </c>
      <c r="R7972" t="s">
        <v>78</v>
      </c>
      <c r="S7972" t="s">
        <v>668</v>
      </c>
      <c r="T7972" t="s">
        <v>78</v>
      </c>
      <c r="U7972" t="s">
        <v>675</v>
      </c>
      <c r="V7972" t="s">
        <v>816</v>
      </c>
      <c r="W7972" t="s">
        <v>246</v>
      </c>
    </row>
    <row r="7973" spans="1:23" x14ac:dyDescent="0.35">
      <c r="A7973" t="s">
        <v>36</v>
      </c>
      <c r="B7973" t="s">
        <v>828</v>
      </c>
      <c r="C7973">
        <v>896</v>
      </c>
      <c r="D7973" t="s">
        <v>414</v>
      </c>
      <c r="E7973" t="s">
        <v>679</v>
      </c>
      <c r="F7973" t="s">
        <v>78</v>
      </c>
      <c r="G7973" t="s">
        <v>679</v>
      </c>
      <c r="H7973" t="s">
        <v>78</v>
      </c>
      <c r="I7973" t="s">
        <v>170</v>
      </c>
      <c r="J7973" t="s">
        <v>78</v>
      </c>
      <c r="K7973" t="s">
        <v>374</v>
      </c>
      <c r="L7973" t="s">
        <v>675</v>
      </c>
      <c r="M7973" t="s">
        <v>679</v>
      </c>
      <c r="N7973" t="s">
        <v>668</v>
      </c>
      <c r="O7973" t="s">
        <v>78</v>
      </c>
      <c r="P7973" t="s">
        <v>78</v>
      </c>
      <c r="Q7973" t="s">
        <v>679</v>
      </c>
      <c r="R7973" t="s">
        <v>679</v>
      </c>
      <c r="S7973" t="s">
        <v>668</v>
      </c>
      <c r="T7973" t="s">
        <v>170</v>
      </c>
      <c r="U7973" t="s">
        <v>800</v>
      </c>
      <c r="V7973" t="s">
        <v>1028</v>
      </c>
      <c r="W7973" t="s">
        <v>673</v>
      </c>
    </row>
    <row r="7974" spans="1:23" x14ac:dyDescent="0.35">
      <c r="A7974" t="s">
        <v>36</v>
      </c>
      <c r="B7974" t="s">
        <v>318</v>
      </c>
      <c r="C7974">
        <v>66</v>
      </c>
      <c r="D7974" t="s">
        <v>736</v>
      </c>
      <c r="E7974" t="s">
        <v>732</v>
      </c>
      <c r="F7974" t="s">
        <v>78</v>
      </c>
      <c r="G7974" t="s">
        <v>78</v>
      </c>
      <c r="H7974" t="s">
        <v>78</v>
      </c>
      <c r="I7974" t="s">
        <v>78</v>
      </c>
      <c r="J7974" t="s">
        <v>78</v>
      </c>
      <c r="K7974" t="s">
        <v>78</v>
      </c>
      <c r="L7974" t="s">
        <v>78</v>
      </c>
      <c r="M7974" t="s">
        <v>78</v>
      </c>
      <c r="N7974" t="s">
        <v>78</v>
      </c>
      <c r="O7974" t="s">
        <v>78</v>
      </c>
      <c r="P7974" t="s">
        <v>78</v>
      </c>
      <c r="Q7974" t="s">
        <v>78</v>
      </c>
      <c r="R7974" t="s">
        <v>78</v>
      </c>
      <c r="S7974" t="s">
        <v>78</v>
      </c>
      <c r="T7974" t="s">
        <v>78</v>
      </c>
      <c r="U7974" t="s">
        <v>675</v>
      </c>
      <c r="V7974" t="s">
        <v>1537</v>
      </c>
      <c r="W7974" t="s">
        <v>78</v>
      </c>
    </row>
    <row r="7975" spans="1:23" x14ac:dyDescent="0.35">
      <c r="A7975" t="s">
        <v>37</v>
      </c>
      <c r="B7975" t="s">
        <v>827</v>
      </c>
      <c r="C7975">
        <v>344</v>
      </c>
      <c r="D7975" t="s">
        <v>334</v>
      </c>
      <c r="E7975" t="s">
        <v>807</v>
      </c>
      <c r="F7975" t="s">
        <v>170</v>
      </c>
      <c r="G7975" t="s">
        <v>374</v>
      </c>
      <c r="H7975" t="s">
        <v>170</v>
      </c>
      <c r="I7975" t="s">
        <v>246</v>
      </c>
      <c r="J7975" t="s">
        <v>78</v>
      </c>
      <c r="K7975" t="s">
        <v>644</v>
      </c>
      <c r="L7975" t="s">
        <v>668</v>
      </c>
      <c r="M7975" t="s">
        <v>170</v>
      </c>
      <c r="N7975" t="s">
        <v>679</v>
      </c>
      <c r="O7975" t="s">
        <v>78</v>
      </c>
      <c r="P7975" t="s">
        <v>679</v>
      </c>
      <c r="Q7975" t="s">
        <v>78</v>
      </c>
      <c r="R7975" t="s">
        <v>78</v>
      </c>
      <c r="S7975" t="s">
        <v>673</v>
      </c>
      <c r="T7975" t="s">
        <v>170</v>
      </c>
      <c r="U7975" t="s">
        <v>800</v>
      </c>
      <c r="V7975" t="s">
        <v>1077</v>
      </c>
      <c r="W7975" t="s">
        <v>414</v>
      </c>
    </row>
    <row r="7976" spans="1:23" x14ac:dyDescent="0.35">
      <c r="A7976" t="s">
        <v>37</v>
      </c>
      <c r="B7976" t="s">
        <v>828</v>
      </c>
      <c r="C7976">
        <v>441</v>
      </c>
      <c r="D7976" t="s">
        <v>987</v>
      </c>
      <c r="E7976" t="s">
        <v>668</v>
      </c>
      <c r="F7976" t="s">
        <v>78</v>
      </c>
      <c r="G7976" t="s">
        <v>246</v>
      </c>
      <c r="H7976" t="s">
        <v>78</v>
      </c>
      <c r="I7976" t="s">
        <v>433</v>
      </c>
      <c r="J7976" t="s">
        <v>679</v>
      </c>
      <c r="K7976" t="s">
        <v>987</v>
      </c>
      <c r="L7976" t="s">
        <v>718</v>
      </c>
      <c r="M7976" t="s">
        <v>78</v>
      </c>
      <c r="N7976" t="s">
        <v>673</v>
      </c>
      <c r="O7976" t="s">
        <v>78</v>
      </c>
      <c r="P7976" t="s">
        <v>78</v>
      </c>
      <c r="Q7976" t="s">
        <v>78</v>
      </c>
      <c r="R7976" t="s">
        <v>78</v>
      </c>
      <c r="S7976" t="s">
        <v>246</v>
      </c>
      <c r="T7976" t="s">
        <v>78</v>
      </c>
      <c r="U7976" t="s">
        <v>387</v>
      </c>
      <c r="V7976" t="s">
        <v>1234</v>
      </c>
      <c r="W7976" t="s">
        <v>334</v>
      </c>
    </row>
    <row r="7977" spans="1:23" x14ac:dyDescent="0.35">
      <c r="A7977" t="s">
        <v>37</v>
      </c>
      <c r="B7977" t="s">
        <v>318</v>
      </c>
      <c r="C7977">
        <v>42</v>
      </c>
      <c r="D7977" t="s">
        <v>1008</v>
      </c>
      <c r="E7977" t="s">
        <v>78</v>
      </c>
      <c r="F7977" t="s">
        <v>78</v>
      </c>
      <c r="G7977" t="s">
        <v>825</v>
      </c>
      <c r="H7977" t="s">
        <v>78</v>
      </c>
      <c r="I7977" t="s">
        <v>825</v>
      </c>
      <c r="J7977" t="s">
        <v>78</v>
      </c>
      <c r="K7977" t="s">
        <v>868</v>
      </c>
      <c r="L7977" t="s">
        <v>78</v>
      </c>
      <c r="M7977" t="s">
        <v>78</v>
      </c>
      <c r="N7977" t="s">
        <v>78</v>
      </c>
      <c r="O7977" t="s">
        <v>78</v>
      </c>
      <c r="P7977" t="s">
        <v>78</v>
      </c>
      <c r="Q7977" t="s">
        <v>78</v>
      </c>
      <c r="R7977" t="s">
        <v>78</v>
      </c>
      <c r="S7977" t="s">
        <v>78</v>
      </c>
      <c r="T7977" t="s">
        <v>78</v>
      </c>
      <c r="U7977" t="s">
        <v>78</v>
      </c>
      <c r="V7977" t="s">
        <v>115</v>
      </c>
      <c r="W7977" t="s">
        <v>78</v>
      </c>
    </row>
    <row r="7978" spans="1:23" x14ac:dyDescent="0.35">
      <c r="A7978" t="s">
        <v>38</v>
      </c>
      <c r="B7978" t="s">
        <v>827</v>
      </c>
      <c r="C7978">
        <v>355</v>
      </c>
      <c r="D7978" t="s">
        <v>270</v>
      </c>
      <c r="E7978" t="s">
        <v>998</v>
      </c>
      <c r="F7978" t="s">
        <v>529</v>
      </c>
      <c r="G7978" t="s">
        <v>490</v>
      </c>
      <c r="H7978" t="s">
        <v>734</v>
      </c>
      <c r="I7978" t="s">
        <v>490</v>
      </c>
      <c r="J7978" t="s">
        <v>374</v>
      </c>
      <c r="K7978" t="s">
        <v>383</v>
      </c>
      <c r="L7978" t="s">
        <v>734</v>
      </c>
      <c r="M7978" t="s">
        <v>78</v>
      </c>
      <c r="N7978" t="s">
        <v>78</v>
      </c>
      <c r="O7978" t="s">
        <v>170</v>
      </c>
      <c r="P7978" t="s">
        <v>78</v>
      </c>
      <c r="Q7978" t="s">
        <v>334</v>
      </c>
      <c r="R7978" t="s">
        <v>334</v>
      </c>
      <c r="S7978" t="s">
        <v>78</v>
      </c>
      <c r="T7978" t="s">
        <v>78</v>
      </c>
      <c r="U7978" t="s">
        <v>85</v>
      </c>
      <c r="V7978" t="s">
        <v>275</v>
      </c>
      <c r="W7978" t="s">
        <v>433</v>
      </c>
    </row>
    <row r="7979" spans="1:23" x14ac:dyDescent="0.35">
      <c r="A7979" t="s">
        <v>38</v>
      </c>
      <c r="B7979" t="s">
        <v>828</v>
      </c>
      <c r="C7979">
        <v>425</v>
      </c>
      <c r="D7979" t="s">
        <v>742</v>
      </c>
      <c r="E7979" t="s">
        <v>676</v>
      </c>
      <c r="F7979" t="s">
        <v>490</v>
      </c>
      <c r="G7979" t="s">
        <v>433</v>
      </c>
      <c r="H7979" t="s">
        <v>377</v>
      </c>
      <c r="I7979" t="s">
        <v>433</v>
      </c>
      <c r="J7979" t="s">
        <v>433</v>
      </c>
      <c r="K7979" t="s">
        <v>644</v>
      </c>
      <c r="L7979" t="s">
        <v>673</v>
      </c>
      <c r="M7979" t="s">
        <v>246</v>
      </c>
      <c r="N7979" t="s">
        <v>679</v>
      </c>
      <c r="O7979" t="s">
        <v>78</v>
      </c>
      <c r="P7979" t="s">
        <v>78</v>
      </c>
      <c r="Q7979" t="s">
        <v>78</v>
      </c>
      <c r="R7979" t="s">
        <v>78</v>
      </c>
      <c r="S7979" t="s">
        <v>246</v>
      </c>
      <c r="T7979" t="s">
        <v>78</v>
      </c>
      <c r="U7979" t="s">
        <v>387</v>
      </c>
      <c r="V7979" t="s">
        <v>1122</v>
      </c>
      <c r="W7979" t="s">
        <v>170</v>
      </c>
    </row>
    <row r="7980" spans="1:23" x14ac:dyDescent="0.35">
      <c r="A7980" t="s">
        <v>38</v>
      </c>
      <c r="B7980" t="s">
        <v>318</v>
      </c>
      <c r="C7980">
        <v>41</v>
      </c>
      <c r="D7980" t="s">
        <v>996</v>
      </c>
      <c r="E7980" t="s">
        <v>631</v>
      </c>
      <c r="F7980" t="s">
        <v>918</v>
      </c>
      <c r="G7980" t="s">
        <v>623</v>
      </c>
      <c r="H7980" t="s">
        <v>78</v>
      </c>
      <c r="I7980" t="s">
        <v>78</v>
      </c>
      <c r="J7980" t="s">
        <v>78</v>
      </c>
      <c r="K7980" t="s">
        <v>918</v>
      </c>
      <c r="L7980" t="s">
        <v>246</v>
      </c>
      <c r="M7980" t="s">
        <v>78</v>
      </c>
      <c r="N7980" t="s">
        <v>78</v>
      </c>
      <c r="O7980" t="s">
        <v>78</v>
      </c>
      <c r="P7980" t="s">
        <v>78</v>
      </c>
      <c r="Q7980" t="s">
        <v>78</v>
      </c>
      <c r="R7980" t="s">
        <v>78</v>
      </c>
      <c r="S7980" t="s">
        <v>78</v>
      </c>
      <c r="T7980" t="s">
        <v>78</v>
      </c>
      <c r="U7980" t="s">
        <v>78</v>
      </c>
      <c r="V7980" t="s">
        <v>657</v>
      </c>
      <c r="W7980" t="s">
        <v>78</v>
      </c>
    </row>
    <row r="7981" spans="1:23" x14ac:dyDescent="0.35">
      <c r="A7981" t="s">
        <v>39</v>
      </c>
      <c r="B7981" t="s">
        <v>827</v>
      </c>
      <c r="C7981">
        <v>425</v>
      </c>
      <c r="D7981" t="s">
        <v>456</v>
      </c>
      <c r="E7981" t="s">
        <v>377</v>
      </c>
      <c r="F7981" t="s">
        <v>85</v>
      </c>
      <c r="G7981" t="s">
        <v>334</v>
      </c>
      <c r="H7981" t="s">
        <v>78</v>
      </c>
      <c r="I7981" t="s">
        <v>374</v>
      </c>
      <c r="J7981" t="s">
        <v>78</v>
      </c>
      <c r="K7981" t="s">
        <v>987</v>
      </c>
      <c r="L7981" t="s">
        <v>458</v>
      </c>
      <c r="M7981" t="s">
        <v>78</v>
      </c>
      <c r="N7981" t="s">
        <v>334</v>
      </c>
      <c r="O7981" t="s">
        <v>668</v>
      </c>
      <c r="P7981" t="s">
        <v>679</v>
      </c>
      <c r="Q7981" t="s">
        <v>673</v>
      </c>
      <c r="R7981" t="s">
        <v>78</v>
      </c>
      <c r="S7981" t="s">
        <v>673</v>
      </c>
      <c r="T7981" t="s">
        <v>679</v>
      </c>
      <c r="U7981" t="s">
        <v>389</v>
      </c>
      <c r="V7981" t="s">
        <v>843</v>
      </c>
      <c r="W7981" t="s">
        <v>78</v>
      </c>
    </row>
    <row r="7982" spans="1:23" x14ac:dyDescent="0.35">
      <c r="A7982" t="s">
        <v>39</v>
      </c>
      <c r="B7982" t="s">
        <v>828</v>
      </c>
      <c r="C7982">
        <v>561</v>
      </c>
      <c r="D7982" t="s">
        <v>250</v>
      </c>
      <c r="E7982" t="s">
        <v>334</v>
      </c>
      <c r="F7982" t="s">
        <v>170</v>
      </c>
      <c r="G7982" t="s">
        <v>679</v>
      </c>
      <c r="H7982" t="s">
        <v>78</v>
      </c>
      <c r="I7982" t="s">
        <v>679</v>
      </c>
      <c r="J7982" t="s">
        <v>679</v>
      </c>
      <c r="K7982" t="s">
        <v>987</v>
      </c>
      <c r="L7982" t="s">
        <v>374</v>
      </c>
      <c r="M7982" t="s">
        <v>78</v>
      </c>
      <c r="N7982" t="s">
        <v>170</v>
      </c>
      <c r="O7982" t="s">
        <v>78</v>
      </c>
      <c r="P7982" t="s">
        <v>170</v>
      </c>
      <c r="Q7982" t="s">
        <v>668</v>
      </c>
      <c r="R7982" t="s">
        <v>668</v>
      </c>
      <c r="S7982" t="s">
        <v>78</v>
      </c>
      <c r="T7982" t="s">
        <v>78</v>
      </c>
      <c r="U7982" t="s">
        <v>387</v>
      </c>
      <c r="V7982" t="s">
        <v>890</v>
      </c>
      <c r="W7982" t="s">
        <v>170</v>
      </c>
    </row>
    <row r="7983" spans="1:23" x14ac:dyDescent="0.35">
      <c r="A7983" t="s">
        <v>39</v>
      </c>
      <c r="B7983" t="s">
        <v>318</v>
      </c>
      <c r="C7983">
        <v>41</v>
      </c>
      <c r="D7983" t="s">
        <v>807</v>
      </c>
      <c r="E7983" t="s">
        <v>458</v>
      </c>
      <c r="F7983" t="s">
        <v>458</v>
      </c>
      <c r="G7983" t="s">
        <v>78</v>
      </c>
      <c r="H7983" t="s">
        <v>78</v>
      </c>
      <c r="I7983" t="s">
        <v>78</v>
      </c>
      <c r="J7983" t="s">
        <v>78</v>
      </c>
      <c r="K7983" t="s">
        <v>78</v>
      </c>
      <c r="L7983" t="s">
        <v>78</v>
      </c>
      <c r="M7983" t="s">
        <v>78</v>
      </c>
      <c r="N7983" t="s">
        <v>78</v>
      </c>
      <c r="O7983" t="s">
        <v>78</v>
      </c>
      <c r="P7983" t="s">
        <v>78</v>
      </c>
      <c r="Q7983" t="s">
        <v>78</v>
      </c>
      <c r="R7983" t="s">
        <v>78</v>
      </c>
      <c r="S7983" t="s">
        <v>78</v>
      </c>
      <c r="T7983" t="s">
        <v>78</v>
      </c>
      <c r="U7983" t="s">
        <v>78</v>
      </c>
      <c r="V7983" t="s">
        <v>1007</v>
      </c>
      <c r="W7983" t="s">
        <v>78</v>
      </c>
    </row>
    <row r="7984" spans="1:23" x14ac:dyDescent="0.35">
      <c r="A7984" t="s">
        <v>40</v>
      </c>
      <c r="B7984" t="s">
        <v>827</v>
      </c>
      <c r="C7984">
        <v>2078</v>
      </c>
      <c r="D7984" t="s">
        <v>644</v>
      </c>
      <c r="E7984" t="s">
        <v>738</v>
      </c>
      <c r="F7984" t="s">
        <v>414</v>
      </c>
      <c r="G7984" t="s">
        <v>433</v>
      </c>
      <c r="H7984" t="s">
        <v>433</v>
      </c>
      <c r="I7984" t="s">
        <v>374</v>
      </c>
      <c r="J7984" t="s">
        <v>170</v>
      </c>
      <c r="K7984" t="s">
        <v>987</v>
      </c>
      <c r="L7984" t="s">
        <v>738</v>
      </c>
      <c r="M7984" t="s">
        <v>78</v>
      </c>
      <c r="N7984" t="s">
        <v>673</v>
      </c>
      <c r="O7984" t="s">
        <v>679</v>
      </c>
      <c r="P7984" t="s">
        <v>679</v>
      </c>
      <c r="Q7984" t="s">
        <v>668</v>
      </c>
      <c r="R7984" t="s">
        <v>679</v>
      </c>
      <c r="S7984" t="s">
        <v>673</v>
      </c>
      <c r="T7984" t="s">
        <v>679</v>
      </c>
      <c r="U7984" t="s">
        <v>800</v>
      </c>
      <c r="V7984" t="s">
        <v>284</v>
      </c>
      <c r="W7984" t="s">
        <v>334</v>
      </c>
    </row>
    <row r="7985" spans="1:23" x14ac:dyDescent="0.35">
      <c r="A7985" t="s">
        <v>40</v>
      </c>
      <c r="B7985" t="s">
        <v>828</v>
      </c>
      <c r="C7985">
        <v>2641</v>
      </c>
      <c r="D7985" t="s">
        <v>644</v>
      </c>
      <c r="E7985" t="s">
        <v>377</v>
      </c>
      <c r="F7985" t="s">
        <v>334</v>
      </c>
      <c r="G7985" t="s">
        <v>668</v>
      </c>
      <c r="H7985" t="s">
        <v>170</v>
      </c>
      <c r="I7985" t="s">
        <v>668</v>
      </c>
      <c r="J7985" t="s">
        <v>170</v>
      </c>
      <c r="K7985" t="s">
        <v>85</v>
      </c>
      <c r="L7985" t="s">
        <v>675</v>
      </c>
      <c r="M7985" t="s">
        <v>679</v>
      </c>
      <c r="N7985" t="s">
        <v>170</v>
      </c>
      <c r="O7985" t="s">
        <v>78</v>
      </c>
      <c r="P7985" t="s">
        <v>679</v>
      </c>
      <c r="Q7985" t="s">
        <v>679</v>
      </c>
      <c r="R7985" t="s">
        <v>679</v>
      </c>
      <c r="S7985" t="s">
        <v>668</v>
      </c>
      <c r="T7985" t="s">
        <v>679</v>
      </c>
      <c r="U7985" t="s">
        <v>387</v>
      </c>
      <c r="V7985" t="s">
        <v>1156</v>
      </c>
      <c r="W7985" t="s">
        <v>673</v>
      </c>
    </row>
    <row r="7986" spans="1:23" x14ac:dyDescent="0.35">
      <c r="A7986" t="s">
        <v>40</v>
      </c>
      <c r="B7986" t="s">
        <v>318</v>
      </c>
      <c r="C7986">
        <v>203</v>
      </c>
      <c r="D7986" t="s">
        <v>288</v>
      </c>
      <c r="E7986" t="s">
        <v>383</v>
      </c>
      <c r="F7986" t="s">
        <v>718</v>
      </c>
      <c r="G7986" t="s">
        <v>414</v>
      </c>
      <c r="H7986" t="s">
        <v>78</v>
      </c>
      <c r="I7986" t="s">
        <v>433</v>
      </c>
      <c r="J7986" t="s">
        <v>78</v>
      </c>
      <c r="K7986" t="s">
        <v>734</v>
      </c>
      <c r="L7986" t="s">
        <v>679</v>
      </c>
      <c r="M7986" t="s">
        <v>78</v>
      </c>
      <c r="N7986" t="s">
        <v>78</v>
      </c>
      <c r="O7986" t="s">
        <v>78</v>
      </c>
      <c r="P7986" t="s">
        <v>78</v>
      </c>
      <c r="Q7986" t="s">
        <v>78</v>
      </c>
      <c r="R7986" t="s">
        <v>78</v>
      </c>
      <c r="S7986" t="s">
        <v>78</v>
      </c>
      <c r="T7986" t="s">
        <v>78</v>
      </c>
      <c r="U7986" t="s">
        <v>673</v>
      </c>
      <c r="V7986" t="s">
        <v>771</v>
      </c>
      <c r="W7986" t="s">
        <v>78</v>
      </c>
    </row>
    <row r="7988" spans="1:23" x14ac:dyDescent="0.35">
      <c r="A7988" t="s">
        <v>2167</v>
      </c>
    </row>
    <row r="7989" spans="1:23" x14ac:dyDescent="0.35">
      <c r="A7989" t="s">
        <v>29</v>
      </c>
      <c r="B7989" t="s">
        <v>864</v>
      </c>
      <c r="C7989" t="s">
        <v>30</v>
      </c>
      <c r="D7989" t="s">
        <v>2148</v>
      </c>
      <c r="E7989" t="s">
        <v>2149</v>
      </c>
      <c r="F7989" t="s">
        <v>2150</v>
      </c>
      <c r="G7989" t="s">
        <v>2151</v>
      </c>
      <c r="H7989" t="s">
        <v>2152</v>
      </c>
      <c r="I7989" t="s">
        <v>2153</v>
      </c>
      <c r="J7989" t="s">
        <v>2154</v>
      </c>
      <c r="K7989" t="s">
        <v>2155</v>
      </c>
      <c r="L7989" t="s">
        <v>2156</v>
      </c>
      <c r="M7989" t="s">
        <v>2157</v>
      </c>
      <c r="N7989" t="s">
        <v>2158</v>
      </c>
      <c r="O7989" t="s">
        <v>2159</v>
      </c>
      <c r="P7989" t="s">
        <v>2160</v>
      </c>
      <c r="Q7989" t="s">
        <v>2161</v>
      </c>
      <c r="R7989" t="s">
        <v>2162</v>
      </c>
      <c r="S7989" t="s">
        <v>2163</v>
      </c>
      <c r="T7989" t="s">
        <v>2164</v>
      </c>
      <c r="U7989" t="s">
        <v>1047</v>
      </c>
      <c r="V7989" t="s">
        <v>2165</v>
      </c>
      <c r="W7989" t="s">
        <v>74</v>
      </c>
    </row>
    <row r="7990" spans="1:23" x14ac:dyDescent="0.35">
      <c r="A7990" t="s">
        <v>35</v>
      </c>
      <c r="B7990" t="s">
        <v>831</v>
      </c>
      <c r="C7990">
        <v>116</v>
      </c>
      <c r="D7990" t="s">
        <v>503</v>
      </c>
      <c r="E7990" t="s">
        <v>1064</v>
      </c>
      <c r="F7990" t="s">
        <v>355</v>
      </c>
      <c r="G7990" t="s">
        <v>85</v>
      </c>
      <c r="H7990" t="s">
        <v>679</v>
      </c>
      <c r="I7990" t="s">
        <v>355</v>
      </c>
      <c r="J7990" t="s">
        <v>78</v>
      </c>
      <c r="K7990" t="s">
        <v>741</v>
      </c>
      <c r="L7990" t="s">
        <v>624</v>
      </c>
      <c r="M7990" t="s">
        <v>78</v>
      </c>
      <c r="N7990" t="s">
        <v>78</v>
      </c>
      <c r="O7990" t="s">
        <v>78</v>
      </c>
      <c r="P7990" t="s">
        <v>668</v>
      </c>
      <c r="Q7990" t="s">
        <v>673</v>
      </c>
      <c r="R7990" t="s">
        <v>78</v>
      </c>
      <c r="S7990" t="s">
        <v>78</v>
      </c>
      <c r="T7990" t="s">
        <v>78</v>
      </c>
      <c r="U7990" t="s">
        <v>800</v>
      </c>
      <c r="V7990" t="s">
        <v>977</v>
      </c>
      <c r="W7990" t="s">
        <v>170</v>
      </c>
    </row>
    <row r="7991" spans="1:23" x14ac:dyDescent="0.35">
      <c r="A7991" t="s">
        <v>35</v>
      </c>
      <c r="B7991" t="s">
        <v>832</v>
      </c>
      <c r="C7991">
        <v>346</v>
      </c>
      <c r="D7991" t="s">
        <v>622</v>
      </c>
      <c r="E7991" t="s">
        <v>679</v>
      </c>
      <c r="F7991" t="s">
        <v>387</v>
      </c>
      <c r="G7991" t="s">
        <v>673</v>
      </c>
      <c r="H7991" t="s">
        <v>668</v>
      </c>
      <c r="I7991" t="s">
        <v>78</v>
      </c>
      <c r="J7991" t="s">
        <v>78</v>
      </c>
      <c r="K7991" t="s">
        <v>679</v>
      </c>
      <c r="L7991" t="s">
        <v>738</v>
      </c>
      <c r="M7991" t="s">
        <v>78</v>
      </c>
      <c r="N7991" t="s">
        <v>246</v>
      </c>
      <c r="O7991" t="s">
        <v>78</v>
      </c>
      <c r="P7991" t="s">
        <v>679</v>
      </c>
      <c r="Q7991" t="s">
        <v>78</v>
      </c>
      <c r="R7991" t="s">
        <v>78</v>
      </c>
      <c r="S7991" t="s">
        <v>246</v>
      </c>
      <c r="T7991" t="s">
        <v>78</v>
      </c>
      <c r="U7991" t="s">
        <v>334</v>
      </c>
      <c r="V7991" t="s">
        <v>919</v>
      </c>
      <c r="W7991" t="s">
        <v>246</v>
      </c>
    </row>
    <row r="7992" spans="1:23" x14ac:dyDescent="0.35">
      <c r="A7992" t="s">
        <v>35</v>
      </c>
      <c r="B7992" t="s">
        <v>833</v>
      </c>
      <c r="C7992">
        <v>154</v>
      </c>
      <c r="D7992" t="s">
        <v>738</v>
      </c>
      <c r="E7992" t="s">
        <v>673</v>
      </c>
      <c r="F7992" t="s">
        <v>668</v>
      </c>
      <c r="G7992" t="s">
        <v>679</v>
      </c>
      <c r="H7992" t="s">
        <v>170</v>
      </c>
      <c r="I7992" t="s">
        <v>668</v>
      </c>
      <c r="J7992" t="s">
        <v>78</v>
      </c>
      <c r="K7992" t="s">
        <v>679</v>
      </c>
      <c r="L7992" t="s">
        <v>679</v>
      </c>
      <c r="M7992" t="s">
        <v>78</v>
      </c>
      <c r="N7992" t="s">
        <v>433</v>
      </c>
      <c r="O7992" t="s">
        <v>78</v>
      </c>
      <c r="P7992" t="s">
        <v>78</v>
      </c>
      <c r="Q7992" t="s">
        <v>78</v>
      </c>
      <c r="R7992" t="s">
        <v>170</v>
      </c>
      <c r="S7992" t="s">
        <v>78</v>
      </c>
      <c r="T7992" t="s">
        <v>78</v>
      </c>
      <c r="U7992" t="s">
        <v>624</v>
      </c>
      <c r="V7992" t="s">
        <v>1028</v>
      </c>
      <c r="W7992" t="s">
        <v>78</v>
      </c>
    </row>
    <row r="7993" spans="1:23" x14ac:dyDescent="0.35">
      <c r="A7993" t="s">
        <v>36</v>
      </c>
      <c r="B7993" t="s">
        <v>831</v>
      </c>
      <c r="C7993">
        <v>142</v>
      </c>
      <c r="D7993" t="s">
        <v>696</v>
      </c>
      <c r="E7993" t="s">
        <v>734</v>
      </c>
      <c r="F7993" t="s">
        <v>78</v>
      </c>
      <c r="G7993" t="s">
        <v>738</v>
      </c>
      <c r="H7993" t="s">
        <v>78</v>
      </c>
      <c r="I7993" t="s">
        <v>414</v>
      </c>
      <c r="J7993" t="s">
        <v>170</v>
      </c>
      <c r="K7993" t="s">
        <v>789</v>
      </c>
      <c r="L7993" t="s">
        <v>85</v>
      </c>
      <c r="M7993" t="s">
        <v>78</v>
      </c>
      <c r="N7993" t="s">
        <v>78</v>
      </c>
      <c r="O7993" t="s">
        <v>78</v>
      </c>
      <c r="P7993" t="s">
        <v>78</v>
      </c>
      <c r="Q7993" t="s">
        <v>387</v>
      </c>
      <c r="R7993" t="s">
        <v>78</v>
      </c>
      <c r="S7993" t="s">
        <v>78</v>
      </c>
      <c r="T7993" t="s">
        <v>78</v>
      </c>
      <c r="U7993" t="s">
        <v>246</v>
      </c>
      <c r="V7993" t="s">
        <v>981</v>
      </c>
      <c r="W7993" t="s">
        <v>623</v>
      </c>
    </row>
    <row r="7994" spans="1:23" x14ac:dyDescent="0.35">
      <c r="A7994" t="s">
        <v>36</v>
      </c>
      <c r="B7994" t="s">
        <v>832</v>
      </c>
      <c r="C7994">
        <v>1305</v>
      </c>
      <c r="D7994" t="s">
        <v>673</v>
      </c>
      <c r="E7994" t="s">
        <v>78</v>
      </c>
      <c r="F7994" t="s">
        <v>679</v>
      </c>
      <c r="G7994" t="s">
        <v>78</v>
      </c>
      <c r="H7994" t="s">
        <v>78</v>
      </c>
      <c r="I7994" t="s">
        <v>679</v>
      </c>
      <c r="J7994" t="s">
        <v>78</v>
      </c>
      <c r="K7994" t="s">
        <v>679</v>
      </c>
      <c r="L7994" t="s">
        <v>490</v>
      </c>
      <c r="M7994" t="s">
        <v>679</v>
      </c>
      <c r="N7994" t="s">
        <v>673</v>
      </c>
      <c r="O7994" t="s">
        <v>78</v>
      </c>
      <c r="P7994" t="s">
        <v>78</v>
      </c>
      <c r="Q7994" t="s">
        <v>78</v>
      </c>
      <c r="R7994" t="s">
        <v>78</v>
      </c>
      <c r="S7994" t="s">
        <v>673</v>
      </c>
      <c r="T7994" t="s">
        <v>78</v>
      </c>
      <c r="U7994" t="s">
        <v>85</v>
      </c>
      <c r="V7994" t="s">
        <v>287</v>
      </c>
      <c r="W7994" t="s">
        <v>673</v>
      </c>
    </row>
    <row r="7995" spans="1:23" x14ac:dyDescent="0.35">
      <c r="A7995" t="s">
        <v>36</v>
      </c>
      <c r="B7995" t="s">
        <v>833</v>
      </c>
      <c r="C7995">
        <v>184</v>
      </c>
      <c r="D7995" t="s">
        <v>170</v>
      </c>
      <c r="E7995" t="s">
        <v>78</v>
      </c>
      <c r="F7995" t="s">
        <v>78</v>
      </c>
      <c r="G7995" t="s">
        <v>78</v>
      </c>
      <c r="H7995" t="s">
        <v>78</v>
      </c>
      <c r="I7995" t="s">
        <v>78</v>
      </c>
      <c r="J7995" t="s">
        <v>78</v>
      </c>
      <c r="K7995" t="s">
        <v>334</v>
      </c>
      <c r="L7995" t="s">
        <v>334</v>
      </c>
      <c r="M7995" t="s">
        <v>78</v>
      </c>
      <c r="N7995" t="s">
        <v>78</v>
      </c>
      <c r="O7995" t="s">
        <v>78</v>
      </c>
      <c r="P7995" t="s">
        <v>78</v>
      </c>
      <c r="Q7995" t="s">
        <v>668</v>
      </c>
      <c r="R7995" t="s">
        <v>668</v>
      </c>
      <c r="S7995" t="s">
        <v>78</v>
      </c>
      <c r="T7995" t="s">
        <v>389</v>
      </c>
      <c r="U7995" t="s">
        <v>78</v>
      </c>
      <c r="V7995" t="s">
        <v>1032</v>
      </c>
      <c r="W7995" t="s">
        <v>78</v>
      </c>
    </row>
    <row r="7996" spans="1:23" x14ac:dyDescent="0.35">
      <c r="A7996" t="s">
        <v>37</v>
      </c>
      <c r="B7996" t="s">
        <v>831</v>
      </c>
      <c r="C7996">
        <v>109</v>
      </c>
      <c r="D7996" t="s">
        <v>739</v>
      </c>
      <c r="E7996" t="s">
        <v>796</v>
      </c>
      <c r="F7996" t="s">
        <v>334</v>
      </c>
      <c r="G7996" t="s">
        <v>529</v>
      </c>
      <c r="H7996" t="s">
        <v>246</v>
      </c>
      <c r="I7996" t="s">
        <v>721</v>
      </c>
      <c r="J7996" t="s">
        <v>673</v>
      </c>
      <c r="K7996" t="s">
        <v>996</v>
      </c>
      <c r="L7996" t="s">
        <v>738</v>
      </c>
      <c r="M7996" t="s">
        <v>334</v>
      </c>
      <c r="N7996" t="s">
        <v>78</v>
      </c>
      <c r="O7996" t="s">
        <v>78</v>
      </c>
      <c r="P7996" t="s">
        <v>78</v>
      </c>
      <c r="Q7996" t="s">
        <v>78</v>
      </c>
      <c r="R7996" t="s">
        <v>78</v>
      </c>
      <c r="S7996" t="s">
        <v>78</v>
      </c>
      <c r="T7996" t="s">
        <v>246</v>
      </c>
      <c r="U7996" t="s">
        <v>78</v>
      </c>
      <c r="V7996" t="s">
        <v>1431</v>
      </c>
      <c r="W7996" t="s">
        <v>78</v>
      </c>
    </row>
    <row r="7997" spans="1:23" x14ac:dyDescent="0.35">
      <c r="A7997" t="s">
        <v>37</v>
      </c>
      <c r="B7997" t="s">
        <v>832</v>
      </c>
      <c r="C7997">
        <v>648</v>
      </c>
      <c r="D7997" t="s">
        <v>377</v>
      </c>
      <c r="E7997" t="s">
        <v>78</v>
      </c>
      <c r="F7997" t="s">
        <v>78</v>
      </c>
      <c r="G7997" t="s">
        <v>78</v>
      </c>
      <c r="H7997" t="s">
        <v>78</v>
      </c>
      <c r="I7997" t="s">
        <v>668</v>
      </c>
      <c r="J7997" t="s">
        <v>78</v>
      </c>
      <c r="K7997" t="s">
        <v>170</v>
      </c>
      <c r="L7997" t="s">
        <v>987</v>
      </c>
      <c r="M7997" t="s">
        <v>78</v>
      </c>
      <c r="N7997" t="s">
        <v>679</v>
      </c>
      <c r="O7997" t="s">
        <v>78</v>
      </c>
      <c r="P7997" t="s">
        <v>679</v>
      </c>
      <c r="Q7997" t="s">
        <v>78</v>
      </c>
      <c r="R7997" t="s">
        <v>78</v>
      </c>
      <c r="S7997" t="s">
        <v>246</v>
      </c>
      <c r="T7997" t="s">
        <v>78</v>
      </c>
      <c r="U7997" t="s">
        <v>85</v>
      </c>
      <c r="V7997" t="s">
        <v>1016</v>
      </c>
      <c r="W7997" t="s">
        <v>433</v>
      </c>
    </row>
    <row r="7998" spans="1:23" x14ac:dyDescent="0.35">
      <c r="A7998" t="s">
        <v>37</v>
      </c>
      <c r="B7998" t="s">
        <v>833</v>
      </c>
      <c r="C7998">
        <v>70</v>
      </c>
      <c r="D7998" t="s">
        <v>673</v>
      </c>
      <c r="E7998" t="s">
        <v>78</v>
      </c>
      <c r="F7998" t="s">
        <v>78</v>
      </c>
      <c r="G7998" t="s">
        <v>456</v>
      </c>
      <c r="H7998" t="s">
        <v>78</v>
      </c>
      <c r="I7998" t="s">
        <v>78</v>
      </c>
      <c r="J7998" t="s">
        <v>78</v>
      </c>
      <c r="K7998" t="s">
        <v>725</v>
      </c>
      <c r="L7998" t="s">
        <v>78</v>
      </c>
      <c r="M7998" t="s">
        <v>78</v>
      </c>
      <c r="N7998" t="s">
        <v>624</v>
      </c>
      <c r="O7998" t="s">
        <v>78</v>
      </c>
      <c r="P7998" t="s">
        <v>78</v>
      </c>
      <c r="Q7998" t="s">
        <v>78</v>
      </c>
      <c r="R7998" t="s">
        <v>78</v>
      </c>
      <c r="S7998" t="s">
        <v>78</v>
      </c>
      <c r="T7998" t="s">
        <v>78</v>
      </c>
      <c r="U7998" t="s">
        <v>78</v>
      </c>
      <c r="V7998" t="s">
        <v>917</v>
      </c>
      <c r="W7998" t="s">
        <v>622</v>
      </c>
    </row>
    <row r="7999" spans="1:23" x14ac:dyDescent="0.35">
      <c r="A7999" t="s">
        <v>38</v>
      </c>
      <c r="B7999" t="s">
        <v>831</v>
      </c>
      <c r="C7999">
        <v>198</v>
      </c>
      <c r="D7999" t="s">
        <v>980</v>
      </c>
      <c r="E7999" t="s">
        <v>782</v>
      </c>
      <c r="F7999" t="s">
        <v>288</v>
      </c>
      <c r="G7999" t="s">
        <v>341</v>
      </c>
      <c r="H7999" t="s">
        <v>508</v>
      </c>
      <c r="I7999" t="s">
        <v>355</v>
      </c>
      <c r="J7999" t="s">
        <v>406</v>
      </c>
      <c r="K7999" t="s">
        <v>905</v>
      </c>
      <c r="L7999" t="s">
        <v>807</v>
      </c>
      <c r="M7999" t="s">
        <v>78</v>
      </c>
      <c r="N7999" t="s">
        <v>78</v>
      </c>
      <c r="O7999" t="s">
        <v>668</v>
      </c>
      <c r="P7999" t="s">
        <v>78</v>
      </c>
      <c r="Q7999" t="s">
        <v>78</v>
      </c>
      <c r="R7999" t="s">
        <v>78</v>
      </c>
      <c r="S7999" t="s">
        <v>78</v>
      </c>
      <c r="T7999" t="s">
        <v>78</v>
      </c>
      <c r="U7999" t="s">
        <v>78</v>
      </c>
      <c r="V7999" t="s">
        <v>1499</v>
      </c>
      <c r="W7999" t="s">
        <v>433</v>
      </c>
    </row>
    <row r="8000" spans="1:23" x14ac:dyDescent="0.35">
      <c r="A8000" t="s">
        <v>38</v>
      </c>
      <c r="B8000" t="s">
        <v>832</v>
      </c>
      <c r="C8000">
        <v>411</v>
      </c>
      <c r="D8000" t="s">
        <v>250</v>
      </c>
      <c r="E8000" t="s">
        <v>622</v>
      </c>
      <c r="F8000" t="s">
        <v>738</v>
      </c>
      <c r="G8000" t="s">
        <v>374</v>
      </c>
      <c r="H8000" t="s">
        <v>433</v>
      </c>
      <c r="I8000" t="s">
        <v>377</v>
      </c>
      <c r="J8000" t="s">
        <v>78</v>
      </c>
      <c r="K8000" t="s">
        <v>334</v>
      </c>
      <c r="L8000" t="s">
        <v>374</v>
      </c>
      <c r="M8000" t="s">
        <v>78</v>
      </c>
      <c r="N8000" t="s">
        <v>679</v>
      </c>
      <c r="O8000" t="s">
        <v>78</v>
      </c>
      <c r="P8000" t="s">
        <v>78</v>
      </c>
      <c r="Q8000" t="s">
        <v>673</v>
      </c>
      <c r="R8000" t="s">
        <v>673</v>
      </c>
      <c r="S8000" t="s">
        <v>433</v>
      </c>
      <c r="T8000" t="s">
        <v>78</v>
      </c>
      <c r="U8000" t="s">
        <v>490</v>
      </c>
      <c r="V8000" t="s">
        <v>1173</v>
      </c>
      <c r="W8000" t="s">
        <v>673</v>
      </c>
    </row>
    <row r="8001" spans="1:23" x14ac:dyDescent="0.35">
      <c r="A8001" t="s">
        <v>38</v>
      </c>
      <c r="B8001" t="s">
        <v>833</v>
      </c>
      <c r="C8001">
        <v>212</v>
      </c>
      <c r="D8001" t="s">
        <v>288</v>
      </c>
      <c r="E8001" t="s">
        <v>807</v>
      </c>
      <c r="F8001" t="s">
        <v>987</v>
      </c>
      <c r="G8001" t="s">
        <v>334</v>
      </c>
      <c r="H8001" t="s">
        <v>414</v>
      </c>
      <c r="I8001" t="s">
        <v>377</v>
      </c>
      <c r="J8001" t="s">
        <v>433</v>
      </c>
      <c r="K8001" t="s">
        <v>668</v>
      </c>
      <c r="L8001" t="s">
        <v>406</v>
      </c>
      <c r="M8001" t="s">
        <v>623</v>
      </c>
      <c r="N8001" t="s">
        <v>78</v>
      </c>
      <c r="O8001" t="s">
        <v>78</v>
      </c>
      <c r="P8001" t="s">
        <v>78</v>
      </c>
      <c r="Q8001" t="s">
        <v>78</v>
      </c>
      <c r="R8001" t="s">
        <v>78</v>
      </c>
      <c r="S8001" t="s">
        <v>78</v>
      </c>
      <c r="T8001" t="s">
        <v>78</v>
      </c>
      <c r="U8001" t="s">
        <v>85</v>
      </c>
      <c r="V8001" t="s">
        <v>1347</v>
      </c>
      <c r="W8001" t="s">
        <v>78</v>
      </c>
    </row>
    <row r="8002" spans="1:23" x14ac:dyDescent="0.35">
      <c r="A8002" t="s">
        <v>39</v>
      </c>
      <c r="B8002" t="s">
        <v>831</v>
      </c>
      <c r="C8002">
        <v>129</v>
      </c>
      <c r="D8002" t="s">
        <v>914</v>
      </c>
      <c r="E8002" t="s">
        <v>738</v>
      </c>
      <c r="F8002" t="s">
        <v>668</v>
      </c>
      <c r="G8002" t="s">
        <v>623</v>
      </c>
      <c r="H8002" t="s">
        <v>78</v>
      </c>
      <c r="I8002" t="s">
        <v>355</v>
      </c>
      <c r="J8002" t="s">
        <v>668</v>
      </c>
      <c r="K8002" t="s">
        <v>270</v>
      </c>
      <c r="L8002" t="s">
        <v>246</v>
      </c>
      <c r="M8002" t="s">
        <v>78</v>
      </c>
      <c r="N8002" t="s">
        <v>355</v>
      </c>
      <c r="O8002" t="s">
        <v>78</v>
      </c>
      <c r="P8002" t="s">
        <v>246</v>
      </c>
      <c r="Q8002" t="s">
        <v>738</v>
      </c>
      <c r="R8002" t="s">
        <v>414</v>
      </c>
      <c r="S8002" t="s">
        <v>78</v>
      </c>
      <c r="T8002" t="s">
        <v>78</v>
      </c>
      <c r="U8002" t="s">
        <v>738</v>
      </c>
      <c r="V8002" t="s">
        <v>419</v>
      </c>
      <c r="W8002" t="s">
        <v>668</v>
      </c>
    </row>
    <row r="8003" spans="1:23" x14ac:dyDescent="0.35">
      <c r="A8003" t="s">
        <v>39</v>
      </c>
      <c r="B8003" t="s">
        <v>832</v>
      </c>
      <c r="C8003">
        <v>594</v>
      </c>
      <c r="D8003" t="s">
        <v>622</v>
      </c>
      <c r="E8003" t="s">
        <v>334</v>
      </c>
      <c r="F8003" t="s">
        <v>675</v>
      </c>
      <c r="G8003" t="s">
        <v>78</v>
      </c>
      <c r="H8003" t="s">
        <v>78</v>
      </c>
      <c r="I8003" t="s">
        <v>78</v>
      </c>
      <c r="J8003" t="s">
        <v>78</v>
      </c>
      <c r="K8003" t="s">
        <v>668</v>
      </c>
      <c r="L8003" t="s">
        <v>623</v>
      </c>
      <c r="M8003" t="s">
        <v>78</v>
      </c>
      <c r="N8003" t="s">
        <v>78</v>
      </c>
      <c r="O8003" t="s">
        <v>170</v>
      </c>
      <c r="P8003" t="s">
        <v>679</v>
      </c>
      <c r="Q8003" t="s">
        <v>78</v>
      </c>
      <c r="R8003" t="s">
        <v>78</v>
      </c>
      <c r="S8003" t="s">
        <v>668</v>
      </c>
      <c r="T8003" t="s">
        <v>679</v>
      </c>
      <c r="U8003" t="s">
        <v>414</v>
      </c>
      <c r="V8003" t="s">
        <v>823</v>
      </c>
      <c r="W8003" t="s">
        <v>679</v>
      </c>
    </row>
    <row r="8004" spans="1:23" x14ac:dyDescent="0.35">
      <c r="A8004" t="s">
        <v>39</v>
      </c>
      <c r="B8004" t="s">
        <v>833</v>
      </c>
      <c r="C8004">
        <v>304</v>
      </c>
      <c r="D8004" t="s">
        <v>825</v>
      </c>
      <c r="E8004" t="s">
        <v>673</v>
      </c>
      <c r="F8004" t="s">
        <v>679</v>
      </c>
      <c r="G8004" t="s">
        <v>78</v>
      </c>
      <c r="H8004" t="s">
        <v>78</v>
      </c>
      <c r="I8004" t="s">
        <v>668</v>
      </c>
      <c r="J8004" t="s">
        <v>78</v>
      </c>
      <c r="K8004" t="s">
        <v>738</v>
      </c>
      <c r="L8004" t="s">
        <v>623</v>
      </c>
      <c r="M8004" t="s">
        <v>78</v>
      </c>
      <c r="N8004" t="s">
        <v>679</v>
      </c>
      <c r="O8004" t="s">
        <v>78</v>
      </c>
      <c r="P8004" t="s">
        <v>78</v>
      </c>
      <c r="Q8004" t="s">
        <v>78</v>
      </c>
      <c r="R8004" t="s">
        <v>78</v>
      </c>
      <c r="S8004" t="s">
        <v>78</v>
      </c>
      <c r="T8004" t="s">
        <v>78</v>
      </c>
      <c r="U8004" t="s">
        <v>334</v>
      </c>
      <c r="V8004" t="s">
        <v>1146</v>
      </c>
      <c r="W8004" t="s">
        <v>679</v>
      </c>
    </row>
    <row r="8005" spans="1:23" x14ac:dyDescent="0.35">
      <c r="A8005" t="s">
        <v>40</v>
      </c>
      <c r="B8005" t="s">
        <v>831</v>
      </c>
      <c r="C8005">
        <v>694</v>
      </c>
      <c r="D8005" t="s">
        <v>788</v>
      </c>
      <c r="E8005" t="s">
        <v>1030</v>
      </c>
      <c r="F8005" t="s">
        <v>406</v>
      </c>
      <c r="G8005" t="s">
        <v>622</v>
      </c>
      <c r="H8005" t="s">
        <v>623</v>
      </c>
      <c r="I8005" t="s">
        <v>987</v>
      </c>
      <c r="J8005" t="s">
        <v>374</v>
      </c>
      <c r="K8005" t="s">
        <v>735</v>
      </c>
      <c r="L8005" t="s">
        <v>987</v>
      </c>
      <c r="M8005" t="s">
        <v>679</v>
      </c>
      <c r="N8005" t="s">
        <v>673</v>
      </c>
      <c r="O8005" t="s">
        <v>679</v>
      </c>
      <c r="P8005" t="s">
        <v>170</v>
      </c>
      <c r="Q8005" t="s">
        <v>374</v>
      </c>
      <c r="R8005" t="s">
        <v>170</v>
      </c>
      <c r="S8005" t="s">
        <v>78</v>
      </c>
      <c r="T8005" t="s">
        <v>679</v>
      </c>
      <c r="U8005" t="s">
        <v>374</v>
      </c>
      <c r="V8005" t="s">
        <v>1411</v>
      </c>
      <c r="W8005" t="s">
        <v>246</v>
      </c>
    </row>
    <row r="8006" spans="1:23" x14ac:dyDescent="0.35">
      <c r="A8006" t="s">
        <v>40</v>
      </c>
      <c r="B8006" t="s">
        <v>832</v>
      </c>
      <c r="C8006">
        <v>3304</v>
      </c>
      <c r="D8006" t="s">
        <v>623</v>
      </c>
      <c r="E8006" t="s">
        <v>673</v>
      </c>
      <c r="F8006" t="s">
        <v>433</v>
      </c>
      <c r="G8006" t="s">
        <v>679</v>
      </c>
      <c r="H8006" t="s">
        <v>679</v>
      </c>
      <c r="I8006" t="s">
        <v>170</v>
      </c>
      <c r="J8006" t="s">
        <v>78</v>
      </c>
      <c r="K8006" t="s">
        <v>170</v>
      </c>
      <c r="L8006" t="s">
        <v>85</v>
      </c>
      <c r="M8006" t="s">
        <v>78</v>
      </c>
      <c r="N8006" t="s">
        <v>668</v>
      </c>
      <c r="O8006" t="s">
        <v>78</v>
      </c>
      <c r="P8006" t="s">
        <v>78</v>
      </c>
      <c r="Q8006" t="s">
        <v>679</v>
      </c>
      <c r="R8006" t="s">
        <v>679</v>
      </c>
      <c r="S8006" t="s">
        <v>334</v>
      </c>
      <c r="T8006" t="s">
        <v>78</v>
      </c>
      <c r="U8006" t="s">
        <v>675</v>
      </c>
      <c r="V8006" t="s">
        <v>1022</v>
      </c>
      <c r="W8006" t="s">
        <v>673</v>
      </c>
    </row>
    <row r="8007" spans="1:23" x14ac:dyDescent="0.35">
      <c r="A8007" t="s">
        <v>40</v>
      </c>
      <c r="B8007" t="s">
        <v>833</v>
      </c>
      <c r="C8007">
        <v>924</v>
      </c>
      <c r="D8007" t="s">
        <v>743</v>
      </c>
      <c r="E8007" t="s">
        <v>374</v>
      </c>
      <c r="F8007" t="s">
        <v>334</v>
      </c>
      <c r="G8007" t="s">
        <v>673</v>
      </c>
      <c r="H8007" t="s">
        <v>668</v>
      </c>
      <c r="I8007" t="s">
        <v>668</v>
      </c>
      <c r="J8007" t="s">
        <v>170</v>
      </c>
      <c r="K8007" t="s">
        <v>623</v>
      </c>
      <c r="L8007" t="s">
        <v>387</v>
      </c>
      <c r="M8007" t="s">
        <v>668</v>
      </c>
      <c r="N8007" t="s">
        <v>668</v>
      </c>
      <c r="O8007" t="s">
        <v>78</v>
      </c>
      <c r="P8007" t="s">
        <v>78</v>
      </c>
      <c r="Q8007" t="s">
        <v>679</v>
      </c>
      <c r="R8007" t="s">
        <v>679</v>
      </c>
      <c r="S8007" t="s">
        <v>78</v>
      </c>
      <c r="T8007" t="s">
        <v>170</v>
      </c>
      <c r="U8007" t="s">
        <v>374</v>
      </c>
      <c r="V8007" t="s">
        <v>1163</v>
      </c>
      <c r="W8007" t="s">
        <v>170</v>
      </c>
    </row>
    <row r="8009" spans="1:23" x14ac:dyDescent="0.35">
      <c r="A8009" t="s">
        <v>2168</v>
      </c>
    </row>
    <row r="8010" spans="1:23" x14ac:dyDescent="0.35">
      <c r="A8010" t="s">
        <v>29</v>
      </c>
      <c r="B8010" t="s">
        <v>872</v>
      </c>
      <c r="C8010" t="s">
        <v>30</v>
      </c>
      <c r="D8010" t="s">
        <v>2148</v>
      </c>
      <c r="E8010" t="s">
        <v>2149</v>
      </c>
      <c r="F8010" t="s">
        <v>2150</v>
      </c>
      <c r="G8010" t="s">
        <v>2151</v>
      </c>
      <c r="H8010" t="s">
        <v>2152</v>
      </c>
      <c r="I8010" t="s">
        <v>2153</v>
      </c>
      <c r="J8010" t="s">
        <v>2154</v>
      </c>
      <c r="K8010" t="s">
        <v>2155</v>
      </c>
      <c r="L8010" t="s">
        <v>2156</v>
      </c>
      <c r="M8010" t="s">
        <v>2157</v>
      </c>
      <c r="N8010" t="s">
        <v>2158</v>
      </c>
      <c r="O8010" t="s">
        <v>2159</v>
      </c>
      <c r="P8010" t="s">
        <v>2160</v>
      </c>
      <c r="Q8010" t="s">
        <v>2161</v>
      </c>
      <c r="R8010" t="s">
        <v>2162</v>
      </c>
      <c r="S8010" t="s">
        <v>2163</v>
      </c>
      <c r="T8010" t="s">
        <v>2164</v>
      </c>
      <c r="U8010" t="s">
        <v>1047</v>
      </c>
      <c r="V8010" t="s">
        <v>2165</v>
      </c>
      <c r="W8010" t="s">
        <v>74</v>
      </c>
    </row>
    <row r="8011" spans="1:23" x14ac:dyDescent="0.35">
      <c r="A8011" t="s">
        <v>35</v>
      </c>
      <c r="B8011" t="s">
        <v>873</v>
      </c>
      <c r="C8011">
        <v>407</v>
      </c>
      <c r="D8011" t="s">
        <v>624</v>
      </c>
      <c r="E8011" t="s">
        <v>406</v>
      </c>
      <c r="F8011" t="s">
        <v>673</v>
      </c>
      <c r="G8011" t="s">
        <v>334</v>
      </c>
      <c r="H8011" t="s">
        <v>668</v>
      </c>
      <c r="I8011" t="s">
        <v>246</v>
      </c>
      <c r="J8011" t="s">
        <v>78</v>
      </c>
      <c r="K8011" t="s">
        <v>406</v>
      </c>
      <c r="L8011" t="s">
        <v>490</v>
      </c>
      <c r="M8011" t="s">
        <v>78</v>
      </c>
      <c r="N8011" t="s">
        <v>170</v>
      </c>
      <c r="O8011" t="s">
        <v>78</v>
      </c>
      <c r="P8011" t="s">
        <v>679</v>
      </c>
      <c r="Q8011" t="s">
        <v>78</v>
      </c>
      <c r="R8011" t="s">
        <v>78</v>
      </c>
      <c r="S8011" t="s">
        <v>78</v>
      </c>
      <c r="T8011" t="s">
        <v>78</v>
      </c>
      <c r="U8011" t="s">
        <v>433</v>
      </c>
      <c r="V8011" t="s">
        <v>948</v>
      </c>
      <c r="W8011" t="s">
        <v>246</v>
      </c>
    </row>
    <row r="8012" spans="1:23" x14ac:dyDescent="0.35">
      <c r="A8012" t="s">
        <v>35</v>
      </c>
      <c r="B8012" t="s">
        <v>874</v>
      </c>
      <c r="C8012">
        <v>173</v>
      </c>
      <c r="D8012" t="s">
        <v>737</v>
      </c>
      <c r="E8012" t="s">
        <v>800</v>
      </c>
      <c r="F8012" t="s">
        <v>624</v>
      </c>
      <c r="G8012" t="s">
        <v>78</v>
      </c>
      <c r="H8012" t="s">
        <v>170</v>
      </c>
      <c r="I8012" t="s">
        <v>170</v>
      </c>
      <c r="J8012" t="s">
        <v>78</v>
      </c>
      <c r="K8012" t="s">
        <v>668</v>
      </c>
      <c r="L8012" t="s">
        <v>406</v>
      </c>
      <c r="M8012" t="s">
        <v>78</v>
      </c>
      <c r="N8012" t="s">
        <v>675</v>
      </c>
      <c r="O8012" t="s">
        <v>78</v>
      </c>
      <c r="P8012" t="s">
        <v>170</v>
      </c>
      <c r="Q8012" t="s">
        <v>78</v>
      </c>
      <c r="R8012" t="s">
        <v>170</v>
      </c>
      <c r="S8012" t="s">
        <v>800</v>
      </c>
      <c r="T8012" t="s">
        <v>78</v>
      </c>
      <c r="U8012" t="s">
        <v>738</v>
      </c>
      <c r="V8012" t="s">
        <v>754</v>
      </c>
      <c r="W8012" t="s">
        <v>78</v>
      </c>
    </row>
    <row r="8013" spans="1:23" x14ac:dyDescent="0.35">
      <c r="A8013" t="s">
        <v>35</v>
      </c>
      <c r="B8013" t="s">
        <v>318</v>
      </c>
      <c r="C8013">
        <v>36</v>
      </c>
      <c r="D8013" t="s">
        <v>288</v>
      </c>
      <c r="E8013" t="s">
        <v>78</v>
      </c>
      <c r="F8013" t="s">
        <v>825</v>
      </c>
      <c r="G8013" t="s">
        <v>825</v>
      </c>
      <c r="H8013" t="s">
        <v>78</v>
      </c>
      <c r="I8013" t="s">
        <v>78</v>
      </c>
      <c r="J8013" t="s">
        <v>78</v>
      </c>
      <c r="K8013" t="s">
        <v>78</v>
      </c>
      <c r="L8013" t="s">
        <v>78</v>
      </c>
      <c r="M8013" t="s">
        <v>78</v>
      </c>
      <c r="N8013" t="s">
        <v>78</v>
      </c>
      <c r="O8013" t="s">
        <v>78</v>
      </c>
      <c r="P8013" t="s">
        <v>78</v>
      </c>
      <c r="Q8013" t="s">
        <v>623</v>
      </c>
      <c r="R8013" t="s">
        <v>78</v>
      </c>
      <c r="S8013" t="s">
        <v>78</v>
      </c>
      <c r="T8013" t="s">
        <v>78</v>
      </c>
      <c r="U8013" t="s">
        <v>78</v>
      </c>
      <c r="V8013" t="s">
        <v>817</v>
      </c>
      <c r="W8013" t="s">
        <v>78</v>
      </c>
    </row>
    <row r="8014" spans="1:23" x14ac:dyDescent="0.35">
      <c r="A8014" t="s">
        <v>36</v>
      </c>
      <c r="B8014" t="s">
        <v>873</v>
      </c>
      <c r="C8014">
        <v>957</v>
      </c>
      <c r="D8014" t="s">
        <v>800</v>
      </c>
      <c r="E8014" t="s">
        <v>668</v>
      </c>
      <c r="F8014" t="s">
        <v>78</v>
      </c>
      <c r="G8014" t="s">
        <v>679</v>
      </c>
      <c r="H8014" t="s">
        <v>78</v>
      </c>
      <c r="I8014" t="s">
        <v>170</v>
      </c>
      <c r="J8014" t="s">
        <v>78</v>
      </c>
      <c r="K8014" t="s">
        <v>675</v>
      </c>
      <c r="L8014" t="s">
        <v>622</v>
      </c>
      <c r="M8014" t="s">
        <v>78</v>
      </c>
      <c r="N8014" t="s">
        <v>668</v>
      </c>
      <c r="O8014" t="s">
        <v>78</v>
      </c>
      <c r="P8014" t="s">
        <v>679</v>
      </c>
      <c r="Q8014" t="s">
        <v>679</v>
      </c>
      <c r="R8014" t="s">
        <v>78</v>
      </c>
      <c r="S8014" t="s">
        <v>170</v>
      </c>
      <c r="T8014" t="s">
        <v>170</v>
      </c>
      <c r="U8014" t="s">
        <v>800</v>
      </c>
      <c r="V8014" t="s">
        <v>1010</v>
      </c>
      <c r="W8014" t="s">
        <v>673</v>
      </c>
    </row>
    <row r="8015" spans="1:23" x14ac:dyDescent="0.35">
      <c r="A8015" t="s">
        <v>36</v>
      </c>
      <c r="B8015" t="s">
        <v>874</v>
      </c>
      <c r="C8015">
        <v>552</v>
      </c>
      <c r="D8015" t="s">
        <v>668</v>
      </c>
      <c r="E8015" t="s">
        <v>673</v>
      </c>
      <c r="F8015" t="s">
        <v>78</v>
      </c>
      <c r="G8015" t="s">
        <v>673</v>
      </c>
      <c r="H8015" t="s">
        <v>78</v>
      </c>
      <c r="I8015" t="s">
        <v>668</v>
      </c>
      <c r="J8015" t="s">
        <v>78</v>
      </c>
      <c r="K8015" t="s">
        <v>679</v>
      </c>
      <c r="L8015" t="s">
        <v>389</v>
      </c>
      <c r="M8015" t="s">
        <v>679</v>
      </c>
      <c r="N8015" t="s">
        <v>334</v>
      </c>
      <c r="O8015" t="s">
        <v>78</v>
      </c>
      <c r="P8015" t="s">
        <v>78</v>
      </c>
      <c r="Q8015" t="s">
        <v>668</v>
      </c>
      <c r="R8015" t="s">
        <v>679</v>
      </c>
      <c r="S8015" t="s">
        <v>334</v>
      </c>
      <c r="T8015" t="s">
        <v>78</v>
      </c>
      <c r="U8015" t="s">
        <v>85</v>
      </c>
      <c r="V8015" t="s">
        <v>1028</v>
      </c>
      <c r="W8015" t="s">
        <v>433</v>
      </c>
    </row>
    <row r="8016" spans="1:23" x14ac:dyDescent="0.35">
      <c r="A8016" t="s">
        <v>36</v>
      </c>
      <c r="B8016" t="s">
        <v>318</v>
      </c>
      <c r="C8016">
        <v>122</v>
      </c>
      <c r="D8016" t="s">
        <v>374</v>
      </c>
      <c r="E8016" t="s">
        <v>78</v>
      </c>
      <c r="F8016" t="s">
        <v>389</v>
      </c>
      <c r="G8016" t="s">
        <v>78</v>
      </c>
      <c r="H8016" t="s">
        <v>78</v>
      </c>
      <c r="I8016" t="s">
        <v>78</v>
      </c>
      <c r="J8016" t="s">
        <v>78</v>
      </c>
      <c r="K8016" t="s">
        <v>78</v>
      </c>
      <c r="L8016" t="s">
        <v>78</v>
      </c>
      <c r="M8016" t="s">
        <v>78</v>
      </c>
      <c r="N8016" t="s">
        <v>78</v>
      </c>
      <c r="O8016" t="s">
        <v>78</v>
      </c>
      <c r="P8016" t="s">
        <v>78</v>
      </c>
      <c r="Q8016" t="s">
        <v>78</v>
      </c>
      <c r="R8016" t="s">
        <v>78</v>
      </c>
      <c r="S8016" t="s">
        <v>78</v>
      </c>
      <c r="T8016" t="s">
        <v>78</v>
      </c>
      <c r="U8016" t="s">
        <v>433</v>
      </c>
      <c r="V8016" t="s">
        <v>1038</v>
      </c>
      <c r="W8016" t="s">
        <v>78</v>
      </c>
    </row>
    <row r="8017" spans="1:23" x14ac:dyDescent="0.35">
      <c r="A8017" t="s">
        <v>37</v>
      </c>
      <c r="B8017" t="s">
        <v>873</v>
      </c>
      <c r="C8017">
        <v>514</v>
      </c>
      <c r="D8017" t="s">
        <v>85</v>
      </c>
      <c r="E8017" t="s">
        <v>377</v>
      </c>
      <c r="F8017" t="s">
        <v>78</v>
      </c>
      <c r="G8017" t="s">
        <v>374</v>
      </c>
      <c r="H8017" t="s">
        <v>78</v>
      </c>
      <c r="I8017" t="s">
        <v>389</v>
      </c>
      <c r="J8017" t="s">
        <v>679</v>
      </c>
      <c r="K8017" t="s">
        <v>743</v>
      </c>
      <c r="L8017" t="s">
        <v>623</v>
      </c>
      <c r="M8017" t="s">
        <v>78</v>
      </c>
      <c r="N8017" t="s">
        <v>78</v>
      </c>
      <c r="O8017" t="s">
        <v>78</v>
      </c>
      <c r="P8017" t="s">
        <v>679</v>
      </c>
      <c r="Q8017" t="s">
        <v>78</v>
      </c>
      <c r="R8017" t="s">
        <v>78</v>
      </c>
      <c r="S8017" t="s">
        <v>668</v>
      </c>
      <c r="T8017" t="s">
        <v>679</v>
      </c>
      <c r="U8017" t="s">
        <v>433</v>
      </c>
      <c r="V8017" t="s">
        <v>1170</v>
      </c>
      <c r="W8017" t="s">
        <v>374</v>
      </c>
    </row>
    <row r="8018" spans="1:23" x14ac:dyDescent="0.35">
      <c r="A8018" t="s">
        <v>37</v>
      </c>
      <c r="B8018" t="s">
        <v>874</v>
      </c>
      <c r="C8018">
        <v>261</v>
      </c>
      <c r="D8018" t="s">
        <v>675</v>
      </c>
      <c r="E8018" t="s">
        <v>406</v>
      </c>
      <c r="F8018" t="s">
        <v>78</v>
      </c>
      <c r="G8018" t="s">
        <v>246</v>
      </c>
      <c r="H8018" t="s">
        <v>668</v>
      </c>
      <c r="I8018" t="s">
        <v>246</v>
      </c>
      <c r="J8018" t="s">
        <v>78</v>
      </c>
      <c r="K8018" t="s">
        <v>355</v>
      </c>
      <c r="L8018" t="s">
        <v>807</v>
      </c>
      <c r="M8018" t="s">
        <v>78</v>
      </c>
      <c r="N8018" t="s">
        <v>374</v>
      </c>
      <c r="O8018" t="s">
        <v>78</v>
      </c>
      <c r="P8018" t="s">
        <v>78</v>
      </c>
      <c r="Q8018" t="s">
        <v>78</v>
      </c>
      <c r="R8018" t="s">
        <v>78</v>
      </c>
      <c r="S8018" t="s">
        <v>377</v>
      </c>
      <c r="T8018" t="s">
        <v>78</v>
      </c>
      <c r="U8018" t="s">
        <v>406</v>
      </c>
      <c r="V8018" t="s">
        <v>790</v>
      </c>
      <c r="W8018" t="s">
        <v>246</v>
      </c>
    </row>
    <row r="8019" spans="1:23" x14ac:dyDescent="0.35">
      <c r="A8019" t="s">
        <v>37</v>
      </c>
      <c r="B8019" t="s">
        <v>318</v>
      </c>
      <c r="C8019">
        <v>52</v>
      </c>
      <c r="D8019" t="s">
        <v>490</v>
      </c>
      <c r="E8019" t="s">
        <v>743</v>
      </c>
      <c r="F8019" t="s">
        <v>414</v>
      </c>
      <c r="G8019" t="s">
        <v>490</v>
      </c>
      <c r="H8019" t="s">
        <v>78</v>
      </c>
      <c r="I8019" t="s">
        <v>78</v>
      </c>
      <c r="J8019" t="s">
        <v>78</v>
      </c>
      <c r="K8019" t="s">
        <v>78</v>
      </c>
      <c r="L8019" t="s">
        <v>78</v>
      </c>
      <c r="M8019" t="s">
        <v>414</v>
      </c>
      <c r="N8019" t="s">
        <v>78</v>
      </c>
      <c r="O8019" t="s">
        <v>78</v>
      </c>
      <c r="P8019" t="s">
        <v>78</v>
      </c>
      <c r="Q8019" t="s">
        <v>78</v>
      </c>
      <c r="R8019" t="s">
        <v>78</v>
      </c>
      <c r="S8019" t="s">
        <v>78</v>
      </c>
      <c r="T8019" t="s">
        <v>78</v>
      </c>
      <c r="U8019" t="s">
        <v>406</v>
      </c>
      <c r="V8019" t="s">
        <v>1022</v>
      </c>
      <c r="W8019" t="s">
        <v>78</v>
      </c>
    </row>
    <row r="8020" spans="1:23" x14ac:dyDescent="0.35">
      <c r="A8020" t="s">
        <v>38</v>
      </c>
      <c r="B8020" t="s">
        <v>873</v>
      </c>
      <c r="C8020">
        <v>515</v>
      </c>
      <c r="D8020" t="s">
        <v>1023</v>
      </c>
      <c r="E8020" t="s">
        <v>690</v>
      </c>
      <c r="F8020" t="s">
        <v>624</v>
      </c>
      <c r="G8020" t="s">
        <v>355</v>
      </c>
      <c r="H8020" t="s">
        <v>406</v>
      </c>
      <c r="I8020" t="s">
        <v>623</v>
      </c>
      <c r="J8020" t="s">
        <v>679</v>
      </c>
      <c r="K8020" t="s">
        <v>743</v>
      </c>
      <c r="L8020" t="s">
        <v>383</v>
      </c>
      <c r="M8020" t="s">
        <v>78</v>
      </c>
      <c r="N8020" t="s">
        <v>679</v>
      </c>
      <c r="O8020" t="s">
        <v>679</v>
      </c>
      <c r="P8020" t="s">
        <v>78</v>
      </c>
      <c r="Q8020" t="s">
        <v>78</v>
      </c>
      <c r="R8020" t="s">
        <v>78</v>
      </c>
      <c r="S8020" t="s">
        <v>679</v>
      </c>
      <c r="T8020" t="s">
        <v>78</v>
      </c>
      <c r="U8020" t="s">
        <v>623</v>
      </c>
      <c r="V8020" t="s">
        <v>472</v>
      </c>
      <c r="W8020" t="s">
        <v>170</v>
      </c>
    </row>
    <row r="8021" spans="1:23" x14ac:dyDescent="0.35">
      <c r="A8021" t="s">
        <v>38</v>
      </c>
      <c r="B8021" t="s">
        <v>874</v>
      </c>
      <c r="C8021">
        <v>237</v>
      </c>
      <c r="D8021" t="s">
        <v>742</v>
      </c>
      <c r="E8021" t="s">
        <v>737</v>
      </c>
      <c r="F8021" t="s">
        <v>529</v>
      </c>
      <c r="G8021" t="s">
        <v>668</v>
      </c>
      <c r="H8021" t="s">
        <v>490</v>
      </c>
      <c r="I8021" t="s">
        <v>673</v>
      </c>
      <c r="J8021" t="s">
        <v>433</v>
      </c>
      <c r="K8021" t="s">
        <v>743</v>
      </c>
      <c r="L8021" t="s">
        <v>679</v>
      </c>
      <c r="M8021" t="s">
        <v>389</v>
      </c>
      <c r="N8021" t="s">
        <v>78</v>
      </c>
      <c r="O8021" t="s">
        <v>78</v>
      </c>
      <c r="P8021" t="s">
        <v>78</v>
      </c>
      <c r="Q8021" t="s">
        <v>246</v>
      </c>
      <c r="R8021" t="s">
        <v>246</v>
      </c>
      <c r="S8021" t="s">
        <v>377</v>
      </c>
      <c r="T8021" t="s">
        <v>78</v>
      </c>
      <c r="U8021" t="s">
        <v>377</v>
      </c>
      <c r="V8021" t="s">
        <v>1201</v>
      </c>
      <c r="W8021" t="s">
        <v>374</v>
      </c>
    </row>
    <row r="8022" spans="1:23" x14ac:dyDescent="0.35">
      <c r="A8022" t="s">
        <v>38</v>
      </c>
      <c r="B8022" t="s">
        <v>318</v>
      </c>
      <c r="C8022">
        <v>69</v>
      </c>
      <c r="D8022" t="s">
        <v>389</v>
      </c>
      <c r="E8022" t="s">
        <v>745</v>
      </c>
      <c r="F8022" t="s">
        <v>337</v>
      </c>
      <c r="G8022" t="s">
        <v>389</v>
      </c>
      <c r="H8022" t="s">
        <v>78</v>
      </c>
      <c r="I8022" t="s">
        <v>389</v>
      </c>
      <c r="J8022" t="s">
        <v>949</v>
      </c>
      <c r="K8022" t="s">
        <v>724</v>
      </c>
      <c r="L8022" t="s">
        <v>78</v>
      </c>
      <c r="M8022" t="s">
        <v>78</v>
      </c>
      <c r="N8022" t="s">
        <v>78</v>
      </c>
      <c r="O8022" t="s">
        <v>78</v>
      </c>
      <c r="P8022" t="s">
        <v>78</v>
      </c>
      <c r="Q8022" t="s">
        <v>78</v>
      </c>
      <c r="R8022" t="s">
        <v>78</v>
      </c>
      <c r="S8022" t="s">
        <v>78</v>
      </c>
      <c r="T8022" t="s">
        <v>78</v>
      </c>
      <c r="U8022" t="s">
        <v>389</v>
      </c>
      <c r="V8022" t="s">
        <v>66</v>
      </c>
      <c r="W8022" t="s">
        <v>78</v>
      </c>
    </row>
    <row r="8023" spans="1:23" x14ac:dyDescent="0.35">
      <c r="A8023" t="s">
        <v>39</v>
      </c>
      <c r="B8023" t="s">
        <v>873</v>
      </c>
      <c r="C8023">
        <v>650</v>
      </c>
      <c r="D8023" t="s">
        <v>690</v>
      </c>
      <c r="E8023" t="s">
        <v>377</v>
      </c>
      <c r="F8023" t="s">
        <v>433</v>
      </c>
      <c r="G8023" t="s">
        <v>673</v>
      </c>
      <c r="H8023" t="s">
        <v>78</v>
      </c>
      <c r="I8023" t="s">
        <v>679</v>
      </c>
      <c r="J8023" t="s">
        <v>679</v>
      </c>
      <c r="K8023" t="s">
        <v>406</v>
      </c>
      <c r="L8023" t="s">
        <v>355</v>
      </c>
      <c r="M8023" t="s">
        <v>78</v>
      </c>
      <c r="N8023" t="s">
        <v>170</v>
      </c>
      <c r="O8023" t="s">
        <v>170</v>
      </c>
      <c r="P8023" t="s">
        <v>170</v>
      </c>
      <c r="Q8023" t="s">
        <v>334</v>
      </c>
      <c r="R8023" t="s">
        <v>668</v>
      </c>
      <c r="S8023" t="s">
        <v>668</v>
      </c>
      <c r="T8023" t="s">
        <v>679</v>
      </c>
      <c r="U8023" t="s">
        <v>377</v>
      </c>
      <c r="V8023" t="s">
        <v>1224</v>
      </c>
      <c r="W8023" t="s">
        <v>679</v>
      </c>
    </row>
    <row r="8024" spans="1:23" x14ac:dyDescent="0.35">
      <c r="A8024" t="s">
        <v>39</v>
      </c>
      <c r="B8024" t="s">
        <v>874</v>
      </c>
      <c r="C8024">
        <v>300</v>
      </c>
      <c r="D8024" t="s">
        <v>676</v>
      </c>
      <c r="E8024" t="s">
        <v>668</v>
      </c>
      <c r="F8024" t="s">
        <v>800</v>
      </c>
      <c r="G8024" t="s">
        <v>78</v>
      </c>
      <c r="H8024" t="s">
        <v>78</v>
      </c>
      <c r="I8024" t="s">
        <v>377</v>
      </c>
      <c r="J8024" t="s">
        <v>78</v>
      </c>
      <c r="K8024" t="s">
        <v>387</v>
      </c>
      <c r="L8024" t="s">
        <v>377</v>
      </c>
      <c r="M8024" t="s">
        <v>78</v>
      </c>
      <c r="N8024" t="s">
        <v>246</v>
      </c>
      <c r="O8024" t="s">
        <v>78</v>
      </c>
      <c r="P8024" t="s">
        <v>679</v>
      </c>
      <c r="Q8024" t="s">
        <v>78</v>
      </c>
      <c r="R8024" t="s">
        <v>78</v>
      </c>
      <c r="S8024" t="s">
        <v>78</v>
      </c>
      <c r="T8024" t="s">
        <v>78</v>
      </c>
      <c r="U8024" t="s">
        <v>374</v>
      </c>
      <c r="V8024" t="s">
        <v>937</v>
      </c>
      <c r="W8024" t="s">
        <v>679</v>
      </c>
    </row>
    <row r="8025" spans="1:23" x14ac:dyDescent="0.35">
      <c r="A8025" t="s">
        <v>39</v>
      </c>
      <c r="B8025" t="s">
        <v>318</v>
      </c>
      <c r="C8025">
        <v>77</v>
      </c>
      <c r="D8025" t="s">
        <v>690</v>
      </c>
      <c r="E8025" t="s">
        <v>334</v>
      </c>
      <c r="F8025" t="s">
        <v>78</v>
      </c>
      <c r="G8025" t="s">
        <v>78</v>
      </c>
      <c r="H8025" t="s">
        <v>78</v>
      </c>
      <c r="I8025" t="s">
        <v>78</v>
      </c>
      <c r="J8025" t="s">
        <v>78</v>
      </c>
      <c r="K8025" t="s">
        <v>341</v>
      </c>
      <c r="L8025" t="s">
        <v>334</v>
      </c>
      <c r="M8025" t="s">
        <v>78</v>
      </c>
      <c r="N8025" t="s">
        <v>78</v>
      </c>
      <c r="O8025" t="s">
        <v>78</v>
      </c>
      <c r="P8025" t="s">
        <v>78</v>
      </c>
      <c r="Q8025" t="s">
        <v>78</v>
      </c>
      <c r="R8025" t="s">
        <v>78</v>
      </c>
      <c r="S8025" t="s">
        <v>78</v>
      </c>
      <c r="T8025" t="s">
        <v>78</v>
      </c>
      <c r="U8025" t="s">
        <v>529</v>
      </c>
      <c r="V8025" t="s">
        <v>851</v>
      </c>
      <c r="W8025" t="s">
        <v>246</v>
      </c>
    </row>
    <row r="8026" spans="1:23" x14ac:dyDescent="0.35">
      <c r="A8026" t="s">
        <v>40</v>
      </c>
      <c r="B8026" t="s">
        <v>873</v>
      </c>
      <c r="C8026">
        <v>3043</v>
      </c>
      <c r="D8026" t="s">
        <v>676</v>
      </c>
      <c r="E8026" t="s">
        <v>623</v>
      </c>
      <c r="F8026" t="s">
        <v>246</v>
      </c>
      <c r="G8026" t="s">
        <v>246</v>
      </c>
      <c r="H8026" t="s">
        <v>673</v>
      </c>
      <c r="I8026" t="s">
        <v>246</v>
      </c>
      <c r="J8026" t="s">
        <v>679</v>
      </c>
      <c r="K8026" t="s">
        <v>738</v>
      </c>
      <c r="L8026" t="s">
        <v>406</v>
      </c>
      <c r="M8026" t="s">
        <v>78</v>
      </c>
      <c r="N8026" t="s">
        <v>170</v>
      </c>
      <c r="O8026" t="s">
        <v>679</v>
      </c>
      <c r="P8026" t="s">
        <v>679</v>
      </c>
      <c r="Q8026" t="s">
        <v>170</v>
      </c>
      <c r="R8026" t="s">
        <v>679</v>
      </c>
      <c r="S8026" t="s">
        <v>170</v>
      </c>
      <c r="T8026" t="s">
        <v>679</v>
      </c>
      <c r="U8026" t="s">
        <v>414</v>
      </c>
      <c r="V8026" t="s">
        <v>920</v>
      </c>
      <c r="W8026" t="s">
        <v>673</v>
      </c>
    </row>
    <row r="8027" spans="1:23" x14ac:dyDescent="0.35">
      <c r="A8027" t="s">
        <v>40</v>
      </c>
      <c r="B8027" t="s">
        <v>874</v>
      </c>
      <c r="C8027">
        <v>1523</v>
      </c>
      <c r="D8027" t="s">
        <v>458</v>
      </c>
      <c r="E8027" t="s">
        <v>675</v>
      </c>
      <c r="F8027" t="s">
        <v>414</v>
      </c>
      <c r="G8027" t="s">
        <v>668</v>
      </c>
      <c r="H8027" t="s">
        <v>673</v>
      </c>
      <c r="I8027" t="s">
        <v>334</v>
      </c>
      <c r="J8027" t="s">
        <v>679</v>
      </c>
      <c r="K8027" t="s">
        <v>414</v>
      </c>
      <c r="L8027" t="s">
        <v>387</v>
      </c>
      <c r="M8027" t="s">
        <v>170</v>
      </c>
      <c r="N8027" t="s">
        <v>246</v>
      </c>
      <c r="O8027" t="s">
        <v>78</v>
      </c>
      <c r="P8027" t="s">
        <v>78</v>
      </c>
      <c r="Q8027" t="s">
        <v>170</v>
      </c>
      <c r="R8027" t="s">
        <v>170</v>
      </c>
      <c r="S8027" t="s">
        <v>246</v>
      </c>
      <c r="T8027" t="s">
        <v>78</v>
      </c>
      <c r="U8027" t="s">
        <v>675</v>
      </c>
      <c r="V8027" t="s">
        <v>906</v>
      </c>
      <c r="W8027" t="s">
        <v>334</v>
      </c>
    </row>
    <row r="8028" spans="1:23" x14ac:dyDescent="0.35">
      <c r="A8028" t="s">
        <v>40</v>
      </c>
      <c r="B8028" t="s">
        <v>318</v>
      </c>
      <c r="C8028">
        <v>356</v>
      </c>
      <c r="D8028" t="s">
        <v>738</v>
      </c>
      <c r="E8028" t="s">
        <v>675</v>
      </c>
      <c r="F8028" t="s">
        <v>85</v>
      </c>
      <c r="G8028" t="s">
        <v>433</v>
      </c>
      <c r="H8028" t="s">
        <v>78</v>
      </c>
      <c r="I8028" t="s">
        <v>170</v>
      </c>
      <c r="J8028" t="s">
        <v>389</v>
      </c>
      <c r="K8028" t="s">
        <v>675</v>
      </c>
      <c r="L8028" t="s">
        <v>679</v>
      </c>
      <c r="M8028" t="s">
        <v>170</v>
      </c>
      <c r="N8028" t="s">
        <v>78</v>
      </c>
      <c r="O8028" t="s">
        <v>78</v>
      </c>
      <c r="P8028" t="s">
        <v>78</v>
      </c>
      <c r="Q8028" t="s">
        <v>679</v>
      </c>
      <c r="R8028" t="s">
        <v>78</v>
      </c>
      <c r="S8028" t="s">
        <v>78</v>
      </c>
      <c r="T8028" t="s">
        <v>78</v>
      </c>
      <c r="U8028" t="s">
        <v>623</v>
      </c>
      <c r="V8028" t="s">
        <v>816</v>
      </c>
      <c r="W8028" t="s">
        <v>679</v>
      </c>
    </row>
    <row r="8030" spans="1:23" x14ac:dyDescent="0.35">
      <c r="A8030" t="s">
        <v>2169</v>
      </c>
    </row>
    <row r="8031" spans="1:23" x14ac:dyDescent="0.35">
      <c r="A8031" t="s">
        <v>29</v>
      </c>
      <c r="B8031" t="s">
        <v>887</v>
      </c>
      <c r="C8031" t="s">
        <v>30</v>
      </c>
      <c r="D8031" t="s">
        <v>2148</v>
      </c>
      <c r="E8031" t="s">
        <v>2149</v>
      </c>
      <c r="F8031" t="s">
        <v>2150</v>
      </c>
      <c r="G8031" t="s">
        <v>2151</v>
      </c>
      <c r="H8031" t="s">
        <v>2152</v>
      </c>
      <c r="I8031" t="s">
        <v>2153</v>
      </c>
      <c r="J8031" t="s">
        <v>2154</v>
      </c>
      <c r="K8031" t="s">
        <v>2155</v>
      </c>
      <c r="L8031" t="s">
        <v>2156</v>
      </c>
      <c r="M8031" t="s">
        <v>2157</v>
      </c>
      <c r="N8031" t="s">
        <v>2158</v>
      </c>
      <c r="O8031" t="s">
        <v>2159</v>
      </c>
      <c r="P8031" t="s">
        <v>2160</v>
      </c>
      <c r="Q8031" t="s">
        <v>2161</v>
      </c>
      <c r="R8031" t="s">
        <v>2162</v>
      </c>
      <c r="S8031" t="s">
        <v>2163</v>
      </c>
      <c r="T8031" t="s">
        <v>2164</v>
      </c>
      <c r="U8031" t="s">
        <v>1047</v>
      </c>
      <c r="V8031" t="s">
        <v>2165</v>
      </c>
      <c r="W8031" t="s">
        <v>74</v>
      </c>
    </row>
    <row r="8032" spans="1:23" x14ac:dyDescent="0.35">
      <c r="A8032" t="s">
        <v>35</v>
      </c>
      <c r="B8032" t="s">
        <v>888</v>
      </c>
      <c r="C8032">
        <v>290</v>
      </c>
      <c r="D8032" t="s">
        <v>383</v>
      </c>
      <c r="E8032" t="s">
        <v>170</v>
      </c>
      <c r="F8032" t="s">
        <v>334</v>
      </c>
      <c r="G8032" t="s">
        <v>433</v>
      </c>
      <c r="H8032" t="s">
        <v>246</v>
      </c>
      <c r="I8032" t="s">
        <v>170</v>
      </c>
      <c r="J8032" t="s">
        <v>78</v>
      </c>
      <c r="K8032" t="s">
        <v>78</v>
      </c>
      <c r="L8032" t="s">
        <v>377</v>
      </c>
      <c r="M8032" t="s">
        <v>78</v>
      </c>
      <c r="N8032" t="s">
        <v>668</v>
      </c>
      <c r="O8032" t="s">
        <v>78</v>
      </c>
      <c r="P8032" t="s">
        <v>78</v>
      </c>
      <c r="Q8032" t="s">
        <v>78</v>
      </c>
      <c r="R8032" t="s">
        <v>78</v>
      </c>
      <c r="S8032" t="s">
        <v>78</v>
      </c>
      <c r="T8032" t="s">
        <v>78</v>
      </c>
      <c r="U8032" t="s">
        <v>374</v>
      </c>
      <c r="V8032" t="s">
        <v>1031</v>
      </c>
      <c r="W8032" t="s">
        <v>679</v>
      </c>
    </row>
    <row r="8033" spans="1:23" x14ac:dyDescent="0.35">
      <c r="A8033" t="s">
        <v>35</v>
      </c>
      <c r="B8033" t="s">
        <v>889</v>
      </c>
      <c r="C8033">
        <v>326</v>
      </c>
      <c r="D8033" t="s">
        <v>529</v>
      </c>
      <c r="E8033" t="s">
        <v>383</v>
      </c>
      <c r="F8033" t="s">
        <v>623</v>
      </c>
      <c r="G8033" t="s">
        <v>334</v>
      </c>
      <c r="H8033" t="s">
        <v>679</v>
      </c>
      <c r="I8033" t="s">
        <v>246</v>
      </c>
      <c r="J8033" t="s">
        <v>78</v>
      </c>
      <c r="K8033" t="s">
        <v>622</v>
      </c>
      <c r="L8033" t="s">
        <v>622</v>
      </c>
      <c r="M8033" t="s">
        <v>78</v>
      </c>
      <c r="N8033" t="s">
        <v>246</v>
      </c>
      <c r="O8033" t="s">
        <v>78</v>
      </c>
      <c r="P8033" t="s">
        <v>170</v>
      </c>
      <c r="Q8033" t="s">
        <v>679</v>
      </c>
      <c r="R8033" t="s">
        <v>679</v>
      </c>
      <c r="S8033" t="s">
        <v>246</v>
      </c>
      <c r="T8033" t="s">
        <v>78</v>
      </c>
      <c r="U8033" t="s">
        <v>387</v>
      </c>
      <c r="V8033" t="s">
        <v>749</v>
      </c>
      <c r="W8033" t="s">
        <v>246</v>
      </c>
    </row>
    <row r="8034" spans="1:23" x14ac:dyDescent="0.35">
      <c r="A8034" t="s">
        <v>36</v>
      </c>
      <c r="B8034" t="s">
        <v>888</v>
      </c>
      <c r="C8034">
        <v>730</v>
      </c>
      <c r="D8034" t="s">
        <v>377</v>
      </c>
      <c r="E8034" t="s">
        <v>679</v>
      </c>
      <c r="F8034" t="s">
        <v>170</v>
      </c>
      <c r="G8034" t="s">
        <v>170</v>
      </c>
      <c r="H8034" t="s">
        <v>78</v>
      </c>
      <c r="I8034" t="s">
        <v>170</v>
      </c>
      <c r="J8034" t="s">
        <v>78</v>
      </c>
      <c r="K8034" t="s">
        <v>78</v>
      </c>
      <c r="L8034" t="s">
        <v>987</v>
      </c>
      <c r="M8034" t="s">
        <v>78</v>
      </c>
      <c r="N8034" t="s">
        <v>170</v>
      </c>
      <c r="O8034" t="s">
        <v>78</v>
      </c>
      <c r="P8034" t="s">
        <v>679</v>
      </c>
      <c r="Q8034" t="s">
        <v>78</v>
      </c>
      <c r="R8034" t="s">
        <v>78</v>
      </c>
      <c r="S8034" t="s">
        <v>673</v>
      </c>
      <c r="T8034" t="s">
        <v>78</v>
      </c>
      <c r="U8034" t="s">
        <v>738</v>
      </c>
      <c r="V8034" t="s">
        <v>1031</v>
      </c>
      <c r="W8034" t="s">
        <v>170</v>
      </c>
    </row>
    <row r="8035" spans="1:23" x14ac:dyDescent="0.35">
      <c r="A8035" t="s">
        <v>36</v>
      </c>
      <c r="B8035" t="s">
        <v>889</v>
      </c>
      <c r="C8035">
        <v>901</v>
      </c>
      <c r="D8035" t="s">
        <v>377</v>
      </c>
      <c r="E8035" t="s">
        <v>334</v>
      </c>
      <c r="F8035" t="s">
        <v>78</v>
      </c>
      <c r="G8035" t="s">
        <v>170</v>
      </c>
      <c r="H8035" t="s">
        <v>78</v>
      </c>
      <c r="I8035" t="s">
        <v>170</v>
      </c>
      <c r="J8035" t="s">
        <v>78</v>
      </c>
      <c r="K8035" t="s">
        <v>85</v>
      </c>
      <c r="L8035" t="s">
        <v>675</v>
      </c>
      <c r="M8035" t="s">
        <v>679</v>
      </c>
      <c r="N8035" t="s">
        <v>673</v>
      </c>
      <c r="O8035" t="s">
        <v>78</v>
      </c>
      <c r="P8035" t="s">
        <v>78</v>
      </c>
      <c r="Q8035" t="s">
        <v>668</v>
      </c>
      <c r="R8035" t="s">
        <v>679</v>
      </c>
      <c r="S8035" t="s">
        <v>170</v>
      </c>
      <c r="T8035" t="s">
        <v>170</v>
      </c>
      <c r="U8035" t="s">
        <v>246</v>
      </c>
      <c r="V8035" t="s">
        <v>1031</v>
      </c>
      <c r="W8035" t="s">
        <v>433</v>
      </c>
    </row>
    <row r="8036" spans="1:23" x14ac:dyDescent="0.35">
      <c r="A8036" t="s">
        <v>37</v>
      </c>
      <c r="B8036" t="s">
        <v>888</v>
      </c>
      <c r="C8036">
        <v>372</v>
      </c>
      <c r="D8036" t="s">
        <v>246</v>
      </c>
      <c r="E8036" t="s">
        <v>85</v>
      </c>
      <c r="F8036" t="s">
        <v>170</v>
      </c>
      <c r="G8036" t="s">
        <v>389</v>
      </c>
      <c r="H8036" t="s">
        <v>170</v>
      </c>
      <c r="I8036" t="s">
        <v>374</v>
      </c>
      <c r="J8036" t="s">
        <v>679</v>
      </c>
      <c r="K8036" t="s">
        <v>807</v>
      </c>
      <c r="L8036" t="s">
        <v>738</v>
      </c>
      <c r="M8036" t="s">
        <v>170</v>
      </c>
      <c r="N8036" t="s">
        <v>679</v>
      </c>
      <c r="O8036" t="s">
        <v>78</v>
      </c>
      <c r="P8036" t="s">
        <v>78</v>
      </c>
      <c r="Q8036" t="s">
        <v>78</v>
      </c>
      <c r="R8036" t="s">
        <v>78</v>
      </c>
      <c r="S8036" t="s">
        <v>377</v>
      </c>
      <c r="T8036" t="s">
        <v>170</v>
      </c>
      <c r="U8036" t="s">
        <v>406</v>
      </c>
      <c r="V8036" t="s">
        <v>70</v>
      </c>
      <c r="W8036" t="s">
        <v>673</v>
      </c>
    </row>
    <row r="8037" spans="1:23" x14ac:dyDescent="0.35">
      <c r="A8037" t="s">
        <v>37</v>
      </c>
      <c r="B8037" t="s">
        <v>889</v>
      </c>
      <c r="C8037">
        <v>455</v>
      </c>
      <c r="D8037" t="s">
        <v>624</v>
      </c>
      <c r="E8037" t="s">
        <v>414</v>
      </c>
      <c r="F8037" t="s">
        <v>78</v>
      </c>
      <c r="G8037" t="s">
        <v>433</v>
      </c>
      <c r="H8037" t="s">
        <v>78</v>
      </c>
      <c r="I8037" t="s">
        <v>374</v>
      </c>
      <c r="J8037" t="s">
        <v>78</v>
      </c>
      <c r="K8037" t="s">
        <v>406</v>
      </c>
      <c r="L8037" t="s">
        <v>623</v>
      </c>
      <c r="M8037" t="s">
        <v>78</v>
      </c>
      <c r="N8037" t="s">
        <v>673</v>
      </c>
      <c r="O8037" t="s">
        <v>78</v>
      </c>
      <c r="P8037" t="s">
        <v>679</v>
      </c>
      <c r="Q8037" t="s">
        <v>78</v>
      </c>
      <c r="R8037" t="s">
        <v>78</v>
      </c>
      <c r="S8037" t="s">
        <v>679</v>
      </c>
      <c r="T8037" t="s">
        <v>78</v>
      </c>
      <c r="U8037" t="s">
        <v>334</v>
      </c>
      <c r="V8037" t="s">
        <v>890</v>
      </c>
      <c r="W8037" t="s">
        <v>389</v>
      </c>
    </row>
    <row r="8038" spans="1:23" x14ac:dyDescent="0.35">
      <c r="A8038" t="s">
        <v>38</v>
      </c>
      <c r="B8038" t="s">
        <v>888</v>
      </c>
      <c r="C8038">
        <v>157</v>
      </c>
      <c r="D8038" t="s">
        <v>868</v>
      </c>
      <c r="E8038" t="s">
        <v>508</v>
      </c>
      <c r="F8038" t="s">
        <v>414</v>
      </c>
      <c r="G8038" t="s">
        <v>668</v>
      </c>
      <c r="H8038" t="s">
        <v>78</v>
      </c>
      <c r="I8038" t="s">
        <v>433</v>
      </c>
      <c r="J8038" t="s">
        <v>78</v>
      </c>
      <c r="K8038" t="s">
        <v>355</v>
      </c>
      <c r="L8038" t="s">
        <v>433</v>
      </c>
      <c r="M8038" t="s">
        <v>78</v>
      </c>
      <c r="N8038" t="s">
        <v>78</v>
      </c>
      <c r="O8038" t="s">
        <v>78</v>
      </c>
      <c r="P8038" t="s">
        <v>78</v>
      </c>
      <c r="Q8038" t="s">
        <v>387</v>
      </c>
      <c r="R8038" t="s">
        <v>387</v>
      </c>
      <c r="S8038" t="s">
        <v>78</v>
      </c>
      <c r="T8038" t="s">
        <v>78</v>
      </c>
      <c r="U8038" t="s">
        <v>623</v>
      </c>
      <c r="V8038" t="s">
        <v>614</v>
      </c>
      <c r="W8038" t="s">
        <v>414</v>
      </c>
    </row>
    <row r="8039" spans="1:23" x14ac:dyDescent="0.35">
      <c r="A8039" t="s">
        <v>38</v>
      </c>
      <c r="B8039" t="s">
        <v>889</v>
      </c>
      <c r="C8039">
        <v>664</v>
      </c>
      <c r="D8039" t="s">
        <v>719</v>
      </c>
      <c r="E8039" t="s">
        <v>737</v>
      </c>
      <c r="F8039" t="s">
        <v>676</v>
      </c>
      <c r="G8039" t="s">
        <v>675</v>
      </c>
      <c r="H8039" t="s">
        <v>622</v>
      </c>
      <c r="I8039" t="s">
        <v>387</v>
      </c>
      <c r="J8039" t="s">
        <v>374</v>
      </c>
      <c r="K8039" t="s">
        <v>734</v>
      </c>
      <c r="L8039" t="s">
        <v>490</v>
      </c>
      <c r="M8039" t="s">
        <v>673</v>
      </c>
      <c r="N8039" t="s">
        <v>679</v>
      </c>
      <c r="O8039" t="s">
        <v>679</v>
      </c>
      <c r="P8039" t="s">
        <v>78</v>
      </c>
      <c r="Q8039" t="s">
        <v>78</v>
      </c>
      <c r="R8039" t="s">
        <v>78</v>
      </c>
      <c r="S8039" t="s">
        <v>673</v>
      </c>
      <c r="T8039" t="s">
        <v>78</v>
      </c>
      <c r="U8039" t="s">
        <v>800</v>
      </c>
      <c r="V8039" t="s">
        <v>895</v>
      </c>
      <c r="W8039" t="s">
        <v>668</v>
      </c>
    </row>
    <row r="8040" spans="1:23" x14ac:dyDescent="0.35">
      <c r="A8040" t="s">
        <v>39</v>
      </c>
      <c r="B8040" t="s">
        <v>888</v>
      </c>
      <c r="C8040">
        <v>294</v>
      </c>
      <c r="D8040" t="s">
        <v>288</v>
      </c>
      <c r="E8040" t="s">
        <v>170</v>
      </c>
      <c r="F8040" t="s">
        <v>738</v>
      </c>
      <c r="G8040" t="s">
        <v>78</v>
      </c>
      <c r="H8040" t="s">
        <v>78</v>
      </c>
      <c r="I8040" t="s">
        <v>673</v>
      </c>
      <c r="J8040" t="s">
        <v>78</v>
      </c>
      <c r="K8040" t="s">
        <v>377</v>
      </c>
      <c r="L8040" t="s">
        <v>341</v>
      </c>
      <c r="M8040" t="s">
        <v>78</v>
      </c>
      <c r="N8040" t="s">
        <v>78</v>
      </c>
      <c r="O8040" t="s">
        <v>673</v>
      </c>
      <c r="P8040" t="s">
        <v>78</v>
      </c>
      <c r="Q8040" t="s">
        <v>78</v>
      </c>
      <c r="R8040" t="s">
        <v>78</v>
      </c>
      <c r="S8040" t="s">
        <v>78</v>
      </c>
      <c r="T8040" t="s">
        <v>78</v>
      </c>
      <c r="U8040" t="s">
        <v>433</v>
      </c>
      <c r="V8040" t="s">
        <v>948</v>
      </c>
      <c r="W8040" t="s">
        <v>668</v>
      </c>
    </row>
    <row r="8041" spans="1:23" x14ac:dyDescent="0.35">
      <c r="A8041" t="s">
        <v>39</v>
      </c>
      <c r="B8041" t="s">
        <v>889</v>
      </c>
      <c r="C8041">
        <v>733</v>
      </c>
      <c r="D8041" t="s">
        <v>529</v>
      </c>
      <c r="E8041" t="s">
        <v>377</v>
      </c>
      <c r="F8041" t="s">
        <v>668</v>
      </c>
      <c r="G8041" t="s">
        <v>668</v>
      </c>
      <c r="H8041" t="s">
        <v>78</v>
      </c>
      <c r="I8041" t="s">
        <v>668</v>
      </c>
      <c r="J8041" t="s">
        <v>679</v>
      </c>
      <c r="K8041" t="s">
        <v>738</v>
      </c>
      <c r="L8041" t="s">
        <v>389</v>
      </c>
      <c r="M8041" t="s">
        <v>78</v>
      </c>
      <c r="N8041" t="s">
        <v>673</v>
      </c>
      <c r="O8041" t="s">
        <v>78</v>
      </c>
      <c r="P8041" t="s">
        <v>170</v>
      </c>
      <c r="Q8041" t="s">
        <v>673</v>
      </c>
      <c r="R8041" t="s">
        <v>170</v>
      </c>
      <c r="S8041" t="s">
        <v>170</v>
      </c>
      <c r="T8041" t="s">
        <v>679</v>
      </c>
      <c r="U8041" t="s">
        <v>387</v>
      </c>
      <c r="V8041" t="s">
        <v>1014</v>
      </c>
      <c r="W8041" t="s">
        <v>679</v>
      </c>
    </row>
    <row r="8042" spans="1:23" x14ac:dyDescent="0.35">
      <c r="A8042" t="s">
        <v>40</v>
      </c>
      <c r="B8042" t="s">
        <v>888</v>
      </c>
      <c r="C8042">
        <v>1843</v>
      </c>
      <c r="D8042" t="s">
        <v>738</v>
      </c>
      <c r="E8042" t="s">
        <v>374</v>
      </c>
      <c r="F8042" t="s">
        <v>246</v>
      </c>
      <c r="G8042" t="s">
        <v>673</v>
      </c>
      <c r="H8042" t="s">
        <v>679</v>
      </c>
      <c r="I8042" t="s">
        <v>673</v>
      </c>
      <c r="J8042" t="s">
        <v>78</v>
      </c>
      <c r="K8042" t="s">
        <v>377</v>
      </c>
      <c r="L8042" t="s">
        <v>490</v>
      </c>
      <c r="M8042" t="s">
        <v>78</v>
      </c>
      <c r="N8042" t="s">
        <v>679</v>
      </c>
      <c r="O8042" t="s">
        <v>679</v>
      </c>
      <c r="P8042" t="s">
        <v>78</v>
      </c>
      <c r="Q8042" t="s">
        <v>679</v>
      </c>
      <c r="R8042" t="s">
        <v>679</v>
      </c>
      <c r="S8042" t="s">
        <v>673</v>
      </c>
      <c r="T8042" t="s">
        <v>78</v>
      </c>
      <c r="U8042" t="s">
        <v>355</v>
      </c>
      <c r="V8042" t="s">
        <v>1163</v>
      </c>
      <c r="W8042" t="s">
        <v>668</v>
      </c>
    </row>
    <row r="8043" spans="1:23" x14ac:dyDescent="0.35">
      <c r="A8043" t="s">
        <v>40</v>
      </c>
      <c r="B8043" t="s">
        <v>889</v>
      </c>
      <c r="C8043">
        <v>3079</v>
      </c>
      <c r="D8043" t="s">
        <v>676</v>
      </c>
      <c r="E8043" t="s">
        <v>490</v>
      </c>
      <c r="F8043" t="s">
        <v>389</v>
      </c>
      <c r="G8043" t="s">
        <v>246</v>
      </c>
      <c r="H8043" t="s">
        <v>334</v>
      </c>
      <c r="I8043" t="s">
        <v>246</v>
      </c>
      <c r="J8043" t="s">
        <v>170</v>
      </c>
      <c r="K8043" t="s">
        <v>622</v>
      </c>
      <c r="L8043" t="s">
        <v>623</v>
      </c>
      <c r="M8043" t="s">
        <v>679</v>
      </c>
      <c r="N8043" t="s">
        <v>668</v>
      </c>
      <c r="O8043" t="s">
        <v>78</v>
      </c>
      <c r="P8043" t="s">
        <v>679</v>
      </c>
      <c r="Q8043" t="s">
        <v>170</v>
      </c>
      <c r="R8043" t="s">
        <v>679</v>
      </c>
      <c r="S8043" t="s">
        <v>668</v>
      </c>
      <c r="T8043" t="s">
        <v>679</v>
      </c>
      <c r="U8043" t="s">
        <v>377</v>
      </c>
      <c r="V8043" t="s">
        <v>790</v>
      </c>
      <c r="W8043" t="s">
        <v>334</v>
      </c>
    </row>
    <row r="8045" spans="1:23" x14ac:dyDescent="0.35">
      <c r="A8045" t="s">
        <v>2170</v>
      </c>
    </row>
    <row r="8046" spans="1:23" x14ac:dyDescent="0.35">
      <c r="A8046" t="s">
        <v>29</v>
      </c>
      <c r="B8046" t="s">
        <v>1664</v>
      </c>
      <c r="C8046" t="s">
        <v>30</v>
      </c>
      <c r="D8046" t="s">
        <v>2148</v>
      </c>
      <c r="E8046" t="s">
        <v>2149</v>
      </c>
      <c r="F8046" t="s">
        <v>2150</v>
      </c>
      <c r="G8046" t="s">
        <v>2151</v>
      </c>
      <c r="H8046" t="s">
        <v>2152</v>
      </c>
      <c r="I8046" t="s">
        <v>2153</v>
      </c>
      <c r="J8046" t="s">
        <v>2154</v>
      </c>
      <c r="K8046" t="s">
        <v>2155</v>
      </c>
      <c r="L8046" t="s">
        <v>2156</v>
      </c>
      <c r="M8046" t="s">
        <v>2157</v>
      </c>
      <c r="N8046" t="s">
        <v>2158</v>
      </c>
      <c r="O8046" t="s">
        <v>2159</v>
      </c>
      <c r="P8046" t="s">
        <v>2160</v>
      </c>
      <c r="Q8046" t="s">
        <v>2161</v>
      </c>
      <c r="R8046" t="s">
        <v>2162</v>
      </c>
      <c r="S8046" t="s">
        <v>2163</v>
      </c>
      <c r="T8046" t="s">
        <v>2164</v>
      </c>
      <c r="U8046" t="s">
        <v>1047</v>
      </c>
      <c r="V8046" t="s">
        <v>2165</v>
      </c>
      <c r="W8046" t="s">
        <v>74</v>
      </c>
    </row>
    <row r="8047" spans="1:23" x14ac:dyDescent="0.35">
      <c r="A8047" t="s">
        <v>35</v>
      </c>
      <c r="B8047" t="s">
        <v>1665</v>
      </c>
      <c r="C8047">
        <v>238</v>
      </c>
      <c r="D8047" t="s">
        <v>734</v>
      </c>
      <c r="E8047" t="s">
        <v>718</v>
      </c>
      <c r="F8047" t="s">
        <v>414</v>
      </c>
      <c r="G8047" t="s">
        <v>374</v>
      </c>
      <c r="H8047" t="s">
        <v>679</v>
      </c>
      <c r="I8047" t="s">
        <v>78</v>
      </c>
      <c r="J8047" t="s">
        <v>78</v>
      </c>
      <c r="K8047" t="s">
        <v>406</v>
      </c>
      <c r="L8047" t="s">
        <v>334</v>
      </c>
      <c r="M8047" t="s">
        <v>78</v>
      </c>
      <c r="N8047" t="s">
        <v>668</v>
      </c>
      <c r="O8047" t="s">
        <v>78</v>
      </c>
      <c r="P8047" t="s">
        <v>170</v>
      </c>
      <c r="Q8047" t="s">
        <v>170</v>
      </c>
      <c r="R8047" t="s">
        <v>679</v>
      </c>
      <c r="S8047" t="s">
        <v>78</v>
      </c>
      <c r="T8047" t="s">
        <v>78</v>
      </c>
      <c r="U8047" t="s">
        <v>668</v>
      </c>
      <c r="V8047" t="s">
        <v>903</v>
      </c>
      <c r="W8047" t="s">
        <v>679</v>
      </c>
    </row>
    <row r="8048" spans="1:23" x14ac:dyDescent="0.35">
      <c r="A8048" t="s">
        <v>35</v>
      </c>
      <c r="B8048" t="s">
        <v>1666</v>
      </c>
      <c r="C8048">
        <v>378</v>
      </c>
      <c r="D8048" t="s">
        <v>736</v>
      </c>
      <c r="E8048" t="s">
        <v>374</v>
      </c>
      <c r="F8048" t="s">
        <v>414</v>
      </c>
      <c r="G8048" t="s">
        <v>673</v>
      </c>
      <c r="H8048" t="s">
        <v>673</v>
      </c>
      <c r="I8048" t="s">
        <v>433</v>
      </c>
      <c r="J8048" t="s">
        <v>78</v>
      </c>
      <c r="K8048" t="s">
        <v>389</v>
      </c>
      <c r="L8048" t="s">
        <v>383</v>
      </c>
      <c r="M8048" t="s">
        <v>78</v>
      </c>
      <c r="N8048" t="s">
        <v>246</v>
      </c>
      <c r="O8048" t="s">
        <v>78</v>
      </c>
      <c r="P8048" t="s">
        <v>679</v>
      </c>
      <c r="Q8048" t="s">
        <v>78</v>
      </c>
      <c r="R8048" t="s">
        <v>78</v>
      </c>
      <c r="S8048" t="s">
        <v>246</v>
      </c>
      <c r="T8048" t="s">
        <v>78</v>
      </c>
      <c r="U8048" t="s">
        <v>623</v>
      </c>
      <c r="V8048" t="s">
        <v>1166</v>
      </c>
      <c r="W8048" t="s">
        <v>246</v>
      </c>
    </row>
    <row r="8049" spans="1:23" x14ac:dyDescent="0.35">
      <c r="A8049" t="s">
        <v>36</v>
      </c>
      <c r="B8049" t="s">
        <v>1665</v>
      </c>
      <c r="C8049">
        <v>824</v>
      </c>
      <c r="D8049" t="s">
        <v>414</v>
      </c>
      <c r="E8049" t="s">
        <v>334</v>
      </c>
      <c r="F8049" t="s">
        <v>170</v>
      </c>
      <c r="G8049" t="s">
        <v>170</v>
      </c>
      <c r="H8049" t="s">
        <v>78</v>
      </c>
      <c r="I8049" t="s">
        <v>668</v>
      </c>
      <c r="J8049" t="s">
        <v>78</v>
      </c>
      <c r="K8049" t="s">
        <v>414</v>
      </c>
      <c r="L8049" t="s">
        <v>85</v>
      </c>
      <c r="M8049" t="s">
        <v>78</v>
      </c>
      <c r="N8049" t="s">
        <v>673</v>
      </c>
      <c r="O8049" t="s">
        <v>78</v>
      </c>
      <c r="P8049" t="s">
        <v>78</v>
      </c>
      <c r="Q8049" t="s">
        <v>170</v>
      </c>
      <c r="R8049" t="s">
        <v>679</v>
      </c>
      <c r="S8049" t="s">
        <v>668</v>
      </c>
      <c r="T8049" t="s">
        <v>170</v>
      </c>
      <c r="U8049" t="s">
        <v>374</v>
      </c>
      <c r="V8049" t="s">
        <v>1031</v>
      </c>
      <c r="W8049" t="s">
        <v>78</v>
      </c>
    </row>
    <row r="8050" spans="1:23" x14ac:dyDescent="0.35">
      <c r="A8050" t="s">
        <v>36</v>
      </c>
      <c r="B8050" t="s">
        <v>1666</v>
      </c>
      <c r="C8050">
        <v>807</v>
      </c>
      <c r="D8050" t="s">
        <v>433</v>
      </c>
      <c r="E8050" t="s">
        <v>170</v>
      </c>
      <c r="F8050" t="s">
        <v>78</v>
      </c>
      <c r="G8050" t="s">
        <v>170</v>
      </c>
      <c r="H8050" t="s">
        <v>78</v>
      </c>
      <c r="I8050" t="s">
        <v>679</v>
      </c>
      <c r="J8050" t="s">
        <v>78</v>
      </c>
      <c r="K8050" t="s">
        <v>246</v>
      </c>
      <c r="L8050" t="s">
        <v>85</v>
      </c>
      <c r="M8050" t="s">
        <v>679</v>
      </c>
      <c r="N8050" t="s">
        <v>668</v>
      </c>
      <c r="O8050" t="s">
        <v>78</v>
      </c>
      <c r="P8050" t="s">
        <v>679</v>
      </c>
      <c r="Q8050" t="s">
        <v>679</v>
      </c>
      <c r="R8050" t="s">
        <v>78</v>
      </c>
      <c r="S8050" t="s">
        <v>668</v>
      </c>
      <c r="T8050" t="s">
        <v>78</v>
      </c>
      <c r="U8050" t="s">
        <v>987</v>
      </c>
      <c r="V8050" t="s">
        <v>1031</v>
      </c>
      <c r="W8050" t="s">
        <v>377</v>
      </c>
    </row>
    <row r="8051" spans="1:23" x14ac:dyDescent="0.35">
      <c r="A8051" t="s">
        <v>37</v>
      </c>
      <c r="B8051" t="s">
        <v>1665</v>
      </c>
      <c r="C8051">
        <v>319</v>
      </c>
      <c r="D8051" t="s">
        <v>389</v>
      </c>
      <c r="E8051" t="s">
        <v>387</v>
      </c>
      <c r="F8051" t="s">
        <v>78</v>
      </c>
      <c r="G8051" t="s">
        <v>334</v>
      </c>
      <c r="H8051" t="s">
        <v>78</v>
      </c>
      <c r="I8051" t="s">
        <v>85</v>
      </c>
      <c r="J8051" t="s">
        <v>78</v>
      </c>
      <c r="K8051" t="s">
        <v>825</v>
      </c>
      <c r="L8051" t="s">
        <v>389</v>
      </c>
      <c r="M8051" t="s">
        <v>78</v>
      </c>
      <c r="N8051" t="s">
        <v>334</v>
      </c>
      <c r="O8051" t="s">
        <v>78</v>
      </c>
      <c r="P8051" t="s">
        <v>78</v>
      </c>
      <c r="Q8051" t="s">
        <v>78</v>
      </c>
      <c r="R8051" t="s">
        <v>78</v>
      </c>
      <c r="S8051" t="s">
        <v>387</v>
      </c>
      <c r="T8051" t="s">
        <v>78</v>
      </c>
      <c r="U8051" t="s">
        <v>406</v>
      </c>
      <c r="V8051" t="s">
        <v>875</v>
      </c>
      <c r="W8051" t="s">
        <v>668</v>
      </c>
    </row>
    <row r="8052" spans="1:23" x14ac:dyDescent="0.35">
      <c r="A8052" t="s">
        <v>37</v>
      </c>
      <c r="B8052" t="s">
        <v>1666</v>
      </c>
      <c r="C8052">
        <v>508</v>
      </c>
      <c r="D8052" t="s">
        <v>987</v>
      </c>
      <c r="E8052" t="s">
        <v>675</v>
      </c>
      <c r="F8052" t="s">
        <v>679</v>
      </c>
      <c r="G8052" t="s">
        <v>389</v>
      </c>
      <c r="H8052" t="s">
        <v>679</v>
      </c>
      <c r="I8052" t="s">
        <v>668</v>
      </c>
      <c r="J8052" t="s">
        <v>679</v>
      </c>
      <c r="K8052" t="s">
        <v>623</v>
      </c>
      <c r="L8052" t="s">
        <v>458</v>
      </c>
      <c r="M8052" t="s">
        <v>679</v>
      </c>
      <c r="N8052" t="s">
        <v>679</v>
      </c>
      <c r="O8052" t="s">
        <v>78</v>
      </c>
      <c r="P8052" t="s">
        <v>679</v>
      </c>
      <c r="Q8052" t="s">
        <v>78</v>
      </c>
      <c r="R8052" t="s">
        <v>78</v>
      </c>
      <c r="S8052" t="s">
        <v>78</v>
      </c>
      <c r="T8052" t="s">
        <v>679</v>
      </c>
      <c r="U8052" t="s">
        <v>433</v>
      </c>
      <c r="V8052" t="s">
        <v>890</v>
      </c>
      <c r="W8052" t="s">
        <v>389</v>
      </c>
    </row>
    <row r="8053" spans="1:23" x14ac:dyDescent="0.35">
      <c r="A8053" t="s">
        <v>38</v>
      </c>
      <c r="B8053" t="s">
        <v>1665</v>
      </c>
      <c r="C8053">
        <v>275</v>
      </c>
      <c r="D8053" t="s">
        <v>730</v>
      </c>
      <c r="E8053" t="s">
        <v>633</v>
      </c>
      <c r="F8053" t="s">
        <v>987</v>
      </c>
      <c r="G8053" t="s">
        <v>800</v>
      </c>
      <c r="H8053" t="s">
        <v>387</v>
      </c>
      <c r="I8053" t="s">
        <v>490</v>
      </c>
      <c r="J8053" t="s">
        <v>673</v>
      </c>
      <c r="K8053" t="s">
        <v>675</v>
      </c>
      <c r="L8053" t="s">
        <v>414</v>
      </c>
      <c r="M8053" t="s">
        <v>377</v>
      </c>
      <c r="N8053" t="s">
        <v>78</v>
      </c>
      <c r="O8053" t="s">
        <v>78</v>
      </c>
      <c r="P8053" t="s">
        <v>78</v>
      </c>
      <c r="Q8053" t="s">
        <v>78</v>
      </c>
      <c r="R8053" t="s">
        <v>78</v>
      </c>
      <c r="S8053" t="s">
        <v>377</v>
      </c>
      <c r="T8053" t="s">
        <v>78</v>
      </c>
      <c r="U8053" t="s">
        <v>355</v>
      </c>
      <c r="V8053" t="s">
        <v>181</v>
      </c>
      <c r="W8053" t="s">
        <v>78</v>
      </c>
    </row>
    <row r="8054" spans="1:23" x14ac:dyDescent="0.35">
      <c r="A8054" t="s">
        <v>38</v>
      </c>
      <c r="B8054" t="s">
        <v>1666</v>
      </c>
      <c r="C8054">
        <v>546</v>
      </c>
      <c r="D8054" t="s">
        <v>503</v>
      </c>
      <c r="E8054" t="s">
        <v>728</v>
      </c>
      <c r="F8054" t="s">
        <v>732</v>
      </c>
      <c r="G8054" t="s">
        <v>414</v>
      </c>
      <c r="H8054" t="s">
        <v>622</v>
      </c>
      <c r="I8054" t="s">
        <v>433</v>
      </c>
      <c r="J8054" t="s">
        <v>374</v>
      </c>
      <c r="K8054" t="s">
        <v>721</v>
      </c>
      <c r="L8054" t="s">
        <v>406</v>
      </c>
      <c r="M8054" t="s">
        <v>78</v>
      </c>
      <c r="N8054" t="s">
        <v>679</v>
      </c>
      <c r="O8054" t="s">
        <v>679</v>
      </c>
      <c r="P8054" t="s">
        <v>78</v>
      </c>
      <c r="Q8054" t="s">
        <v>668</v>
      </c>
      <c r="R8054" t="s">
        <v>668</v>
      </c>
      <c r="S8054" t="s">
        <v>78</v>
      </c>
      <c r="T8054" t="s">
        <v>78</v>
      </c>
      <c r="U8054" t="s">
        <v>414</v>
      </c>
      <c r="V8054" t="s">
        <v>981</v>
      </c>
      <c r="W8054" t="s">
        <v>433</v>
      </c>
    </row>
    <row r="8055" spans="1:23" x14ac:dyDescent="0.35">
      <c r="A8055" t="s">
        <v>39</v>
      </c>
      <c r="B8055" t="s">
        <v>1665</v>
      </c>
      <c r="C8055">
        <v>384</v>
      </c>
      <c r="D8055" t="s">
        <v>456</v>
      </c>
      <c r="E8055" t="s">
        <v>377</v>
      </c>
      <c r="F8055" t="s">
        <v>800</v>
      </c>
      <c r="G8055" t="s">
        <v>679</v>
      </c>
      <c r="H8055" t="s">
        <v>78</v>
      </c>
      <c r="I8055" t="s">
        <v>78</v>
      </c>
      <c r="J8055" t="s">
        <v>679</v>
      </c>
      <c r="K8055" t="s">
        <v>458</v>
      </c>
      <c r="L8055" t="s">
        <v>987</v>
      </c>
      <c r="M8055" t="s">
        <v>78</v>
      </c>
      <c r="N8055" t="s">
        <v>374</v>
      </c>
      <c r="O8055" t="s">
        <v>668</v>
      </c>
      <c r="P8055" t="s">
        <v>668</v>
      </c>
      <c r="Q8055" t="s">
        <v>377</v>
      </c>
      <c r="R8055" t="s">
        <v>673</v>
      </c>
      <c r="S8055" t="s">
        <v>673</v>
      </c>
      <c r="T8055" t="s">
        <v>78</v>
      </c>
      <c r="U8055" t="s">
        <v>334</v>
      </c>
      <c r="V8055" t="s">
        <v>1166</v>
      </c>
      <c r="W8055" t="s">
        <v>78</v>
      </c>
    </row>
    <row r="8056" spans="1:23" x14ac:dyDescent="0.35">
      <c r="A8056" t="s">
        <v>39</v>
      </c>
      <c r="B8056" t="s">
        <v>1666</v>
      </c>
      <c r="C8056">
        <v>643</v>
      </c>
      <c r="D8056" t="s">
        <v>250</v>
      </c>
      <c r="E8056" t="s">
        <v>246</v>
      </c>
      <c r="F8056" t="s">
        <v>334</v>
      </c>
      <c r="G8056" t="s">
        <v>668</v>
      </c>
      <c r="H8056" t="s">
        <v>78</v>
      </c>
      <c r="I8056" t="s">
        <v>246</v>
      </c>
      <c r="J8056" t="s">
        <v>78</v>
      </c>
      <c r="K8056" t="s">
        <v>623</v>
      </c>
      <c r="L8056" t="s">
        <v>414</v>
      </c>
      <c r="M8056" t="s">
        <v>78</v>
      </c>
      <c r="N8056" t="s">
        <v>78</v>
      </c>
      <c r="O8056" t="s">
        <v>78</v>
      </c>
      <c r="P8056" t="s">
        <v>679</v>
      </c>
      <c r="Q8056" t="s">
        <v>78</v>
      </c>
      <c r="R8056" t="s">
        <v>78</v>
      </c>
      <c r="S8056" t="s">
        <v>78</v>
      </c>
      <c r="T8056" t="s">
        <v>679</v>
      </c>
      <c r="U8056" t="s">
        <v>675</v>
      </c>
      <c r="V8056" t="s">
        <v>1156</v>
      </c>
      <c r="W8056" t="s">
        <v>170</v>
      </c>
    </row>
    <row r="8057" spans="1:23" x14ac:dyDescent="0.35">
      <c r="A8057" t="s">
        <v>40</v>
      </c>
      <c r="B8057" t="s">
        <v>1665</v>
      </c>
      <c r="C8057">
        <v>2040</v>
      </c>
      <c r="D8057" t="s">
        <v>624</v>
      </c>
      <c r="E8057" t="s">
        <v>675</v>
      </c>
      <c r="F8057" t="s">
        <v>433</v>
      </c>
      <c r="G8057" t="s">
        <v>673</v>
      </c>
      <c r="H8057" t="s">
        <v>170</v>
      </c>
      <c r="I8057" t="s">
        <v>246</v>
      </c>
      <c r="J8057" t="s">
        <v>679</v>
      </c>
      <c r="K8057" t="s">
        <v>490</v>
      </c>
      <c r="L8057" t="s">
        <v>675</v>
      </c>
      <c r="M8057" t="s">
        <v>679</v>
      </c>
      <c r="N8057" t="s">
        <v>673</v>
      </c>
      <c r="O8057" t="s">
        <v>679</v>
      </c>
      <c r="P8057" t="s">
        <v>679</v>
      </c>
      <c r="Q8057" t="s">
        <v>668</v>
      </c>
      <c r="R8057" t="s">
        <v>679</v>
      </c>
      <c r="S8057" t="s">
        <v>334</v>
      </c>
      <c r="T8057" t="s">
        <v>679</v>
      </c>
      <c r="U8057" t="s">
        <v>389</v>
      </c>
      <c r="V8057" t="s">
        <v>903</v>
      </c>
      <c r="W8057" t="s">
        <v>679</v>
      </c>
    </row>
    <row r="8058" spans="1:23" x14ac:dyDescent="0.35">
      <c r="A8058" t="s">
        <v>40</v>
      </c>
      <c r="B8058" t="s">
        <v>1666</v>
      </c>
      <c r="C8058">
        <v>2882</v>
      </c>
      <c r="D8058" t="s">
        <v>718</v>
      </c>
      <c r="E8058" t="s">
        <v>623</v>
      </c>
      <c r="F8058" t="s">
        <v>389</v>
      </c>
      <c r="G8058" t="s">
        <v>246</v>
      </c>
      <c r="H8058" t="s">
        <v>334</v>
      </c>
      <c r="I8058" t="s">
        <v>673</v>
      </c>
      <c r="J8058" t="s">
        <v>170</v>
      </c>
      <c r="K8058" t="s">
        <v>355</v>
      </c>
      <c r="L8058" t="s">
        <v>490</v>
      </c>
      <c r="M8058" t="s">
        <v>78</v>
      </c>
      <c r="N8058" t="s">
        <v>170</v>
      </c>
      <c r="O8058" t="s">
        <v>78</v>
      </c>
      <c r="P8058" t="s">
        <v>679</v>
      </c>
      <c r="Q8058" t="s">
        <v>679</v>
      </c>
      <c r="R8058" t="s">
        <v>679</v>
      </c>
      <c r="S8058" t="s">
        <v>679</v>
      </c>
      <c r="T8058" t="s">
        <v>78</v>
      </c>
      <c r="U8058" t="s">
        <v>800</v>
      </c>
      <c r="V8058" t="s">
        <v>963</v>
      </c>
      <c r="W8058" t="s">
        <v>433</v>
      </c>
    </row>
    <row r="8060" spans="1:23" x14ac:dyDescent="0.35">
      <c r="A8060" t="s">
        <v>2171</v>
      </c>
    </row>
    <row r="8061" spans="1:23" x14ac:dyDescent="0.35">
      <c r="A8061" t="s">
        <v>29</v>
      </c>
      <c r="B8061" t="s">
        <v>899</v>
      </c>
      <c r="C8061" t="s">
        <v>30</v>
      </c>
      <c r="D8061" t="s">
        <v>2148</v>
      </c>
      <c r="E8061" t="s">
        <v>2149</v>
      </c>
      <c r="F8061" t="s">
        <v>2150</v>
      </c>
      <c r="G8061" t="s">
        <v>2151</v>
      </c>
      <c r="H8061" t="s">
        <v>2152</v>
      </c>
      <c r="I8061" t="s">
        <v>2153</v>
      </c>
      <c r="J8061" t="s">
        <v>2154</v>
      </c>
      <c r="K8061" t="s">
        <v>2155</v>
      </c>
      <c r="L8061" t="s">
        <v>2156</v>
      </c>
      <c r="M8061" t="s">
        <v>2157</v>
      </c>
      <c r="N8061" t="s">
        <v>2158</v>
      </c>
      <c r="O8061" t="s">
        <v>2159</v>
      </c>
      <c r="P8061" t="s">
        <v>2160</v>
      </c>
      <c r="Q8061" t="s">
        <v>2161</v>
      </c>
      <c r="R8061" t="s">
        <v>2162</v>
      </c>
      <c r="S8061" t="s">
        <v>2163</v>
      </c>
      <c r="T8061" t="s">
        <v>2164</v>
      </c>
      <c r="U8061" t="s">
        <v>1047</v>
      </c>
      <c r="V8061" t="s">
        <v>2165</v>
      </c>
      <c r="W8061" t="s">
        <v>74</v>
      </c>
    </row>
    <row r="8062" spans="1:23" x14ac:dyDescent="0.35">
      <c r="A8062" t="s">
        <v>35</v>
      </c>
      <c r="B8062" t="s">
        <v>900</v>
      </c>
      <c r="C8062">
        <v>538</v>
      </c>
      <c r="D8062" t="s">
        <v>743</v>
      </c>
      <c r="E8062" t="s">
        <v>85</v>
      </c>
      <c r="F8062" t="s">
        <v>414</v>
      </c>
      <c r="G8062" t="s">
        <v>334</v>
      </c>
      <c r="H8062" t="s">
        <v>170</v>
      </c>
      <c r="I8062" t="s">
        <v>673</v>
      </c>
      <c r="J8062" t="s">
        <v>78</v>
      </c>
      <c r="K8062" t="s">
        <v>675</v>
      </c>
      <c r="L8062" t="s">
        <v>355</v>
      </c>
      <c r="M8062" t="s">
        <v>78</v>
      </c>
      <c r="N8062" t="s">
        <v>334</v>
      </c>
      <c r="O8062" t="s">
        <v>78</v>
      </c>
      <c r="P8062" t="s">
        <v>679</v>
      </c>
      <c r="Q8062" t="s">
        <v>679</v>
      </c>
      <c r="R8062" t="s">
        <v>78</v>
      </c>
      <c r="S8062" t="s">
        <v>673</v>
      </c>
      <c r="T8062" t="s">
        <v>78</v>
      </c>
      <c r="U8062" t="s">
        <v>389</v>
      </c>
      <c r="V8062" t="s">
        <v>68</v>
      </c>
      <c r="W8062" t="s">
        <v>673</v>
      </c>
    </row>
    <row r="8063" spans="1:23" x14ac:dyDescent="0.35">
      <c r="A8063" t="s">
        <v>35</v>
      </c>
      <c r="B8063" t="s">
        <v>901</v>
      </c>
      <c r="C8063">
        <v>78</v>
      </c>
      <c r="D8063" t="s">
        <v>108</v>
      </c>
      <c r="E8063" t="s">
        <v>1030</v>
      </c>
      <c r="F8063" t="s">
        <v>624</v>
      </c>
      <c r="G8063" t="s">
        <v>718</v>
      </c>
      <c r="H8063" t="s">
        <v>508</v>
      </c>
      <c r="I8063" t="s">
        <v>355</v>
      </c>
      <c r="J8063" t="s">
        <v>78</v>
      </c>
      <c r="K8063" t="s">
        <v>78</v>
      </c>
      <c r="L8063" t="s">
        <v>644</v>
      </c>
      <c r="M8063" t="s">
        <v>78</v>
      </c>
      <c r="N8063" t="s">
        <v>355</v>
      </c>
      <c r="O8063" t="s">
        <v>78</v>
      </c>
      <c r="P8063" t="s">
        <v>334</v>
      </c>
      <c r="Q8063" t="s">
        <v>78</v>
      </c>
      <c r="R8063" t="s">
        <v>78</v>
      </c>
      <c r="S8063" t="s">
        <v>78</v>
      </c>
      <c r="T8063" t="s">
        <v>78</v>
      </c>
      <c r="U8063" t="s">
        <v>78</v>
      </c>
      <c r="V8063" t="s">
        <v>520</v>
      </c>
      <c r="W8063" t="s">
        <v>78</v>
      </c>
    </row>
    <row r="8064" spans="1:23" x14ac:dyDescent="0.35">
      <c r="A8064" t="s">
        <v>36</v>
      </c>
      <c r="B8064" t="s">
        <v>900</v>
      </c>
      <c r="C8064">
        <v>1631</v>
      </c>
      <c r="D8064" t="s">
        <v>377</v>
      </c>
      <c r="E8064" t="s">
        <v>668</v>
      </c>
      <c r="F8064" t="s">
        <v>679</v>
      </c>
      <c r="G8064" t="s">
        <v>170</v>
      </c>
      <c r="H8064" t="s">
        <v>78</v>
      </c>
      <c r="I8064" t="s">
        <v>170</v>
      </c>
      <c r="J8064" t="s">
        <v>78</v>
      </c>
      <c r="K8064" t="s">
        <v>374</v>
      </c>
      <c r="L8064" t="s">
        <v>85</v>
      </c>
      <c r="M8064" t="s">
        <v>78</v>
      </c>
      <c r="N8064" t="s">
        <v>668</v>
      </c>
      <c r="O8064" t="s">
        <v>78</v>
      </c>
      <c r="P8064" t="s">
        <v>78</v>
      </c>
      <c r="Q8064" t="s">
        <v>170</v>
      </c>
      <c r="R8064" t="s">
        <v>78</v>
      </c>
      <c r="S8064" t="s">
        <v>668</v>
      </c>
      <c r="T8064" t="s">
        <v>679</v>
      </c>
      <c r="U8064" t="s">
        <v>800</v>
      </c>
      <c r="V8064" t="s">
        <v>1031</v>
      </c>
      <c r="W8064" t="s">
        <v>334</v>
      </c>
    </row>
    <row r="8065" spans="1:23" x14ac:dyDescent="0.35">
      <c r="A8065" t="s">
        <v>37</v>
      </c>
      <c r="B8065" t="s">
        <v>900</v>
      </c>
      <c r="C8065">
        <v>827</v>
      </c>
      <c r="D8065" t="s">
        <v>623</v>
      </c>
      <c r="E8065" t="s">
        <v>800</v>
      </c>
      <c r="F8065" t="s">
        <v>679</v>
      </c>
      <c r="G8065" t="s">
        <v>374</v>
      </c>
      <c r="H8065" t="s">
        <v>679</v>
      </c>
      <c r="I8065" t="s">
        <v>374</v>
      </c>
      <c r="J8065" t="s">
        <v>679</v>
      </c>
      <c r="K8065" t="s">
        <v>624</v>
      </c>
      <c r="L8065" t="s">
        <v>490</v>
      </c>
      <c r="M8065" t="s">
        <v>679</v>
      </c>
      <c r="N8065" t="s">
        <v>170</v>
      </c>
      <c r="O8065" t="s">
        <v>78</v>
      </c>
      <c r="P8065" t="s">
        <v>78</v>
      </c>
      <c r="Q8065" t="s">
        <v>78</v>
      </c>
      <c r="R8065" t="s">
        <v>78</v>
      </c>
      <c r="S8065" t="s">
        <v>334</v>
      </c>
      <c r="T8065" t="s">
        <v>679</v>
      </c>
      <c r="U8065" t="s">
        <v>387</v>
      </c>
      <c r="V8065" t="s">
        <v>1014</v>
      </c>
      <c r="W8065" t="s">
        <v>433</v>
      </c>
    </row>
    <row r="8066" spans="1:23" x14ac:dyDescent="0.35">
      <c r="A8066" t="s">
        <v>38</v>
      </c>
      <c r="B8066" t="s">
        <v>900</v>
      </c>
      <c r="C8066">
        <v>173</v>
      </c>
      <c r="D8066" t="s">
        <v>355</v>
      </c>
      <c r="E8066" t="s">
        <v>721</v>
      </c>
      <c r="F8066" t="s">
        <v>734</v>
      </c>
      <c r="G8066" t="s">
        <v>377</v>
      </c>
      <c r="H8066" t="s">
        <v>377</v>
      </c>
      <c r="I8066" t="s">
        <v>78</v>
      </c>
      <c r="J8066" t="s">
        <v>170</v>
      </c>
      <c r="K8066" t="s">
        <v>85</v>
      </c>
      <c r="L8066" t="s">
        <v>355</v>
      </c>
      <c r="M8066" t="s">
        <v>78</v>
      </c>
      <c r="N8066" t="s">
        <v>78</v>
      </c>
      <c r="O8066" t="s">
        <v>78</v>
      </c>
      <c r="P8066" t="s">
        <v>78</v>
      </c>
      <c r="Q8066" t="s">
        <v>334</v>
      </c>
      <c r="R8066" t="s">
        <v>334</v>
      </c>
      <c r="S8066" t="s">
        <v>374</v>
      </c>
      <c r="T8066" t="s">
        <v>78</v>
      </c>
      <c r="U8066" t="s">
        <v>622</v>
      </c>
      <c r="V8066" t="s">
        <v>115</v>
      </c>
      <c r="W8066" t="s">
        <v>433</v>
      </c>
    </row>
    <row r="8067" spans="1:23" x14ac:dyDescent="0.35">
      <c r="A8067" t="s">
        <v>38</v>
      </c>
      <c r="B8067" t="s">
        <v>901</v>
      </c>
      <c r="C8067">
        <v>648</v>
      </c>
      <c r="D8067" t="s">
        <v>59</v>
      </c>
      <c r="E8067" t="s">
        <v>337</v>
      </c>
      <c r="F8067" t="s">
        <v>644</v>
      </c>
      <c r="G8067" t="s">
        <v>675</v>
      </c>
      <c r="H8067" t="s">
        <v>458</v>
      </c>
      <c r="I8067" t="s">
        <v>355</v>
      </c>
      <c r="J8067" t="s">
        <v>389</v>
      </c>
      <c r="K8067" t="s">
        <v>688</v>
      </c>
      <c r="L8067" t="s">
        <v>85</v>
      </c>
      <c r="M8067" t="s">
        <v>334</v>
      </c>
      <c r="N8067" t="s">
        <v>679</v>
      </c>
      <c r="O8067" t="s">
        <v>679</v>
      </c>
      <c r="P8067" t="s">
        <v>78</v>
      </c>
      <c r="Q8067" t="s">
        <v>78</v>
      </c>
      <c r="R8067" t="s">
        <v>78</v>
      </c>
      <c r="S8067" t="s">
        <v>679</v>
      </c>
      <c r="T8067" t="s">
        <v>78</v>
      </c>
      <c r="U8067" t="s">
        <v>374</v>
      </c>
      <c r="V8067" t="s">
        <v>944</v>
      </c>
      <c r="W8067" t="s">
        <v>170</v>
      </c>
    </row>
    <row r="8068" spans="1:23" x14ac:dyDescent="0.35">
      <c r="A8068" t="s">
        <v>39</v>
      </c>
      <c r="B8068" t="s">
        <v>900</v>
      </c>
      <c r="C8068">
        <v>809</v>
      </c>
      <c r="D8068" t="s">
        <v>688</v>
      </c>
      <c r="E8068" t="s">
        <v>374</v>
      </c>
      <c r="F8068" t="s">
        <v>377</v>
      </c>
      <c r="G8068" t="s">
        <v>668</v>
      </c>
      <c r="H8068" t="s">
        <v>78</v>
      </c>
      <c r="I8068" t="s">
        <v>673</v>
      </c>
      <c r="J8068" t="s">
        <v>78</v>
      </c>
      <c r="K8068" t="s">
        <v>406</v>
      </c>
      <c r="L8068" t="s">
        <v>623</v>
      </c>
      <c r="M8068" t="s">
        <v>78</v>
      </c>
      <c r="N8068" t="s">
        <v>668</v>
      </c>
      <c r="O8068" t="s">
        <v>679</v>
      </c>
      <c r="P8068" t="s">
        <v>679</v>
      </c>
      <c r="Q8068" t="s">
        <v>673</v>
      </c>
      <c r="R8068" t="s">
        <v>170</v>
      </c>
      <c r="S8068" t="s">
        <v>170</v>
      </c>
      <c r="T8068" t="s">
        <v>78</v>
      </c>
      <c r="U8068" t="s">
        <v>377</v>
      </c>
      <c r="V8068" t="s">
        <v>64</v>
      </c>
      <c r="W8068" t="s">
        <v>679</v>
      </c>
    </row>
    <row r="8069" spans="1:23" x14ac:dyDescent="0.35">
      <c r="A8069" t="s">
        <v>39</v>
      </c>
      <c r="B8069" t="s">
        <v>901</v>
      </c>
      <c r="C8069">
        <v>218</v>
      </c>
      <c r="D8069" t="s">
        <v>633</v>
      </c>
      <c r="E8069" t="s">
        <v>668</v>
      </c>
      <c r="F8069" t="s">
        <v>679</v>
      </c>
      <c r="G8069" t="s">
        <v>78</v>
      </c>
      <c r="H8069" t="s">
        <v>679</v>
      </c>
      <c r="I8069" t="s">
        <v>78</v>
      </c>
      <c r="J8069" t="s">
        <v>668</v>
      </c>
      <c r="K8069" t="s">
        <v>246</v>
      </c>
      <c r="L8069" t="s">
        <v>433</v>
      </c>
      <c r="M8069" t="s">
        <v>78</v>
      </c>
      <c r="N8069" t="s">
        <v>679</v>
      </c>
      <c r="O8069" t="s">
        <v>78</v>
      </c>
      <c r="P8069" t="s">
        <v>668</v>
      </c>
      <c r="Q8069" t="s">
        <v>78</v>
      </c>
      <c r="R8069" t="s">
        <v>78</v>
      </c>
      <c r="S8069" t="s">
        <v>78</v>
      </c>
      <c r="T8069" t="s">
        <v>668</v>
      </c>
      <c r="U8069" t="s">
        <v>738</v>
      </c>
      <c r="V8069" t="s">
        <v>1146</v>
      </c>
      <c r="W8069" t="s">
        <v>668</v>
      </c>
    </row>
    <row r="8070" spans="1:23" x14ac:dyDescent="0.35">
      <c r="A8070" t="s">
        <v>40</v>
      </c>
      <c r="B8070" t="s">
        <v>900</v>
      </c>
      <c r="C8070">
        <v>3978</v>
      </c>
      <c r="D8070" t="s">
        <v>406</v>
      </c>
      <c r="E8070" t="s">
        <v>414</v>
      </c>
      <c r="F8070" t="s">
        <v>246</v>
      </c>
      <c r="G8070" t="s">
        <v>673</v>
      </c>
      <c r="H8070" t="s">
        <v>679</v>
      </c>
      <c r="I8070" t="s">
        <v>673</v>
      </c>
      <c r="J8070" t="s">
        <v>78</v>
      </c>
      <c r="K8070" t="s">
        <v>623</v>
      </c>
      <c r="L8070" t="s">
        <v>85</v>
      </c>
      <c r="M8070" t="s">
        <v>78</v>
      </c>
      <c r="N8070" t="s">
        <v>668</v>
      </c>
      <c r="O8070" t="s">
        <v>78</v>
      </c>
      <c r="P8070" t="s">
        <v>679</v>
      </c>
      <c r="Q8070" t="s">
        <v>170</v>
      </c>
      <c r="R8070" t="s">
        <v>679</v>
      </c>
      <c r="S8070" t="s">
        <v>673</v>
      </c>
      <c r="T8070" t="s">
        <v>679</v>
      </c>
      <c r="U8070" t="s">
        <v>387</v>
      </c>
      <c r="V8070" t="s">
        <v>1156</v>
      </c>
      <c r="W8070" t="s">
        <v>673</v>
      </c>
    </row>
    <row r="8071" spans="1:23" x14ac:dyDescent="0.35">
      <c r="A8071" t="s">
        <v>40</v>
      </c>
      <c r="B8071" t="s">
        <v>901</v>
      </c>
      <c r="C8071">
        <v>944</v>
      </c>
      <c r="D8071" t="s">
        <v>1091</v>
      </c>
      <c r="E8071" t="s">
        <v>633</v>
      </c>
      <c r="F8071" t="s">
        <v>738</v>
      </c>
      <c r="G8071" t="s">
        <v>414</v>
      </c>
      <c r="H8071" t="s">
        <v>987</v>
      </c>
      <c r="I8071" t="s">
        <v>675</v>
      </c>
      <c r="J8071" t="s">
        <v>374</v>
      </c>
      <c r="K8071" t="s">
        <v>718</v>
      </c>
      <c r="L8071" t="s">
        <v>675</v>
      </c>
      <c r="M8071" t="s">
        <v>673</v>
      </c>
      <c r="N8071" t="s">
        <v>679</v>
      </c>
      <c r="O8071" t="s">
        <v>679</v>
      </c>
      <c r="P8071" t="s">
        <v>679</v>
      </c>
      <c r="Q8071" t="s">
        <v>78</v>
      </c>
      <c r="R8071" t="s">
        <v>78</v>
      </c>
      <c r="S8071" t="s">
        <v>679</v>
      </c>
      <c r="T8071" t="s">
        <v>679</v>
      </c>
      <c r="U8071" t="s">
        <v>414</v>
      </c>
      <c r="V8071" t="s">
        <v>845</v>
      </c>
      <c r="W8071" t="s">
        <v>668</v>
      </c>
    </row>
    <row r="8073" spans="1:23" x14ac:dyDescent="0.35">
      <c r="A8073" t="s">
        <v>2172</v>
      </c>
    </row>
    <row r="8074" spans="1:23" x14ac:dyDescent="0.35">
      <c r="A8074" t="s">
        <v>29</v>
      </c>
      <c r="B8074" t="s">
        <v>30</v>
      </c>
      <c r="C8074" t="s">
        <v>2173</v>
      </c>
      <c r="D8074" t="s">
        <v>2174</v>
      </c>
      <c r="E8074" t="s">
        <v>2175</v>
      </c>
      <c r="F8074" t="s">
        <v>2176</v>
      </c>
      <c r="G8074" t="s">
        <v>2177</v>
      </c>
      <c r="H8074" t="s">
        <v>2178</v>
      </c>
      <c r="I8074" t="s">
        <v>2179</v>
      </c>
      <c r="J8074" t="s">
        <v>2151</v>
      </c>
      <c r="K8074" t="s">
        <v>2153</v>
      </c>
      <c r="L8074" t="s">
        <v>2154</v>
      </c>
      <c r="M8074" t="s">
        <v>2180</v>
      </c>
      <c r="N8074" t="s">
        <v>2181</v>
      </c>
      <c r="O8074" t="s">
        <v>707</v>
      </c>
      <c r="P8074" t="s">
        <v>2182</v>
      </c>
      <c r="Q8074" t="s">
        <v>702</v>
      </c>
      <c r="R8074" t="s">
        <v>74</v>
      </c>
    </row>
    <row r="8075" spans="1:23" x14ac:dyDescent="0.35">
      <c r="A8075" t="s">
        <v>35</v>
      </c>
      <c r="B8075">
        <v>617</v>
      </c>
      <c r="C8075" t="s">
        <v>227</v>
      </c>
      <c r="D8075" t="s">
        <v>374</v>
      </c>
      <c r="E8075" t="s">
        <v>623</v>
      </c>
      <c r="F8075" t="s">
        <v>334</v>
      </c>
      <c r="G8075" t="s">
        <v>78</v>
      </c>
      <c r="H8075" t="s">
        <v>78</v>
      </c>
      <c r="I8075" t="s">
        <v>334</v>
      </c>
      <c r="J8075" t="s">
        <v>377</v>
      </c>
      <c r="K8075" t="s">
        <v>78</v>
      </c>
      <c r="L8075" t="s">
        <v>673</v>
      </c>
      <c r="M8075" t="s">
        <v>78</v>
      </c>
      <c r="N8075" t="s">
        <v>406</v>
      </c>
      <c r="O8075" t="s">
        <v>341</v>
      </c>
      <c r="P8075" t="s">
        <v>552</v>
      </c>
      <c r="Q8075" t="s">
        <v>668</v>
      </c>
      <c r="R8075" t="s">
        <v>78</v>
      </c>
    </row>
    <row r="8076" spans="1:23" x14ac:dyDescent="0.35">
      <c r="A8076" t="s">
        <v>36</v>
      </c>
      <c r="B8076">
        <v>1634</v>
      </c>
      <c r="C8076" t="s">
        <v>696</v>
      </c>
      <c r="D8076" t="s">
        <v>170</v>
      </c>
      <c r="E8076" t="s">
        <v>170</v>
      </c>
      <c r="F8076" t="s">
        <v>334</v>
      </c>
      <c r="G8076" t="s">
        <v>679</v>
      </c>
      <c r="H8076" t="s">
        <v>679</v>
      </c>
      <c r="I8076" t="s">
        <v>78</v>
      </c>
      <c r="J8076" t="s">
        <v>170</v>
      </c>
      <c r="K8076" t="s">
        <v>78</v>
      </c>
      <c r="L8076" t="s">
        <v>78</v>
      </c>
      <c r="M8076" t="s">
        <v>170</v>
      </c>
      <c r="N8076" t="s">
        <v>341</v>
      </c>
      <c r="O8076" t="s">
        <v>458</v>
      </c>
      <c r="P8076" t="s">
        <v>1135</v>
      </c>
      <c r="Q8076" t="s">
        <v>668</v>
      </c>
      <c r="R8076" t="s">
        <v>679</v>
      </c>
    </row>
    <row r="8077" spans="1:23" x14ac:dyDescent="0.35">
      <c r="A8077" t="s">
        <v>37</v>
      </c>
      <c r="B8077">
        <v>827</v>
      </c>
      <c r="C8077" t="s">
        <v>1222</v>
      </c>
      <c r="D8077" t="s">
        <v>668</v>
      </c>
      <c r="E8077" t="s">
        <v>668</v>
      </c>
      <c r="F8077" t="s">
        <v>668</v>
      </c>
      <c r="G8077" t="s">
        <v>78</v>
      </c>
      <c r="H8077" t="s">
        <v>78</v>
      </c>
      <c r="I8077" t="s">
        <v>170</v>
      </c>
      <c r="J8077" t="s">
        <v>679</v>
      </c>
      <c r="K8077" t="s">
        <v>78</v>
      </c>
      <c r="L8077" t="s">
        <v>78</v>
      </c>
      <c r="M8077" t="s">
        <v>673</v>
      </c>
      <c r="N8077" t="s">
        <v>85</v>
      </c>
      <c r="O8077" t="s">
        <v>736</v>
      </c>
      <c r="P8077" t="s">
        <v>751</v>
      </c>
      <c r="Q8077" t="s">
        <v>673</v>
      </c>
      <c r="R8077" t="s">
        <v>668</v>
      </c>
    </row>
    <row r="8078" spans="1:23" x14ac:dyDescent="0.35">
      <c r="A8078" t="s">
        <v>38</v>
      </c>
      <c r="B8078">
        <v>823</v>
      </c>
      <c r="C8078" t="s">
        <v>573</v>
      </c>
      <c r="D8078" t="s">
        <v>624</v>
      </c>
      <c r="E8078" t="s">
        <v>490</v>
      </c>
      <c r="F8078" t="s">
        <v>374</v>
      </c>
      <c r="G8078" t="s">
        <v>78</v>
      </c>
      <c r="H8078" t="s">
        <v>78</v>
      </c>
      <c r="I8078" t="s">
        <v>246</v>
      </c>
      <c r="J8078" t="s">
        <v>85</v>
      </c>
      <c r="K8078" t="s">
        <v>78</v>
      </c>
      <c r="L8078" t="s">
        <v>78</v>
      </c>
      <c r="M8078" t="s">
        <v>78</v>
      </c>
      <c r="N8078" t="s">
        <v>622</v>
      </c>
      <c r="O8078" t="s">
        <v>743</v>
      </c>
      <c r="P8078" t="s">
        <v>457</v>
      </c>
      <c r="Q8078" t="s">
        <v>374</v>
      </c>
      <c r="R8078" t="s">
        <v>668</v>
      </c>
    </row>
    <row r="8079" spans="1:23" x14ac:dyDescent="0.35">
      <c r="A8079" t="s">
        <v>39</v>
      </c>
      <c r="B8079">
        <v>1029</v>
      </c>
      <c r="C8079" t="s">
        <v>1447</v>
      </c>
      <c r="D8079" t="s">
        <v>433</v>
      </c>
      <c r="E8079" t="s">
        <v>673</v>
      </c>
      <c r="F8079" t="s">
        <v>374</v>
      </c>
      <c r="G8079" t="s">
        <v>78</v>
      </c>
      <c r="H8079" t="s">
        <v>78</v>
      </c>
      <c r="I8079" t="s">
        <v>673</v>
      </c>
      <c r="J8079" t="s">
        <v>668</v>
      </c>
      <c r="K8079" t="s">
        <v>78</v>
      </c>
      <c r="L8079" t="s">
        <v>78</v>
      </c>
      <c r="M8079" t="s">
        <v>679</v>
      </c>
      <c r="N8079" t="s">
        <v>341</v>
      </c>
      <c r="O8079" t="s">
        <v>736</v>
      </c>
      <c r="P8079" t="s">
        <v>486</v>
      </c>
      <c r="Q8079" t="s">
        <v>414</v>
      </c>
      <c r="R8079" t="s">
        <v>433</v>
      </c>
    </row>
    <row r="8080" spans="1:23" x14ac:dyDescent="0.35">
      <c r="A8080" t="s">
        <v>40</v>
      </c>
      <c r="B8080">
        <v>4930</v>
      </c>
      <c r="C8080" t="s">
        <v>861</v>
      </c>
      <c r="D8080" t="s">
        <v>374</v>
      </c>
      <c r="E8080" t="s">
        <v>433</v>
      </c>
      <c r="F8080" t="s">
        <v>246</v>
      </c>
      <c r="G8080" t="s">
        <v>78</v>
      </c>
      <c r="H8080" t="s">
        <v>78</v>
      </c>
      <c r="I8080" t="s">
        <v>668</v>
      </c>
      <c r="J8080" t="s">
        <v>334</v>
      </c>
      <c r="K8080" t="s">
        <v>78</v>
      </c>
      <c r="L8080" t="s">
        <v>78</v>
      </c>
      <c r="M8080" t="s">
        <v>679</v>
      </c>
      <c r="N8080" t="s">
        <v>458</v>
      </c>
      <c r="O8080" t="s">
        <v>644</v>
      </c>
      <c r="P8080" t="s">
        <v>142</v>
      </c>
      <c r="Q8080" t="s">
        <v>246</v>
      </c>
      <c r="R8080" t="s">
        <v>668</v>
      </c>
    </row>
    <row r="8082" spans="1:19" x14ac:dyDescent="0.35">
      <c r="A8082" t="s">
        <v>2183</v>
      </c>
    </row>
    <row r="8083" spans="1:19" x14ac:dyDescent="0.35">
      <c r="A8083" t="s">
        <v>29</v>
      </c>
      <c r="B8083" t="s">
        <v>847</v>
      </c>
      <c r="C8083" t="s">
        <v>30</v>
      </c>
      <c r="D8083" t="s">
        <v>2173</v>
      </c>
      <c r="E8083" t="s">
        <v>2174</v>
      </c>
      <c r="F8083" t="s">
        <v>2175</v>
      </c>
      <c r="G8083" t="s">
        <v>2176</v>
      </c>
      <c r="H8083" t="s">
        <v>2177</v>
      </c>
      <c r="I8083" t="s">
        <v>2178</v>
      </c>
      <c r="J8083" t="s">
        <v>2179</v>
      </c>
      <c r="K8083" t="s">
        <v>2151</v>
      </c>
      <c r="L8083" t="s">
        <v>2153</v>
      </c>
      <c r="M8083" t="s">
        <v>2154</v>
      </c>
      <c r="N8083" t="s">
        <v>2180</v>
      </c>
      <c r="O8083" t="s">
        <v>2181</v>
      </c>
      <c r="P8083" t="s">
        <v>707</v>
      </c>
      <c r="Q8083" t="s">
        <v>2182</v>
      </c>
      <c r="R8083" t="s">
        <v>702</v>
      </c>
      <c r="S8083" t="s">
        <v>74</v>
      </c>
    </row>
    <row r="8084" spans="1:19" x14ac:dyDescent="0.35">
      <c r="A8084" t="s">
        <v>35</v>
      </c>
      <c r="B8084" t="s">
        <v>827</v>
      </c>
      <c r="C8084">
        <v>286</v>
      </c>
      <c r="D8084" t="s">
        <v>249</v>
      </c>
      <c r="E8084" t="s">
        <v>334</v>
      </c>
      <c r="F8084" t="s">
        <v>387</v>
      </c>
      <c r="G8084" t="s">
        <v>170</v>
      </c>
      <c r="H8084" t="s">
        <v>78</v>
      </c>
      <c r="I8084" t="s">
        <v>78</v>
      </c>
      <c r="J8084" t="s">
        <v>414</v>
      </c>
      <c r="K8084" t="s">
        <v>490</v>
      </c>
      <c r="L8084" t="s">
        <v>78</v>
      </c>
      <c r="M8084" t="s">
        <v>374</v>
      </c>
      <c r="N8084" t="s">
        <v>78</v>
      </c>
      <c r="O8084" t="s">
        <v>383</v>
      </c>
      <c r="P8084" t="s">
        <v>623</v>
      </c>
      <c r="Q8084" t="s">
        <v>550</v>
      </c>
      <c r="R8084" t="s">
        <v>334</v>
      </c>
      <c r="S8084" t="s">
        <v>78</v>
      </c>
    </row>
    <row r="8085" spans="1:19" x14ac:dyDescent="0.35">
      <c r="A8085" t="s">
        <v>35</v>
      </c>
      <c r="B8085" t="s">
        <v>828</v>
      </c>
      <c r="C8085">
        <v>318</v>
      </c>
      <c r="D8085" t="s">
        <v>609</v>
      </c>
      <c r="E8085" t="s">
        <v>414</v>
      </c>
      <c r="F8085" t="s">
        <v>987</v>
      </c>
      <c r="G8085" t="s">
        <v>374</v>
      </c>
      <c r="H8085" t="s">
        <v>78</v>
      </c>
      <c r="I8085" t="s">
        <v>78</v>
      </c>
      <c r="J8085" t="s">
        <v>78</v>
      </c>
      <c r="K8085" t="s">
        <v>679</v>
      </c>
      <c r="L8085" t="s">
        <v>78</v>
      </c>
      <c r="M8085" t="s">
        <v>78</v>
      </c>
      <c r="N8085" t="s">
        <v>78</v>
      </c>
      <c r="O8085" t="s">
        <v>355</v>
      </c>
      <c r="P8085" t="s">
        <v>807</v>
      </c>
      <c r="Q8085" t="s">
        <v>681</v>
      </c>
      <c r="R8085" t="s">
        <v>679</v>
      </c>
      <c r="S8085" t="s">
        <v>78</v>
      </c>
    </row>
    <row r="8086" spans="1:19" x14ac:dyDescent="0.35">
      <c r="A8086" t="s">
        <v>35</v>
      </c>
      <c r="B8086" t="s">
        <v>318</v>
      </c>
      <c r="C8086">
        <v>13</v>
      </c>
      <c r="D8086" t="s">
        <v>1116</v>
      </c>
      <c r="E8086" t="s">
        <v>246</v>
      </c>
      <c r="F8086" t="s">
        <v>78</v>
      </c>
      <c r="G8086" t="s">
        <v>78</v>
      </c>
      <c r="H8086" t="s">
        <v>78</v>
      </c>
      <c r="I8086" t="s">
        <v>78</v>
      </c>
      <c r="J8086" t="s">
        <v>78</v>
      </c>
      <c r="K8086" t="s">
        <v>78</v>
      </c>
      <c r="L8086" t="s">
        <v>78</v>
      </c>
      <c r="M8086" t="s">
        <v>78</v>
      </c>
      <c r="N8086" t="s">
        <v>78</v>
      </c>
      <c r="O8086" t="s">
        <v>78</v>
      </c>
      <c r="P8086" t="s">
        <v>307</v>
      </c>
      <c r="Q8086" t="s">
        <v>390</v>
      </c>
      <c r="R8086" t="s">
        <v>78</v>
      </c>
      <c r="S8086" t="s">
        <v>78</v>
      </c>
    </row>
    <row r="8087" spans="1:19" x14ac:dyDescent="0.35">
      <c r="A8087" t="s">
        <v>36</v>
      </c>
      <c r="B8087" t="s">
        <v>827</v>
      </c>
      <c r="C8087">
        <v>671</v>
      </c>
      <c r="D8087" t="s">
        <v>993</v>
      </c>
      <c r="E8087" t="s">
        <v>679</v>
      </c>
      <c r="F8087" t="s">
        <v>78</v>
      </c>
      <c r="G8087" t="s">
        <v>679</v>
      </c>
      <c r="H8087" t="s">
        <v>679</v>
      </c>
      <c r="I8087" t="s">
        <v>668</v>
      </c>
      <c r="J8087" t="s">
        <v>78</v>
      </c>
      <c r="K8087" t="s">
        <v>668</v>
      </c>
      <c r="L8087" t="s">
        <v>679</v>
      </c>
      <c r="M8087" t="s">
        <v>78</v>
      </c>
      <c r="N8087" t="s">
        <v>668</v>
      </c>
      <c r="O8087" t="s">
        <v>743</v>
      </c>
      <c r="P8087" t="s">
        <v>406</v>
      </c>
      <c r="Q8087" t="s">
        <v>963</v>
      </c>
      <c r="R8087" t="s">
        <v>668</v>
      </c>
      <c r="S8087" t="s">
        <v>679</v>
      </c>
    </row>
    <row r="8088" spans="1:19" x14ac:dyDescent="0.35">
      <c r="A8088" t="s">
        <v>36</v>
      </c>
      <c r="B8088" t="s">
        <v>828</v>
      </c>
      <c r="C8088">
        <v>896</v>
      </c>
      <c r="D8088" t="s">
        <v>1140</v>
      </c>
      <c r="E8088" t="s">
        <v>170</v>
      </c>
      <c r="F8088" t="s">
        <v>668</v>
      </c>
      <c r="G8088" t="s">
        <v>334</v>
      </c>
      <c r="H8088" t="s">
        <v>78</v>
      </c>
      <c r="I8088" t="s">
        <v>78</v>
      </c>
      <c r="J8088" t="s">
        <v>78</v>
      </c>
      <c r="K8088" t="s">
        <v>170</v>
      </c>
      <c r="L8088" t="s">
        <v>78</v>
      </c>
      <c r="M8088" t="s">
        <v>78</v>
      </c>
      <c r="N8088" t="s">
        <v>679</v>
      </c>
      <c r="O8088" t="s">
        <v>622</v>
      </c>
      <c r="P8088" t="s">
        <v>458</v>
      </c>
      <c r="Q8088" t="s">
        <v>756</v>
      </c>
      <c r="R8088" t="s">
        <v>673</v>
      </c>
      <c r="S8088" t="s">
        <v>78</v>
      </c>
    </row>
    <row r="8089" spans="1:19" x14ac:dyDescent="0.35">
      <c r="A8089" t="s">
        <v>36</v>
      </c>
      <c r="B8089" t="s">
        <v>318</v>
      </c>
      <c r="C8089">
        <v>67</v>
      </c>
      <c r="D8089" t="s">
        <v>690</v>
      </c>
      <c r="E8089" t="s">
        <v>78</v>
      </c>
      <c r="F8089" t="s">
        <v>78</v>
      </c>
      <c r="G8089" t="s">
        <v>718</v>
      </c>
      <c r="H8089" t="s">
        <v>78</v>
      </c>
      <c r="I8089" t="s">
        <v>78</v>
      </c>
      <c r="J8089" t="s">
        <v>78</v>
      </c>
      <c r="K8089" t="s">
        <v>78</v>
      </c>
      <c r="L8089" t="s">
        <v>78</v>
      </c>
      <c r="M8089" t="s">
        <v>78</v>
      </c>
      <c r="N8089" t="s">
        <v>78</v>
      </c>
      <c r="O8089" t="s">
        <v>675</v>
      </c>
      <c r="P8089" t="s">
        <v>721</v>
      </c>
      <c r="Q8089" t="s">
        <v>851</v>
      </c>
      <c r="R8089" t="s">
        <v>78</v>
      </c>
      <c r="S8089" t="s">
        <v>78</v>
      </c>
    </row>
    <row r="8090" spans="1:19" x14ac:dyDescent="0.35">
      <c r="A8090" t="s">
        <v>37</v>
      </c>
      <c r="B8090" t="s">
        <v>827</v>
      </c>
      <c r="C8090">
        <v>344</v>
      </c>
      <c r="D8090" t="s">
        <v>59</v>
      </c>
      <c r="E8090" t="s">
        <v>334</v>
      </c>
      <c r="F8090" t="s">
        <v>170</v>
      </c>
      <c r="G8090" t="s">
        <v>679</v>
      </c>
      <c r="H8090" t="s">
        <v>78</v>
      </c>
      <c r="I8090" t="s">
        <v>78</v>
      </c>
      <c r="J8090" t="s">
        <v>673</v>
      </c>
      <c r="K8090" t="s">
        <v>668</v>
      </c>
      <c r="L8090" t="s">
        <v>78</v>
      </c>
      <c r="M8090" t="s">
        <v>78</v>
      </c>
      <c r="N8090" t="s">
        <v>673</v>
      </c>
      <c r="O8090" t="s">
        <v>987</v>
      </c>
      <c r="P8090" t="s">
        <v>718</v>
      </c>
      <c r="Q8090" t="s">
        <v>965</v>
      </c>
      <c r="R8090" t="s">
        <v>679</v>
      </c>
      <c r="S8090" t="s">
        <v>334</v>
      </c>
    </row>
    <row r="8091" spans="1:19" x14ac:dyDescent="0.35">
      <c r="A8091" t="s">
        <v>37</v>
      </c>
      <c r="B8091" t="s">
        <v>828</v>
      </c>
      <c r="C8091">
        <v>441</v>
      </c>
      <c r="D8091" t="s">
        <v>69</v>
      </c>
      <c r="E8091" t="s">
        <v>679</v>
      </c>
      <c r="F8091" t="s">
        <v>668</v>
      </c>
      <c r="G8091" t="s">
        <v>246</v>
      </c>
      <c r="H8091" t="s">
        <v>78</v>
      </c>
      <c r="I8091" t="s">
        <v>78</v>
      </c>
      <c r="J8091" t="s">
        <v>78</v>
      </c>
      <c r="K8091" t="s">
        <v>78</v>
      </c>
      <c r="L8091" t="s">
        <v>78</v>
      </c>
      <c r="M8091" t="s">
        <v>78</v>
      </c>
      <c r="N8091" t="s">
        <v>673</v>
      </c>
      <c r="O8091" t="s">
        <v>623</v>
      </c>
      <c r="P8091" t="s">
        <v>718</v>
      </c>
      <c r="Q8091" t="s">
        <v>1122</v>
      </c>
      <c r="R8091" t="s">
        <v>170</v>
      </c>
      <c r="S8091" t="s">
        <v>679</v>
      </c>
    </row>
    <row r="8092" spans="1:19" x14ac:dyDescent="0.35">
      <c r="A8092" t="s">
        <v>37</v>
      </c>
      <c r="B8092" t="s">
        <v>318</v>
      </c>
      <c r="C8092">
        <v>42</v>
      </c>
      <c r="D8092" t="s">
        <v>285</v>
      </c>
      <c r="E8092" t="s">
        <v>78</v>
      </c>
      <c r="F8092" t="s">
        <v>78</v>
      </c>
      <c r="G8092" t="s">
        <v>78</v>
      </c>
      <c r="H8092" t="s">
        <v>78</v>
      </c>
      <c r="I8092" t="s">
        <v>78</v>
      </c>
      <c r="J8092" t="s">
        <v>78</v>
      </c>
      <c r="K8092" t="s">
        <v>78</v>
      </c>
      <c r="L8092" t="s">
        <v>78</v>
      </c>
      <c r="M8092" t="s">
        <v>78</v>
      </c>
      <c r="N8092" t="s">
        <v>78</v>
      </c>
      <c r="O8092" t="s">
        <v>78</v>
      </c>
      <c r="P8092" t="s">
        <v>78</v>
      </c>
      <c r="Q8092" t="s">
        <v>1649</v>
      </c>
      <c r="R8092" t="s">
        <v>745</v>
      </c>
      <c r="S8092" t="s">
        <v>78</v>
      </c>
    </row>
    <row r="8093" spans="1:19" x14ac:dyDescent="0.35">
      <c r="A8093" t="s">
        <v>38</v>
      </c>
      <c r="B8093" t="s">
        <v>827</v>
      </c>
      <c r="C8093">
        <v>357</v>
      </c>
      <c r="D8093" t="s">
        <v>455</v>
      </c>
      <c r="E8093" t="s">
        <v>807</v>
      </c>
      <c r="F8093" t="s">
        <v>622</v>
      </c>
      <c r="G8093" t="s">
        <v>387</v>
      </c>
      <c r="H8093" t="s">
        <v>78</v>
      </c>
      <c r="I8093" t="s">
        <v>78</v>
      </c>
      <c r="J8093" t="s">
        <v>673</v>
      </c>
      <c r="K8093" t="s">
        <v>341</v>
      </c>
      <c r="L8093" t="s">
        <v>78</v>
      </c>
      <c r="M8093" t="s">
        <v>78</v>
      </c>
      <c r="N8093" t="s">
        <v>78</v>
      </c>
      <c r="O8093" t="s">
        <v>738</v>
      </c>
      <c r="P8093" t="s">
        <v>738</v>
      </c>
      <c r="Q8093" t="s">
        <v>218</v>
      </c>
      <c r="R8093" t="s">
        <v>246</v>
      </c>
      <c r="S8093" t="s">
        <v>673</v>
      </c>
    </row>
    <row r="8094" spans="1:19" x14ac:dyDescent="0.35">
      <c r="A8094" t="s">
        <v>38</v>
      </c>
      <c r="B8094" t="s">
        <v>828</v>
      </c>
      <c r="C8094">
        <v>425</v>
      </c>
      <c r="D8094" t="s">
        <v>1126</v>
      </c>
      <c r="E8094" t="s">
        <v>490</v>
      </c>
      <c r="F8094" t="s">
        <v>675</v>
      </c>
      <c r="G8094" t="s">
        <v>334</v>
      </c>
      <c r="H8094" t="s">
        <v>78</v>
      </c>
      <c r="I8094" t="s">
        <v>78</v>
      </c>
      <c r="J8094" t="s">
        <v>433</v>
      </c>
      <c r="K8094" t="s">
        <v>389</v>
      </c>
      <c r="L8094" t="s">
        <v>78</v>
      </c>
      <c r="M8094" t="s">
        <v>679</v>
      </c>
      <c r="N8094" t="s">
        <v>78</v>
      </c>
      <c r="O8094" t="s">
        <v>341</v>
      </c>
      <c r="P8094" t="s">
        <v>676</v>
      </c>
      <c r="Q8094" t="s">
        <v>385</v>
      </c>
      <c r="R8094" t="s">
        <v>389</v>
      </c>
      <c r="S8094" t="s">
        <v>679</v>
      </c>
    </row>
    <row r="8095" spans="1:19" x14ac:dyDescent="0.35">
      <c r="A8095" t="s">
        <v>38</v>
      </c>
      <c r="B8095" t="s">
        <v>318</v>
      </c>
      <c r="C8095">
        <v>41</v>
      </c>
      <c r="D8095" t="s">
        <v>130</v>
      </c>
      <c r="E8095" t="s">
        <v>949</v>
      </c>
      <c r="F8095" t="s">
        <v>250</v>
      </c>
      <c r="G8095" t="s">
        <v>246</v>
      </c>
      <c r="H8095" t="s">
        <v>78</v>
      </c>
      <c r="I8095" t="s">
        <v>78</v>
      </c>
      <c r="J8095" t="s">
        <v>246</v>
      </c>
      <c r="K8095" t="s">
        <v>78</v>
      </c>
      <c r="L8095" t="s">
        <v>78</v>
      </c>
      <c r="M8095" t="s">
        <v>78</v>
      </c>
      <c r="N8095" t="s">
        <v>78</v>
      </c>
      <c r="O8095" t="s">
        <v>78</v>
      </c>
      <c r="P8095" t="s">
        <v>949</v>
      </c>
      <c r="Q8095" t="s">
        <v>617</v>
      </c>
      <c r="R8095" t="s">
        <v>78</v>
      </c>
      <c r="S8095" t="s">
        <v>623</v>
      </c>
    </row>
    <row r="8096" spans="1:19" x14ac:dyDescent="0.35">
      <c r="A8096" t="s">
        <v>39</v>
      </c>
      <c r="B8096" t="s">
        <v>827</v>
      </c>
      <c r="C8096">
        <v>427</v>
      </c>
      <c r="D8096" t="s">
        <v>242</v>
      </c>
      <c r="E8096" t="s">
        <v>668</v>
      </c>
      <c r="F8096" t="s">
        <v>78</v>
      </c>
      <c r="G8096" t="s">
        <v>414</v>
      </c>
      <c r="H8096" t="s">
        <v>78</v>
      </c>
      <c r="I8096" t="s">
        <v>78</v>
      </c>
      <c r="J8096" t="s">
        <v>78</v>
      </c>
      <c r="K8096" t="s">
        <v>246</v>
      </c>
      <c r="L8096" t="s">
        <v>78</v>
      </c>
      <c r="M8096" t="s">
        <v>78</v>
      </c>
      <c r="N8096" t="s">
        <v>668</v>
      </c>
      <c r="O8096" t="s">
        <v>800</v>
      </c>
      <c r="P8096" t="s">
        <v>721</v>
      </c>
      <c r="Q8096" t="s">
        <v>904</v>
      </c>
      <c r="R8096" t="s">
        <v>800</v>
      </c>
      <c r="S8096" t="s">
        <v>800</v>
      </c>
    </row>
    <row r="8097" spans="1:19" x14ac:dyDescent="0.35">
      <c r="A8097" t="s">
        <v>39</v>
      </c>
      <c r="B8097" t="s">
        <v>828</v>
      </c>
      <c r="C8097">
        <v>561</v>
      </c>
      <c r="D8097" t="s">
        <v>609</v>
      </c>
      <c r="E8097" t="s">
        <v>433</v>
      </c>
      <c r="F8097" t="s">
        <v>668</v>
      </c>
      <c r="G8097" t="s">
        <v>334</v>
      </c>
      <c r="H8097" t="s">
        <v>78</v>
      </c>
      <c r="I8097" t="s">
        <v>78</v>
      </c>
      <c r="J8097" t="s">
        <v>433</v>
      </c>
      <c r="K8097" t="s">
        <v>170</v>
      </c>
      <c r="L8097" t="s">
        <v>78</v>
      </c>
      <c r="M8097" t="s">
        <v>78</v>
      </c>
      <c r="N8097" t="s">
        <v>78</v>
      </c>
      <c r="O8097" t="s">
        <v>734</v>
      </c>
      <c r="P8097" t="s">
        <v>383</v>
      </c>
      <c r="Q8097" t="s">
        <v>336</v>
      </c>
      <c r="R8097" t="s">
        <v>374</v>
      </c>
      <c r="S8097" t="s">
        <v>673</v>
      </c>
    </row>
    <row r="8098" spans="1:19" x14ac:dyDescent="0.35">
      <c r="A8098" t="s">
        <v>39</v>
      </c>
      <c r="B8098" t="s">
        <v>318</v>
      </c>
      <c r="C8098">
        <v>41</v>
      </c>
      <c r="D8098" t="s">
        <v>1104</v>
      </c>
      <c r="E8098" t="s">
        <v>737</v>
      </c>
      <c r="F8098" t="s">
        <v>737</v>
      </c>
      <c r="G8098" t="s">
        <v>644</v>
      </c>
      <c r="H8098" t="s">
        <v>78</v>
      </c>
      <c r="I8098" t="s">
        <v>78</v>
      </c>
      <c r="J8098" t="s">
        <v>78</v>
      </c>
      <c r="K8098" t="s">
        <v>78</v>
      </c>
      <c r="L8098" t="s">
        <v>78</v>
      </c>
      <c r="M8098" t="s">
        <v>78</v>
      </c>
      <c r="N8098" t="s">
        <v>78</v>
      </c>
      <c r="O8098" t="s">
        <v>644</v>
      </c>
      <c r="P8098" t="s">
        <v>78</v>
      </c>
      <c r="Q8098" t="s">
        <v>120</v>
      </c>
      <c r="R8098" t="s">
        <v>732</v>
      </c>
      <c r="S8098" t="s">
        <v>78</v>
      </c>
    </row>
    <row r="8099" spans="1:19" x14ac:dyDescent="0.35">
      <c r="A8099" t="s">
        <v>40</v>
      </c>
      <c r="B8099" t="s">
        <v>827</v>
      </c>
      <c r="C8099">
        <v>2085</v>
      </c>
      <c r="D8099" t="s">
        <v>772</v>
      </c>
      <c r="E8099" t="s">
        <v>374</v>
      </c>
      <c r="F8099" t="s">
        <v>246</v>
      </c>
      <c r="G8099" t="s">
        <v>334</v>
      </c>
      <c r="H8099" t="s">
        <v>78</v>
      </c>
      <c r="I8099" t="s">
        <v>679</v>
      </c>
      <c r="J8099" t="s">
        <v>668</v>
      </c>
      <c r="K8099" t="s">
        <v>377</v>
      </c>
      <c r="L8099" t="s">
        <v>78</v>
      </c>
      <c r="M8099" t="s">
        <v>679</v>
      </c>
      <c r="N8099" t="s">
        <v>170</v>
      </c>
      <c r="O8099" t="s">
        <v>622</v>
      </c>
      <c r="P8099" t="s">
        <v>383</v>
      </c>
      <c r="Q8099" t="s">
        <v>1356</v>
      </c>
      <c r="R8099" t="s">
        <v>246</v>
      </c>
      <c r="S8099" t="s">
        <v>334</v>
      </c>
    </row>
    <row r="8100" spans="1:19" x14ac:dyDescent="0.35">
      <c r="A8100" t="s">
        <v>40</v>
      </c>
      <c r="B8100" t="s">
        <v>828</v>
      </c>
      <c r="C8100">
        <v>2641</v>
      </c>
      <c r="D8100" t="s">
        <v>1090</v>
      </c>
      <c r="E8100" t="s">
        <v>433</v>
      </c>
      <c r="F8100" t="s">
        <v>433</v>
      </c>
      <c r="G8100" t="s">
        <v>246</v>
      </c>
      <c r="H8100" t="s">
        <v>78</v>
      </c>
      <c r="I8100" t="s">
        <v>78</v>
      </c>
      <c r="J8100" t="s">
        <v>668</v>
      </c>
      <c r="K8100" t="s">
        <v>668</v>
      </c>
      <c r="L8100" t="s">
        <v>78</v>
      </c>
      <c r="M8100" t="s">
        <v>78</v>
      </c>
      <c r="N8100" t="s">
        <v>679</v>
      </c>
      <c r="O8100" t="s">
        <v>624</v>
      </c>
      <c r="P8100" t="s">
        <v>644</v>
      </c>
      <c r="Q8100" t="s">
        <v>452</v>
      </c>
      <c r="R8100" t="s">
        <v>334</v>
      </c>
      <c r="S8100" t="s">
        <v>679</v>
      </c>
    </row>
    <row r="8101" spans="1:19" x14ac:dyDescent="0.35">
      <c r="A8101" t="s">
        <v>40</v>
      </c>
      <c r="B8101" t="s">
        <v>318</v>
      </c>
      <c r="C8101">
        <v>204</v>
      </c>
      <c r="D8101" t="s">
        <v>319</v>
      </c>
      <c r="E8101" t="s">
        <v>738</v>
      </c>
      <c r="F8101" t="s">
        <v>355</v>
      </c>
      <c r="G8101" t="s">
        <v>355</v>
      </c>
      <c r="H8101" t="s">
        <v>78</v>
      </c>
      <c r="I8101" t="s">
        <v>78</v>
      </c>
      <c r="J8101" t="s">
        <v>679</v>
      </c>
      <c r="K8101" t="s">
        <v>78</v>
      </c>
      <c r="L8101" t="s">
        <v>78</v>
      </c>
      <c r="M8101" t="s">
        <v>78</v>
      </c>
      <c r="N8101" t="s">
        <v>78</v>
      </c>
      <c r="O8101" t="s">
        <v>389</v>
      </c>
      <c r="P8101" t="s">
        <v>529</v>
      </c>
      <c r="Q8101" t="s">
        <v>117</v>
      </c>
      <c r="R8101" t="s">
        <v>490</v>
      </c>
      <c r="S8101" t="s">
        <v>668</v>
      </c>
    </row>
    <row r="8103" spans="1:19" x14ac:dyDescent="0.35">
      <c r="A8103" t="s">
        <v>2184</v>
      </c>
    </row>
    <row r="8104" spans="1:19" x14ac:dyDescent="0.35">
      <c r="A8104" t="s">
        <v>29</v>
      </c>
      <c r="B8104" t="s">
        <v>864</v>
      </c>
      <c r="C8104" t="s">
        <v>30</v>
      </c>
      <c r="D8104" t="s">
        <v>2173</v>
      </c>
      <c r="E8104" t="s">
        <v>2174</v>
      </c>
      <c r="F8104" t="s">
        <v>2175</v>
      </c>
      <c r="G8104" t="s">
        <v>2176</v>
      </c>
      <c r="H8104" t="s">
        <v>2177</v>
      </c>
      <c r="I8104" t="s">
        <v>2178</v>
      </c>
      <c r="J8104" t="s">
        <v>2179</v>
      </c>
      <c r="K8104" t="s">
        <v>2151</v>
      </c>
      <c r="L8104" t="s">
        <v>2153</v>
      </c>
      <c r="M8104" t="s">
        <v>2154</v>
      </c>
      <c r="N8104" t="s">
        <v>2180</v>
      </c>
      <c r="O8104" t="s">
        <v>2181</v>
      </c>
      <c r="P8104" t="s">
        <v>707</v>
      </c>
      <c r="Q8104" t="s">
        <v>2182</v>
      </c>
      <c r="R8104" t="s">
        <v>702</v>
      </c>
      <c r="S8104" t="s">
        <v>74</v>
      </c>
    </row>
    <row r="8105" spans="1:19" x14ac:dyDescent="0.35">
      <c r="A8105" t="s">
        <v>35</v>
      </c>
      <c r="B8105" t="s">
        <v>831</v>
      </c>
      <c r="C8105">
        <v>116</v>
      </c>
      <c r="D8105" t="s">
        <v>1102</v>
      </c>
      <c r="E8105" t="s">
        <v>668</v>
      </c>
      <c r="F8105" t="s">
        <v>170</v>
      </c>
      <c r="G8105" t="s">
        <v>170</v>
      </c>
      <c r="H8105" t="s">
        <v>78</v>
      </c>
      <c r="I8105" t="s">
        <v>78</v>
      </c>
      <c r="J8105" t="s">
        <v>673</v>
      </c>
      <c r="K8105" t="s">
        <v>78</v>
      </c>
      <c r="L8105" t="s">
        <v>78</v>
      </c>
      <c r="M8105" t="s">
        <v>78</v>
      </c>
      <c r="N8105" t="s">
        <v>78</v>
      </c>
      <c r="O8105" t="s">
        <v>458</v>
      </c>
      <c r="P8105" t="s">
        <v>334</v>
      </c>
      <c r="Q8105" t="s">
        <v>471</v>
      </c>
      <c r="R8105" t="s">
        <v>433</v>
      </c>
      <c r="S8105" t="s">
        <v>78</v>
      </c>
    </row>
    <row r="8106" spans="1:19" x14ac:dyDescent="0.35">
      <c r="A8106" t="s">
        <v>35</v>
      </c>
      <c r="B8106" t="s">
        <v>832</v>
      </c>
      <c r="C8106">
        <v>347</v>
      </c>
      <c r="D8106" t="s">
        <v>1095</v>
      </c>
      <c r="E8106" t="s">
        <v>334</v>
      </c>
      <c r="F8106" t="s">
        <v>85</v>
      </c>
      <c r="G8106" t="s">
        <v>246</v>
      </c>
      <c r="H8106" t="s">
        <v>78</v>
      </c>
      <c r="I8106" t="s">
        <v>78</v>
      </c>
      <c r="J8106" t="s">
        <v>433</v>
      </c>
      <c r="K8106" t="s">
        <v>675</v>
      </c>
      <c r="L8106" t="s">
        <v>78</v>
      </c>
      <c r="M8106" t="s">
        <v>246</v>
      </c>
      <c r="N8106" t="s">
        <v>78</v>
      </c>
      <c r="O8106" t="s">
        <v>490</v>
      </c>
      <c r="P8106" t="s">
        <v>624</v>
      </c>
      <c r="Q8106" t="s">
        <v>1431</v>
      </c>
      <c r="R8106" t="s">
        <v>668</v>
      </c>
      <c r="S8106" t="s">
        <v>78</v>
      </c>
    </row>
    <row r="8107" spans="1:19" x14ac:dyDescent="0.35">
      <c r="A8107" t="s">
        <v>35</v>
      </c>
      <c r="B8107" t="s">
        <v>833</v>
      </c>
      <c r="C8107">
        <v>154</v>
      </c>
      <c r="D8107" t="s">
        <v>273</v>
      </c>
      <c r="E8107" t="s">
        <v>383</v>
      </c>
      <c r="F8107" t="s">
        <v>807</v>
      </c>
      <c r="G8107" t="s">
        <v>334</v>
      </c>
      <c r="H8107" t="s">
        <v>78</v>
      </c>
      <c r="I8107" t="s">
        <v>78</v>
      </c>
      <c r="J8107" t="s">
        <v>679</v>
      </c>
      <c r="K8107" t="s">
        <v>170</v>
      </c>
      <c r="L8107" t="s">
        <v>78</v>
      </c>
      <c r="M8107" t="s">
        <v>78</v>
      </c>
      <c r="N8107" t="s">
        <v>78</v>
      </c>
      <c r="O8107" t="s">
        <v>624</v>
      </c>
      <c r="P8107" t="s">
        <v>742</v>
      </c>
      <c r="Q8107" t="s">
        <v>940</v>
      </c>
      <c r="R8107" t="s">
        <v>78</v>
      </c>
      <c r="S8107" t="s">
        <v>679</v>
      </c>
    </row>
    <row r="8108" spans="1:19" x14ac:dyDescent="0.35">
      <c r="A8108" t="s">
        <v>36</v>
      </c>
      <c r="B8108" t="s">
        <v>831</v>
      </c>
      <c r="C8108">
        <v>142</v>
      </c>
      <c r="D8108" t="s">
        <v>1124</v>
      </c>
      <c r="E8108" t="s">
        <v>246</v>
      </c>
      <c r="F8108" t="s">
        <v>78</v>
      </c>
      <c r="G8108" t="s">
        <v>246</v>
      </c>
      <c r="H8108" t="s">
        <v>246</v>
      </c>
      <c r="I8108" t="s">
        <v>78</v>
      </c>
      <c r="J8108" t="s">
        <v>78</v>
      </c>
      <c r="K8108" t="s">
        <v>675</v>
      </c>
      <c r="L8108" t="s">
        <v>78</v>
      </c>
      <c r="M8108" t="s">
        <v>78</v>
      </c>
      <c r="N8108" t="s">
        <v>78</v>
      </c>
      <c r="O8108" t="s">
        <v>718</v>
      </c>
      <c r="P8108" t="s">
        <v>387</v>
      </c>
      <c r="Q8108" t="s">
        <v>693</v>
      </c>
      <c r="R8108" t="s">
        <v>374</v>
      </c>
      <c r="S8108" t="s">
        <v>78</v>
      </c>
    </row>
    <row r="8109" spans="1:19" x14ac:dyDescent="0.35">
      <c r="A8109" t="s">
        <v>36</v>
      </c>
      <c r="B8109" t="s">
        <v>832</v>
      </c>
      <c r="C8109">
        <v>1308</v>
      </c>
      <c r="D8109" t="s">
        <v>690</v>
      </c>
      <c r="E8109" t="s">
        <v>679</v>
      </c>
      <c r="F8109" t="s">
        <v>170</v>
      </c>
      <c r="G8109" t="s">
        <v>673</v>
      </c>
      <c r="H8109" t="s">
        <v>78</v>
      </c>
      <c r="I8109" t="s">
        <v>170</v>
      </c>
      <c r="J8109" t="s">
        <v>78</v>
      </c>
      <c r="K8109" t="s">
        <v>679</v>
      </c>
      <c r="L8109" t="s">
        <v>679</v>
      </c>
      <c r="M8109" t="s">
        <v>78</v>
      </c>
      <c r="N8109" t="s">
        <v>170</v>
      </c>
      <c r="O8109" t="s">
        <v>624</v>
      </c>
      <c r="P8109" t="s">
        <v>341</v>
      </c>
      <c r="Q8109" t="s">
        <v>792</v>
      </c>
      <c r="R8109" t="s">
        <v>170</v>
      </c>
      <c r="S8109" t="s">
        <v>679</v>
      </c>
    </row>
    <row r="8110" spans="1:19" x14ac:dyDescent="0.35">
      <c r="A8110" t="s">
        <v>36</v>
      </c>
      <c r="B8110" t="s">
        <v>833</v>
      </c>
      <c r="C8110">
        <v>184</v>
      </c>
      <c r="D8110" t="s">
        <v>299</v>
      </c>
      <c r="E8110" t="s">
        <v>78</v>
      </c>
      <c r="F8110" t="s">
        <v>78</v>
      </c>
      <c r="G8110" t="s">
        <v>334</v>
      </c>
      <c r="H8110" t="s">
        <v>78</v>
      </c>
      <c r="I8110" t="s">
        <v>78</v>
      </c>
      <c r="J8110" t="s">
        <v>78</v>
      </c>
      <c r="K8110" t="s">
        <v>334</v>
      </c>
      <c r="L8110" t="s">
        <v>78</v>
      </c>
      <c r="M8110" t="s">
        <v>78</v>
      </c>
      <c r="N8110" t="s">
        <v>78</v>
      </c>
      <c r="O8110" t="s">
        <v>341</v>
      </c>
      <c r="P8110" t="s">
        <v>355</v>
      </c>
      <c r="Q8110" t="s">
        <v>472</v>
      </c>
      <c r="R8110" t="s">
        <v>673</v>
      </c>
      <c r="S8110" t="s">
        <v>78</v>
      </c>
    </row>
    <row r="8111" spans="1:19" x14ac:dyDescent="0.35">
      <c r="A8111" t="s">
        <v>37</v>
      </c>
      <c r="B8111" t="s">
        <v>831</v>
      </c>
      <c r="C8111">
        <v>109</v>
      </c>
      <c r="D8111" t="s">
        <v>865</v>
      </c>
      <c r="E8111" t="s">
        <v>78</v>
      </c>
      <c r="F8111" t="s">
        <v>433</v>
      </c>
      <c r="G8111" t="s">
        <v>78</v>
      </c>
      <c r="H8111" t="s">
        <v>78</v>
      </c>
      <c r="I8111" t="s">
        <v>78</v>
      </c>
      <c r="J8111" t="s">
        <v>78</v>
      </c>
      <c r="K8111" t="s">
        <v>78</v>
      </c>
      <c r="L8111" t="s">
        <v>78</v>
      </c>
      <c r="M8111" t="s">
        <v>78</v>
      </c>
      <c r="N8111" t="s">
        <v>78</v>
      </c>
      <c r="O8111" t="s">
        <v>675</v>
      </c>
      <c r="P8111" t="s">
        <v>374</v>
      </c>
      <c r="Q8111" t="s">
        <v>1374</v>
      </c>
      <c r="R8111" t="s">
        <v>78</v>
      </c>
      <c r="S8111" t="s">
        <v>78</v>
      </c>
    </row>
    <row r="8112" spans="1:19" x14ac:dyDescent="0.35">
      <c r="A8112" t="s">
        <v>37</v>
      </c>
      <c r="B8112" t="s">
        <v>832</v>
      </c>
      <c r="C8112">
        <v>648</v>
      </c>
      <c r="D8112" t="s">
        <v>783</v>
      </c>
      <c r="E8112" t="s">
        <v>673</v>
      </c>
      <c r="F8112" t="s">
        <v>170</v>
      </c>
      <c r="G8112" t="s">
        <v>673</v>
      </c>
      <c r="H8112" t="s">
        <v>78</v>
      </c>
      <c r="I8112" t="s">
        <v>78</v>
      </c>
      <c r="J8112" t="s">
        <v>170</v>
      </c>
      <c r="K8112" t="s">
        <v>679</v>
      </c>
      <c r="L8112" t="s">
        <v>78</v>
      </c>
      <c r="M8112" t="s">
        <v>78</v>
      </c>
      <c r="N8112" t="s">
        <v>170</v>
      </c>
      <c r="O8112" t="s">
        <v>355</v>
      </c>
      <c r="P8112" t="s">
        <v>734</v>
      </c>
      <c r="Q8112" t="s">
        <v>751</v>
      </c>
      <c r="R8112" t="s">
        <v>334</v>
      </c>
      <c r="S8112" t="s">
        <v>668</v>
      </c>
    </row>
    <row r="8113" spans="1:19" x14ac:dyDescent="0.35">
      <c r="A8113" t="s">
        <v>37</v>
      </c>
      <c r="B8113" t="s">
        <v>833</v>
      </c>
      <c r="C8113">
        <v>70</v>
      </c>
      <c r="D8113" t="s">
        <v>985</v>
      </c>
      <c r="E8113" t="s">
        <v>78</v>
      </c>
      <c r="F8113" t="s">
        <v>78</v>
      </c>
      <c r="G8113" t="s">
        <v>78</v>
      </c>
      <c r="H8113" t="s">
        <v>78</v>
      </c>
      <c r="I8113" t="s">
        <v>78</v>
      </c>
      <c r="J8113" t="s">
        <v>78</v>
      </c>
      <c r="K8113" t="s">
        <v>673</v>
      </c>
      <c r="L8113" t="s">
        <v>78</v>
      </c>
      <c r="M8113" t="s">
        <v>78</v>
      </c>
      <c r="N8113" t="s">
        <v>624</v>
      </c>
      <c r="O8113" t="s">
        <v>85</v>
      </c>
      <c r="P8113" t="s">
        <v>736</v>
      </c>
      <c r="Q8113" t="s">
        <v>1376</v>
      </c>
      <c r="R8113" t="s">
        <v>78</v>
      </c>
      <c r="S8113" t="s">
        <v>78</v>
      </c>
    </row>
    <row r="8114" spans="1:19" x14ac:dyDescent="0.35">
      <c r="A8114" t="s">
        <v>38</v>
      </c>
      <c r="B8114" t="s">
        <v>831</v>
      </c>
      <c r="C8114">
        <v>198</v>
      </c>
      <c r="D8114" t="s">
        <v>412</v>
      </c>
      <c r="E8114" t="s">
        <v>734</v>
      </c>
      <c r="F8114" t="s">
        <v>490</v>
      </c>
      <c r="G8114" t="s">
        <v>170</v>
      </c>
      <c r="H8114" t="s">
        <v>78</v>
      </c>
      <c r="I8114" t="s">
        <v>78</v>
      </c>
      <c r="J8114" t="s">
        <v>78</v>
      </c>
      <c r="K8114" t="s">
        <v>78</v>
      </c>
      <c r="L8114" t="s">
        <v>78</v>
      </c>
      <c r="M8114" t="s">
        <v>78</v>
      </c>
      <c r="N8114" t="s">
        <v>78</v>
      </c>
      <c r="O8114" t="s">
        <v>807</v>
      </c>
      <c r="P8114" t="s">
        <v>987</v>
      </c>
      <c r="Q8114" t="s">
        <v>446</v>
      </c>
      <c r="R8114" t="s">
        <v>673</v>
      </c>
      <c r="S8114" t="s">
        <v>170</v>
      </c>
    </row>
    <row r="8115" spans="1:19" x14ac:dyDescent="0.35">
      <c r="A8115" t="s">
        <v>38</v>
      </c>
      <c r="B8115" t="s">
        <v>832</v>
      </c>
      <c r="C8115">
        <v>412</v>
      </c>
      <c r="D8115" t="s">
        <v>648</v>
      </c>
      <c r="E8115" t="s">
        <v>623</v>
      </c>
      <c r="F8115" t="s">
        <v>433</v>
      </c>
      <c r="G8115" t="s">
        <v>377</v>
      </c>
      <c r="H8115" t="s">
        <v>78</v>
      </c>
      <c r="I8115" t="s">
        <v>78</v>
      </c>
      <c r="J8115" t="s">
        <v>433</v>
      </c>
      <c r="K8115" t="s">
        <v>85</v>
      </c>
      <c r="L8115" t="s">
        <v>78</v>
      </c>
      <c r="M8115" t="s">
        <v>78</v>
      </c>
      <c r="N8115" t="s">
        <v>78</v>
      </c>
      <c r="O8115" t="s">
        <v>387</v>
      </c>
      <c r="P8115" t="s">
        <v>644</v>
      </c>
      <c r="Q8115" t="s">
        <v>681</v>
      </c>
      <c r="R8115" t="s">
        <v>387</v>
      </c>
      <c r="S8115" t="s">
        <v>668</v>
      </c>
    </row>
    <row r="8116" spans="1:19" x14ac:dyDescent="0.35">
      <c r="A8116" t="s">
        <v>38</v>
      </c>
      <c r="B8116" t="s">
        <v>833</v>
      </c>
      <c r="C8116">
        <v>213</v>
      </c>
      <c r="D8116" t="s">
        <v>218</v>
      </c>
      <c r="E8116" t="s">
        <v>734</v>
      </c>
      <c r="F8116" t="s">
        <v>737</v>
      </c>
      <c r="G8116" t="s">
        <v>387</v>
      </c>
      <c r="H8116" t="s">
        <v>78</v>
      </c>
      <c r="I8116" t="s">
        <v>78</v>
      </c>
      <c r="J8116" t="s">
        <v>389</v>
      </c>
      <c r="K8116" t="s">
        <v>529</v>
      </c>
      <c r="L8116" t="s">
        <v>78</v>
      </c>
      <c r="M8116" t="s">
        <v>170</v>
      </c>
      <c r="N8116" t="s">
        <v>78</v>
      </c>
      <c r="O8116" t="s">
        <v>688</v>
      </c>
      <c r="P8116" t="s">
        <v>730</v>
      </c>
      <c r="Q8116" t="s">
        <v>1119</v>
      </c>
      <c r="R8116" t="s">
        <v>673</v>
      </c>
      <c r="S8116" t="s">
        <v>668</v>
      </c>
    </row>
    <row r="8117" spans="1:19" x14ac:dyDescent="0.35">
      <c r="A8117" t="s">
        <v>39</v>
      </c>
      <c r="B8117" t="s">
        <v>831</v>
      </c>
      <c r="C8117">
        <v>129</v>
      </c>
      <c r="D8117" t="s">
        <v>55</v>
      </c>
      <c r="E8117" t="s">
        <v>78</v>
      </c>
      <c r="F8117" t="s">
        <v>414</v>
      </c>
      <c r="G8117" t="s">
        <v>414</v>
      </c>
      <c r="H8117" t="s">
        <v>78</v>
      </c>
      <c r="I8117" t="s">
        <v>78</v>
      </c>
      <c r="J8117" t="s">
        <v>170</v>
      </c>
      <c r="K8117" t="s">
        <v>78</v>
      </c>
      <c r="L8117" t="s">
        <v>78</v>
      </c>
      <c r="M8117" t="s">
        <v>78</v>
      </c>
      <c r="N8117" t="s">
        <v>433</v>
      </c>
      <c r="O8117" t="s">
        <v>433</v>
      </c>
      <c r="P8117" t="s">
        <v>250</v>
      </c>
      <c r="Q8117" t="s">
        <v>321</v>
      </c>
      <c r="R8117" t="s">
        <v>355</v>
      </c>
      <c r="S8117" t="s">
        <v>414</v>
      </c>
    </row>
    <row r="8118" spans="1:19" x14ac:dyDescent="0.35">
      <c r="A8118" t="s">
        <v>39</v>
      </c>
      <c r="B8118" t="s">
        <v>832</v>
      </c>
      <c r="C8118">
        <v>595</v>
      </c>
      <c r="D8118" t="s">
        <v>861</v>
      </c>
      <c r="E8118" t="s">
        <v>334</v>
      </c>
      <c r="F8118" t="s">
        <v>679</v>
      </c>
      <c r="G8118" t="s">
        <v>389</v>
      </c>
      <c r="H8118" t="s">
        <v>78</v>
      </c>
      <c r="I8118" t="s">
        <v>78</v>
      </c>
      <c r="J8118" t="s">
        <v>668</v>
      </c>
      <c r="K8118" t="s">
        <v>334</v>
      </c>
      <c r="L8118" t="s">
        <v>78</v>
      </c>
      <c r="M8118" t="s">
        <v>78</v>
      </c>
      <c r="N8118" t="s">
        <v>78</v>
      </c>
      <c r="O8118" t="s">
        <v>622</v>
      </c>
      <c r="P8118" t="s">
        <v>341</v>
      </c>
      <c r="Q8118" t="s">
        <v>1348</v>
      </c>
      <c r="R8118" t="s">
        <v>389</v>
      </c>
      <c r="S8118" t="s">
        <v>414</v>
      </c>
    </row>
    <row r="8119" spans="1:19" x14ac:dyDescent="0.35">
      <c r="A8119" t="s">
        <v>39</v>
      </c>
      <c r="B8119" t="s">
        <v>833</v>
      </c>
      <c r="C8119">
        <v>305</v>
      </c>
      <c r="D8119" t="s">
        <v>257</v>
      </c>
      <c r="E8119" t="s">
        <v>800</v>
      </c>
      <c r="F8119" t="s">
        <v>334</v>
      </c>
      <c r="G8119" t="s">
        <v>673</v>
      </c>
      <c r="H8119" t="s">
        <v>78</v>
      </c>
      <c r="I8119" t="s">
        <v>78</v>
      </c>
      <c r="J8119" t="s">
        <v>433</v>
      </c>
      <c r="K8119" t="s">
        <v>170</v>
      </c>
      <c r="L8119" t="s">
        <v>78</v>
      </c>
      <c r="M8119" t="s">
        <v>78</v>
      </c>
      <c r="N8119" t="s">
        <v>78</v>
      </c>
      <c r="O8119" t="s">
        <v>688</v>
      </c>
      <c r="P8119" t="s">
        <v>732</v>
      </c>
      <c r="Q8119" t="s">
        <v>409</v>
      </c>
      <c r="R8119" t="s">
        <v>389</v>
      </c>
      <c r="S8119" t="s">
        <v>679</v>
      </c>
    </row>
    <row r="8120" spans="1:19" x14ac:dyDescent="0.35">
      <c r="A8120" t="s">
        <v>40</v>
      </c>
      <c r="B8120" t="s">
        <v>831</v>
      </c>
      <c r="C8120">
        <v>694</v>
      </c>
      <c r="D8120" t="s">
        <v>475</v>
      </c>
      <c r="E8120" t="s">
        <v>387</v>
      </c>
      <c r="F8120" t="s">
        <v>377</v>
      </c>
      <c r="G8120" t="s">
        <v>673</v>
      </c>
      <c r="H8120" t="s">
        <v>679</v>
      </c>
      <c r="I8120" t="s">
        <v>78</v>
      </c>
      <c r="J8120" t="s">
        <v>679</v>
      </c>
      <c r="K8120" t="s">
        <v>668</v>
      </c>
      <c r="L8120" t="s">
        <v>78</v>
      </c>
      <c r="M8120" t="s">
        <v>78</v>
      </c>
      <c r="N8120" t="s">
        <v>170</v>
      </c>
      <c r="O8120" t="s">
        <v>738</v>
      </c>
      <c r="P8120" t="s">
        <v>490</v>
      </c>
      <c r="Q8120" t="s">
        <v>674</v>
      </c>
      <c r="R8120" t="s">
        <v>433</v>
      </c>
      <c r="S8120" t="s">
        <v>668</v>
      </c>
    </row>
    <row r="8121" spans="1:19" x14ac:dyDescent="0.35">
      <c r="A8121" t="s">
        <v>40</v>
      </c>
      <c r="B8121" t="s">
        <v>832</v>
      </c>
      <c r="C8121">
        <v>3310</v>
      </c>
      <c r="D8121" t="s">
        <v>799</v>
      </c>
      <c r="E8121" t="s">
        <v>334</v>
      </c>
      <c r="F8121" t="s">
        <v>673</v>
      </c>
      <c r="G8121" t="s">
        <v>246</v>
      </c>
      <c r="H8121" t="s">
        <v>78</v>
      </c>
      <c r="I8121" t="s">
        <v>679</v>
      </c>
      <c r="J8121" t="s">
        <v>668</v>
      </c>
      <c r="K8121" t="s">
        <v>334</v>
      </c>
      <c r="L8121" t="s">
        <v>78</v>
      </c>
      <c r="M8121" t="s">
        <v>679</v>
      </c>
      <c r="N8121" t="s">
        <v>679</v>
      </c>
      <c r="O8121" t="s">
        <v>406</v>
      </c>
      <c r="P8121" t="s">
        <v>644</v>
      </c>
      <c r="Q8121" t="s">
        <v>532</v>
      </c>
      <c r="R8121" t="s">
        <v>246</v>
      </c>
      <c r="S8121" t="s">
        <v>668</v>
      </c>
    </row>
    <row r="8122" spans="1:19" x14ac:dyDescent="0.35">
      <c r="A8122" t="s">
        <v>40</v>
      </c>
      <c r="B8122" t="s">
        <v>833</v>
      </c>
      <c r="C8122">
        <v>926</v>
      </c>
      <c r="D8122" t="s">
        <v>1123</v>
      </c>
      <c r="E8122" t="s">
        <v>623</v>
      </c>
      <c r="F8122" t="s">
        <v>675</v>
      </c>
      <c r="G8122" t="s">
        <v>246</v>
      </c>
      <c r="H8122" t="s">
        <v>78</v>
      </c>
      <c r="I8122" t="s">
        <v>78</v>
      </c>
      <c r="J8122" t="s">
        <v>334</v>
      </c>
      <c r="K8122" t="s">
        <v>389</v>
      </c>
      <c r="L8122" t="s">
        <v>78</v>
      </c>
      <c r="M8122" t="s">
        <v>78</v>
      </c>
      <c r="N8122" t="s">
        <v>170</v>
      </c>
      <c r="O8122" t="s">
        <v>734</v>
      </c>
      <c r="P8122" t="s">
        <v>732</v>
      </c>
      <c r="Q8122" t="s">
        <v>471</v>
      </c>
      <c r="R8122" t="s">
        <v>246</v>
      </c>
      <c r="S8122" t="s">
        <v>679</v>
      </c>
    </row>
    <row r="8124" spans="1:19" x14ac:dyDescent="0.35">
      <c r="A8124" t="s">
        <v>2185</v>
      </c>
    </row>
    <row r="8125" spans="1:19" x14ac:dyDescent="0.35">
      <c r="A8125" t="s">
        <v>29</v>
      </c>
      <c r="B8125" t="s">
        <v>872</v>
      </c>
      <c r="C8125" t="s">
        <v>30</v>
      </c>
      <c r="D8125" t="s">
        <v>2173</v>
      </c>
      <c r="E8125" t="s">
        <v>2174</v>
      </c>
      <c r="F8125" t="s">
        <v>2175</v>
      </c>
      <c r="G8125" t="s">
        <v>2176</v>
      </c>
      <c r="H8125" t="s">
        <v>2177</v>
      </c>
      <c r="I8125" t="s">
        <v>2178</v>
      </c>
      <c r="J8125" t="s">
        <v>2179</v>
      </c>
      <c r="K8125" t="s">
        <v>2151</v>
      </c>
      <c r="L8125" t="s">
        <v>2153</v>
      </c>
      <c r="M8125" t="s">
        <v>2154</v>
      </c>
      <c r="N8125" t="s">
        <v>2180</v>
      </c>
      <c r="O8125" t="s">
        <v>2181</v>
      </c>
      <c r="P8125" t="s">
        <v>707</v>
      </c>
      <c r="Q8125" t="s">
        <v>2182</v>
      </c>
      <c r="R8125" t="s">
        <v>702</v>
      </c>
      <c r="S8125" t="s">
        <v>74</v>
      </c>
    </row>
    <row r="8126" spans="1:19" x14ac:dyDescent="0.35">
      <c r="A8126" t="s">
        <v>35</v>
      </c>
      <c r="B8126" t="s">
        <v>873</v>
      </c>
      <c r="C8126">
        <v>408</v>
      </c>
      <c r="D8126" t="s">
        <v>598</v>
      </c>
      <c r="E8126" t="s">
        <v>374</v>
      </c>
      <c r="F8126" t="s">
        <v>389</v>
      </c>
      <c r="G8126" t="s">
        <v>679</v>
      </c>
      <c r="H8126" t="s">
        <v>78</v>
      </c>
      <c r="I8126" t="s">
        <v>78</v>
      </c>
      <c r="J8126" t="s">
        <v>170</v>
      </c>
      <c r="K8126" t="s">
        <v>673</v>
      </c>
      <c r="L8126" t="s">
        <v>78</v>
      </c>
      <c r="M8126" t="s">
        <v>78</v>
      </c>
      <c r="N8126" t="s">
        <v>78</v>
      </c>
      <c r="O8126" t="s">
        <v>622</v>
      </c>
      <c r="P8126" t="s">
        <v>738</v>
      </c>
      <c r="Q8126" t="s">
        <v>395</v>
      </c>
      <c r="R8126" t="s">
        <v>78</v>
      </c>
      <c r="S8126" t="s">
        <v>78</v>
      </c>
    </row>
    <row r="8127" spans="1:19" x14ac:dyDescent="0.35">
      <c r="A8127" t="s">
        <v>35</v>
      </c>
      <c r="B8127" t="s">
        <v>874</v>
      </c>
      <c r="C8127">
        <v>173</v>
      </c>
      <c r="D8127" t="s">
        <v>335</v>
      </c>
      <c r="E8127" t="s">
        <v>433</v>
      </c>
      <c r="F8127" t="s">
        <v>355</v>
      </c>
      <c r="G8127" t="s">
        <v>800</v>
      </c>
      <c r="H8127" t="s">
        <v>78</v>
      </c>
      <c r="I8127" t="s">
        <v>78</v>
      </c>
      <c r="J8127" t="s">
        <v>675</v>
      </c>
      <c r="K8127" t="s">
        <v>738</v>
      </c>
      <c r="L8127" t="s">
        <v>78</v>
      </c>
      <c r="M8127" t="s">
        <v>800</v>
      </c>
      <c r="N8127" t="s">
        <v>78</v>
      </c>
      <c r="O8127" t="s">
        <v>490</v>
      </c>
      <c r="P8127" t="s">
        <v>456</v>
      </c>
      <c r="Q8127" t="s">
        <v>577</v>
      </c>
      <c r="R8127" t="s">
        <v>387</v>
      </c>
      <c r="S8127" t="s">
        <v>78</v>
      </c>
    </row>
    <row r="8128" spans="1:19" x14ac:dyDescent="0.35">
      <c r="A8128" t="s">
        <v>35</v>
      </c>
      <c r="B8128" t="s">
        <v>318</v>
      </c>
      <c r="C8128">
        <v>36</v>
      </c>
      <c r="D8128" t="s">
        <v>504</v>
      </c>
      <c r="E8128" t="s">
        <v>738</v>
      </c>
      <c r="F8128" t="s">
        <v>725</v>
      </c>
      <c r="G8128" t="s">
        <v>433</v>
      </c>
      <c r="H8128" t="s">
        <v>78</v>
      </c>
      <c r="I8128" t="s">
        <v>78</v>
      </c>
      <c r="J8128" t="s">
        <v>78</v>
      </c>
      <c r="K8128" t="s">
        <v>78</v>
      </c>
      <c r="L8128" t="s">
        <v>78</v>
      </c>
      <c r="M8128" t="s">
        <v>78</v>
      </c>
      <c r="N8128" t="s">
        <v>78</v>
      </c>
      <c r="O8128" t="s">
        <v>675</v>
      </c>
      <c r="P8128" t="s">
        <v>78</v>
      </c>
      <c r="Q8128" t="s">
        <v>443</v>
      </c>
      <c r="R8128" t="s">
        <v>78</v>
      </c>
      <c r="S8128" t="s">
        <v>78</v>
      </c>
    </row>
    <row r="8129" spans="1:19" x14ac:dyDescent="0.35">
      <c r="A8129" t="s">
        <v>36</v>
      </c>
      <c r="B8129" t="s">
        <v>873</v>
      </c>
      <c r="C8129">
        <v>960</v>
      </c>
      <c r="D8129" t="s">
        <v>696</v>
      </c>
      <c r="E8129" t="s">
        <v>679</v>
      </c>
      <c r="F8129" t="s">
        <v>679</v>
      </c>
      <c r="G8129" t="s">
        <v>668</v>
      </c>
      <c r="H8129" t="s">
        <v>78</v>
      </c>
      <c r="I8129" t="s">
        <v>78</v>
      </c>
      <c r="J8129" t="s">
        <v>78</v>
      </c>
      <c r="K8129" t="s">
        <v>170</v>
      </c>
      <c r="L8129" t="s">
        <v>679</v>
      </c>
      <c r="M8129" t="s">
        <v>78</v>
      </c>
      <c r="N8129" t="s">
        <v>170</v>
      </c>
      <c r="O8129" t="s">
        <v>623</v>
      </c>
      <c r="P8129" t="s">
        <v>738</v>
      </c>
      <c r="Q8129" t="s">
        <v>963</v>
      </c>
      <c r="R8129" t="s">
        <v>673</v>
      </c>
      <c r="S8129" t="s">
        <v>679</v>
      </c>
    </row>
    <row r="8130" spans="1:19" x14ac:dyDescent="0.35">
      <c r="A8130" t="s">
        <v>36</v>
      </c>
      <c r="B8130" t="s">
        <v>874</v>
      </c>
      <c r="C8130">
        <v>552</v>
      </c>
      <c r="D8130" t="s">
        <v>503</v>
      </c>
      <c r="E8130" t="s">
        <v>668</v>
      </c>
      <c r="F8130" t="s">
        <v>673</v>
      </c>
      <c r="G8130" t="s">
        <v>377</v>
      </c>
      <c r="H8130" t="s">
        <v>170</v>
      </c>
      <c r="I8130" t="s">
        <v>673</v>
      </c>
      <c r="J8130" t="s">
        <v>78</v>
      </c>
      <c r="K8130" t="s">
        <v>668</v>
      </c>
      <c r="L8130" t="s">
        <v>78</v>
      </c>
      <c r="M8130" t="s">
        <v>78</v>
      </c>
      <c r="N8130" t="s">
        <v>668</v>
      </c>
      <c r="O8130" t="s">
        <v>633</v>
      </c>
      <c r="P8130" t="s">
        <v>341</v>
      </c>
      <c r="Q8130" t="s">
        <v>850</v>
      </c>
      <c r="R8130" t="s">
        <v>170</v>
      </c>
      <c r="S8130" t="s">
        <v>78</v>
      </c>
    </row>
    <row r="8131" spans="1:19" x14ac:dyDescent="0.35">
      <c r="A8131" t="s">
        <v>36</v>
      </c>
      <c r="B8131" t="s">
        <v>318</v>
      </c>
      <c r="C8131">
        <v>122</v>
      </c>
      <c r="D8131" t="s">
        <v>1030</v>
      </c>
      <c r="E8131" t="s">
        <v>78</v>
      </c>
      <c r="F8131" t="s">
        <v>78</v>
      </c>
      <c r="G8131" t="s">
        <v>78</v>
      </c>
      <c r="H8131" t="s">
        <v>78</v>
      </c>
      <c r="I8131" t="s">
        <v>78</v>
      </c>
      <c r="J8131" t="s">
        <v>78</v>
      </c>
      <c r="K8131" t="s">
        <v>78</v>
      </c>
      <c r="L8131" t="s">
        <v>78</v>
      </c>
      <c r="M8131" t="s">
        <v>78</v>
      </c>
      <c r="N8131" t="s">
        <v>78</v>
      </c>
      <c r="O8131" t="s">
        <v>508</v>
      </c>
      <c r="P8131" t="s">
        <v>622</v>
      </c>
      <c r="Q8131" t="s">
        <v>860</v>
      </c>
      <c r="R8131" t="s">
        <v>78</v>
      </c>
      <c r="S8131" t="s">
        <v>78</v>
      </c>
    </row>
    <row r="8132" spans="1:19" x14ac:dyDescent="0.35">
      <c r="A8132" t="s">
        <v>37</v>
      </c>
      <c r="B8132" t="s">
        <v>873</v>
      </c>
      <c r="C8132">
        <v>514</v>
      </c>
      <c r="D8132" t="s">
        <v>1151</v>
      </c>
      <c r="E8132" t="s">
        <v>668</v>
      </c>
      <c r="F8132" t="s">
        <v>673</v>
      </c>
      <c r="G8132" t="s">
        <v>679</v>
      </c>
      <c r="H8132" t="s">
        <v>78</v>
      </c>
      <c r="I8132" t="s">
        <v>78</v>
      </c>
      <c r="J8132" t="s">
        <v>78</v>
      </c>
      <c r="K8132" t="s">
        <v>78</v>
      </c>
      <c r="L8132" t="s">
        <v>78</v>
      </c>
      <c r="M8132" t="s">
        <v>78</v>
      </c>
      <c r="N8132" t="s">
        <v>78</v>
      </c>
      <c r="O8132" t="s">
        <v>414</v>
      </c>
      <c r="P8132" t="s">
        <v>622</v>
      </c>
      <c r="Q8132" t="s">
        <v>756</v>
      </c>
      <c r="R8132" t="s">
        <v>334</v>
      </c>
      <c r="S8132" t="s">
        <v>668</v>
      </c>
    </row>
    <row r="8133" spans="1:19" x14ac:dyDescent="0.35">
      <c r="A8133" t="s">
        <v>37</v>
      </c>
      <c r="B8133" t="s">
        <v>874</v>
      </c>
      <c r="C8133">
        <v>261</v>
      </c>
      <c r="D8133" t="s">
        <v>1130</v>
      </c>
      <c r="E8133" t="s">
        <v>668</v>
      </c>
      <c r="F8133" t="s">
        <v>78</v>
      </c>
      <c r="G8133" t="s">
        <v>374</v>
      </c>
      <c r="H8133" t="s">
        <v>78</v>
      </c>
      <c r="I8133" t="s">
        <v>78</v>
      </c>
      <c r="J8133" t="s">
        <v>78</v>
      </c>
      <c r="K8133" t="s">
        <v>673</v>
      </c>
      <c r="L8133" t="s">
        <v>78</v>
      </c>
      <c r="M8133" t="s">
        <v>78</v>
      </c>
      <c r="N8133" t="s">
        <v>387</v>
      </c>
      <c r="O8133" t="s">
        <v>383</v>
      </c>
      <c r="P8133" t="s">
        <v>728</v>
      </c>
      <c r="Q8133" t="s">
        <v>538</v>
      </c>
      <c r="R8133" t="s">
        <v>170</v>
      </c>
      <c r="S8133" t="s">
        <v>170</v>
      </c>
    </row>
    <row r="8134" spans="1:19" x14ac:dyDescent="0.35">
      <c r="A8134" t="s">
        <v>37</v>
      </c>
      <c r="B8134" t="s">
        <v>318</v>
      </c>
      <c r="C8134">
        <v>52</v>
      </c>
      <c r="D8134" t="s">
        <v>337</v>
      </c>
      <c r="E8134" t="s">
        <v>78</v>
      </c>
      <c r="F8134" t="s">
        <v>78</v>
      </c>
      <c r="G8134" t="s">
        <v>668</v>
      </c>
      <c r="H8134" t="s">
        <v>78</v>
      </c>
      <c r="I8134" t="s">
        <v>78</v>
      </c>
      <c r="J8134" t="s">
        <v>644</v>
      </c>
      <c r="K8134" t="s">
        <v>78</v>
      </c>
      <c r="L8134" t="s">
        <v>78</v>
      </c>
      <c r="M8134" t="s">
        <v>78</v>
      </c>
      <c r="N8134" t="s">
        <v>78</v>
      </c>
      <c r="O8134" t="s">
        <v>987</v>
      </c>
      <c r="P8134" t="s">
        <v>644</v>
      </c>
      <c r="Q8134" t="s">
        <v>1152</v>
      </c>
      <c r="R8134" t="s">
        <v>78</v>
      </c>
      <c r="S8134" t="s">
        <v>78</v>
      </c>
    </row>
    <row r="8135" spans="1:19" x14ac:dyDescent="0.35">
      <c r="A8135" t="s">
        <v>38</v>
      </c>
      <c r="B8135" t="s">
        <v>873</v>
      </c>
      <c r="C8135">
        <v>516</v>
      </c>
      <c r="D8135" t="s">
        <v>682</v>
      </c>
      <c r="E8135" t="s">
        <v>85</v>
      </c>
      <c r="F8135" t="s">
        <v>85</v>
      </c>
      <c r="G8135" t="s">
        <v>414</v>
      </c>
      <c r="H8135" t="s">
        <v>78</v>
      </c>
      <c r="I8135" t="s">
        <v>78</v>
      </c>
      <c r="J8135" t="s">
        <v>246</v>
      </c>
      <c r="K8135" t="s">
        <v>738</v>
      </c>
      <c r="L8135" t="s">
        <v>78</v>
      </c>
      <c r="M8135" t="s">
        <v>679</v>
      </c>
      <c r="N8135" t="s">
        <v>78</v>
      </c>
      <c r="O8135" t="s">
        <v>738</v>
      </c>
      <c r="P8135" t="s">
        <v>529</v>
      </c>
      <c r="Q8135" t="s">
        <v>569</v>
      </c>
      <c r="R8135" t="s">
        <v>414</v>
      </c>
      <c r="S8135" t="s">
        <v>170</v>
      </c>
    </row>
    <row r="8136" spans="1:19" x14ac:dyDescent="0.35">
      <c r="A8136" t="s">
        <v>38</v>
      </c>
      <c r="B8136" t="s">
        <v>874</v>
      </c>
      <c r="C8136">
        <v>237</v>
      </c>
      <c r="D8136" t="s">
        <v>139</v>
      </c>
      <c r="E8136" t="s">
        <v>734</v>
      </c>
      <c r="F8136" t="s">
        <v>341</v>
      </c>
      <c r="G8136" t="s">
        <v>673</v>
      </c>
      <c r="H8136" t="s">
        <v>78</v>
      </c>
      <c r="I8136" t="s">
        <v>78</v>
      </c>
      <c r="J8136" t="s">
        <v>673</v>
      </c>
      <c r="K8136" t="s">
        <v>374</v>
      </c>
      <c r="L8136" t="s">
        <v>78</v>
      </c>
      <c r="M8136" t="s">
        <v>78</v>
      </c>
      <c r="N8136" t="s">
        <v>78</v>
      </c>
      <c r="O8136" t="s">
        <v>743</v>
      </c>
      <c r="P8136" t="s">
        <v>406</v>
      </c>
      <c r="Q8136" t="s">
        <v>379</v>
      </c>
      <c r="R8136" t="s">
        <v>679</v>
      </c>
      <c r="S8136" t="s">
        <v>246</v>
      </c>
    </row>
    <row r="8137" spans="1:19" x14ac:dyDescent="0.35">
      <c r="A8137" t="s">
        <v>38</v>
      </c>
      <c r="B8137" t="s">
        <v>318</v>
      </c>
      <c r="C8137">
        <v>70</v>
      </c>
      <c r="D8137" t="s">
        <v>645</v>
      </c>
      <c r="E8137" t="s">
        <v>508</v>
      </c>
      <c r="F8137" t="s">
        <v>377</v>
      </c>
      <c r="G8137" t="s">
        <v>78</v>
      </c>
      <c r="H8137" t="s">
        <v>78</v>
      </c>
      <c r="I8137" t="s">
        <v>78</v>
      </c>
      <c r="J8137" t="s">
        <v>623</v>
      </c>
      <c r="K8137" t="s">
        <v>78</v>
      </c>
      <c r="L8137" t="s">
        <v>78</v>
      </c>
      <c r="M8137" t="s">
        <v>78</v>
      </c>
      <c r="N8137" t="s">
        <v>78</v>
      </c>
      <c r="O8137" t="s">
        <v>78</v>
      </c>
      <c r="P8137" t="s">
        <v>341</v>
      </c>
      <c r="Q8137" t="s">
        <v>238</v>
      </c>
      <c r="R8137" t="s">
        <v>387</v>
      </c>
      <c r="S8137" t="s">
        <v>78</v>
      </c>
    </row>
    <row r="8138" spans="1:19" x14ac:dyDescent="0.35">
      <c r="A8138" t="s">
        <v>39</v>
      </c>
      <c r="B8138" t="s">
        <v>873</v>
      </c>
      <c r="C8138">
        <v>652</v>
      </c>
      <c r="D8138" t="s">
        <v>1310</v>
      </c>
      <c r="E8138" t="s">
        <v>679</v>
      </c>
      <c r="F8138" t="s">
        <v>668</v>
      </c>
      <c r="G8138" t="s">
        <v>246</v>
      </c>
      <c r="H8138" t="s">
        <v>78</v>
      </c>
      <c r="I8138" t="s">
        <v>78</v>
      </c>
      <c r="J8138" t="s">
        <v>679</v>
      </c>
      <c r="K8138" t="s">
        <v>170</v>
      </c>
      <c r="L8138" t="s">
        <v>78</v>
      </c>
      <c r="M8138" t="s">
        <v>78</v>
      </c>
      <c r="N8138" t="s">
        <v>78</v>
      </c>
      <c r="O8138" t="s">
        <v>738</v>
      </c>
      <c r="P8138" t="s">
        <v>743</v>
      </c>
      <c r="Q8138" t="s">
        <v>54</v>
      </c>
      <c r="R8138" t="s">
        <v>623</v>
      </c>
      <c r="S8138" t="s">
        <v>246</v>
      </c>
    </row>
    <row r="8139" spans="1:19" x14ac:dyDescent="0.35">
      <c r="A8139" t="s">
        <v>39</v>
      </c>
      <c r="B8139" t="s">
        <v>874</v>
      </c>
      <c r="C8139">
        <v>300</v>
      </c>
      <c r="D8139" t="s">
        <v>49</v>
      </c>
      <c r="E8139" t="s">
        <v>85</v>
      </c>
      <c r="F8139" t="s">
        <v>433</v>
      </c>
      <c r="G8139" t="s">
        <v>389</v>
      </c>
      <c r="H8139" t="s">
        <v>78</v>
      </c>
      <c r="I8139" t="s">
        <v>78</v>
      </c>
      <c r="J8139" t="s">
        <v>334</v>
      </c>
      <c r="K8139" t="s">
        <v>170</v>
      </c>
      <c r="L8139" t="s">
        <v>78</v>
      </c>
      <c r="M8139" t="s">
        <v>78</v>
      </c>
      <c r="N8139" t="s">
        <v>673</v>
      </c>
      <c r="O8139" t="s">
        <v>633</v>
      </c>
      <c r="P8139" t="s">
        <v>736</v>
      </c>
      <c r="Q8139" t="s">
        <v>336</v>
      </c>
      <c r="R8139" t="s">
        <v>334</v>
      </c>
      <c r="S8139" t="s">
        <v>246</v>
      </c>
    </row>
    <row r="8140" spans="1:19" x14ac:dyDescent="0.35">
      <c r="A8140" t="s">
        <v>39</v>
      </c>
      <c r="B8140" t="s">
        <v>318</v>
      </c>
      <c r="C8140">
        <v>77</v>
      </c>
      <c r="D8140" t="s">
        <v>812</v>
      </c>
      <c r="E8140" t="s">
        <v>738</v>
      </c>
      <c r="F8140" t="s">
        <v>78</v>
      </c>
      <c r="G8140" t="s">
        <v>738</v>
      </c>
      <c r="H8140" t="s">
        <v>78</v>
      </c>
      <c r="I8140" t="s">
        <v>78</v>
      </c>
      <c r="J8140" t="s">
        <v>738</v>
      </c>
      <c r="K8140" t="s">
        <v>738</v>
      </c>
      <c r="L8140" t="s">
        <v>78</v>
      </c>
      <c r="M8140" t="s">
        <v>78</v>
      </c>
      <c r="N8140" t="s">
        <v>78</v>
      </c>
      <c r="O8140" t="s">
        <v>800</v>
      </c>
      <c r="P8140" t="s">
        <v>690</v>
      </c>
      <c r="Q8140" t="s">
        <v>1356</v>
      </c>
      <c r="R8140" t="s">
        <v>78</v>
      </c>
      <c r="S8140" t="s">
        <v>644</v>
      </c>
    </row>
    <row r="8141" spans="1:19" x14ac:dyDescent="0.35">
      <c r="A8141" t="s">
        <v>40</v>
      </c>
      <c r="B8141" t="s">
        <v>873</v>
      </c>
      <c r="C8141">
        <v>3050</v>
      </c>
      <c r="D8141" t="s">
        <v>877</v>
      </c>
      <c r="E8141" t="s">
        <v>334</v>
      </c>
      <c r="F8141" t="s">
        <v>246</v>
      </c>
      <c r="G8141" t="s">
        <v>334</v>
      </c>
      <c r="H8141" t="s">
        <v>78</v>
      </c>
      <c r="I8141" t="s">
        <v>78</v>
      </c>
      <c r="J8141" t="s">
        <v>679</v>
      </c>
      <c r="K8141" t="s">
        <v>246</v>
      </c>
      <c r="L8141" t="s">
        <v>78</v>
      </c>
      <c r="M8141" t="s">
        <v>78</v>
      </c>
      <c r="N8141" t="s">
        <v>78</v>
      </c>
      <c r="O8141" t="s">
        <v>490</v>
      </c>
      <c r="P8141" t="s">
        <v>341</v>
      </c>
      <c r="Q8141" t="s">
        <v>977</v>
      </c>
      <c r="R8141" t="s">
        <v>374</v>
      </c>
      <c r="S8141" t="s">
        <v>668</v>
      </c>
    </row>
    <row r="8142" spans="1:19" x14ac:dyDescent="0.35">
      <c r="A8142" t="s">
        <v>40</v>
      </c>
      <c r="B8142" t="s">
        <v>874</v>
      </c>
      <c r="C8142">
        <v>1523</v>
      </c>
      <c r="D8142" t="s">
        <v>1225</v>
      </c>
      <c r="E8142" t="s">
        <v>387</v>
      </c>
      <c r="F8142" t="s">
        <v>377</v>
      </c>
      <c r="G8142" t="s">
        <v>374</v>
      </c>
      <c r="H8142" t="s">
        <v>679</v>
      </c>
      <c r="I8142" t="s">
        <v>679</v>
      </c>
      <c r="J8142" t="s">
        <v>668</v>
      </c>
      <c r="K8142" t="s">
        <v>334</v>
      </c>
      <c r="L8142" t="s">
        <v>78</v>
      </c>
      <c r="M8142" t="s">
        <v>679</v>
      </c>
      <c r="N8142" t="s">
        <v>673</v>
      </c>
      <c r="O8142" t="s">
        <v>718</v>
      </c>
      <c r="P8142" t="s">
        <v>736</v>
      </c>
      <c r="Q8142" t="s">
        <v>1431</v>
      </c>
      <c r="R8142" t="s">
        <v>668</v>
      </c>
      <c r="S8142" t="s">
        <v>668</v>
      </c>
    </row>
    <row r="8143" spans="1:19" x14ac:dyDescent="0.35">
      <c r="A8143" t="s">
        <v>40</v>
      </c>
      <c r="B8143" t="s">
        <v>318</v>
      </c>
      <c r="C8143">
        <v>357</v>
      </c>
      <c r="D8143" t="s">
        <v>660</v>
      </c>
      <c r="E8143" t="s">
        <v>675</v>
      </c>
      <c r="F8143" t="s">
        <v>433</v>
      </c>
      <c r="G8143" t="s">
        <v>246</v>
      </c>
      <c r="H8143" t="s">
        <v>78</v>
      </c>
      <c r="I8143" t="s">
        <v>78</v>
      </c>
      <c r="J8143" t="s">
        <v>414</v>
      </c>
      <c r="K8143" t="s">
        <v>334</v>
      </c>
      <c r="L8143" t="s">
        <v>78</v>
      </c>
      <c r="M8143" t="s">
        <v>78</v>
      </c>
      <c r="N8143" t="s">
        <v>78</v>
      </c>
      <c r="O8143" t="s">
        <v>624</v>
      </c>
      <c r="P8143" t="s">
        <v>383</v>
      </c>
      <c r="Q8143" t="s">
        <v>811</v>
      </c>
      <c r="R8143" t="s">
        <v>170</v>
      </c>
      <c r="S8143" t="s">
        <v>246</v>
      </c>
    </row>
    <row r="8145" spans="1:19" x14ac:dyDescent="0.35">
      <c r="A8145" t="s">
        <v>2186</v>
      </c>
    </row>
    <row r="8146" spans="1:19" x14ac:dyDescent="0.35">
      <c r="A8146" t="s">
        <v>29</v>
      </c>
      <c r="B8146" t="s">
        <v>887</v>
      </c>
      <c r="C8146" t="s">
        <v>30</v>
      </c>
      <c r="D8146" t="s">
        <v>2173</v>
      </c>
      <c r="E8146" t="s">
        <v>2174</v>
      </c>
      <c r="F8146" t="s">
        <v>2175</v>
      </c>
      <c r="G8146" t="s">
        <v>2176</v>
      </c>
      <c r="H8146" t="s">
        <v>2177</v>
      </c>
      <c r="I8146" t="s">
        <v>2178</v>
      </c>
      <c r="J8146" t="s">
        <v>2179</v>
      </c>
      <c r="K8146" t="s">
        <v>2151</v>
      </c>
      <c r="L8146" t="s">
        <v>2153</v>
      </c>
      <c r="M8146" t="s">
        <v>2154</v>
      </c>
      <c r="N8146" t="s">
        <v>2180</v>
      </c>
      <c r="O8146" t="s">
        <v>2181</v>
      </c>
      <c r="P8146" t="s">
        <v>707</v>
      </c>
      <c r="Q8146" t="s">
        <v>2182</v>
      </c>
      <c r="R8146" t="s">
        <v>702</v>
      </c>
      <c r="S8146" t="s">
        <v>74</v>
      </c>
    </row>
    <row r="8147" spans="1:19" x14ac:dyDescent="0.35">
      <c r="A8147" t="s">
        <v>35</v>
      </c>
      <c r="B8147" t="s">
        <v>888</v>
      </c>
      <c r="C8147">
        <v>291</v>
      </c>
      <c r="D8147" t="s">
        <v>664</v>
      </c>
      <c r="E8147" t="s">
        <v>389</v>
      </c>
      <c r="F8147" t="s">
        <v>668</v>
      </c>
      <c r="G8147" t="s">
        <v>78</v>
      </c>
      <c r="H8147" t="s">
        <v>78</v>
      </c>
      <c r="I8147" t="s">
        <v>78</v>
      </c>
      <c r="J8147" t="s">
        <v>679</v>
      </c>
      <c r="K8147" t="s">
        <v>738</v>
      </c>
      <c r="L8147" t="s">
        <v>78</v>
      </c>
      <c r="M8147" t="s">
        <v>78</v>
      </c>
      <c r="N8147" t="s">
        <v>78</v>
      </c>
      <c r="O8147" t="s">
        <v>807</v>
      </c>
      <c r="P8147" t="s">
        <v>743</v>
      </c>
      <c r="Q8147" t="s">
        <v>588</v>
      </c>
      <c r="R8147" t="s">
        <v>334</v>
      </c>
      <c r="S8147" t="s">
        <v>78</v>
      </c>
    </row>
    <row r="8148" spans="1:19" x14ac:dyDescent="0.35">
      <c r="A8148" t="s">
        <v>35</v>
      </c>
      <c r="B8148" t="s">
        <v>889</v>
      </c>
      <c r="C8148">
        <v>326</v>
      </c>
      <c r="D8148" t="s">
        <v>214</v>
      </c>
      <c r="E8148" t="s">
        <v>433</v>
      </c>
      <c r="F8148" t="s">
        <v>622</v>
      </c>
      <c r="G8148" t="s">
        <v>374</v>
      </c>
      <c r="H8148" t="s">
        <v>78</v>
      </c>
      <c r="I8148" t="s">
        <v>78</v>
      </c>
      <c r="J8148" t="s">
        <v>374</v>
      </c>
      <c r="K8148" t="s">
        <v>679</v>
      </c>
      <c r="L8148" t="s">
        <v>78</v>
      </c>
      <c r="M8148" t="s">
        <v>246</v>
      </c>
      <c r="N8148" t="s">
        <v>78</v>
      </c>
      <c r="O8148" t="s">
        <v>85</v>
      </c>
      <c r="P8148" t="s">
        <v>458</v>
      </c>
      <c r="Q8148" t="s">
        <v>510</v>
      </c>
      <c r="R8148" t="s">
        <v>170</v>
      </c>
      <c r="S8148" t="s">
        <v>78</v>
      </c>
    </row>
    <row r="8149" spans="1:19" x14ac:dyDescent="0.35">
      <c r="A8149" t="s">
        <v>36</v>
      </c>
      <c r="B8149" t="s">
        <v>888</v>
      </c>
      <c r="C8149">
        <v>732</v>
      </c>
      <c r="D8149" t="s">
        <v>732</v>
      </c>
      <c r="E8149" t="s">
        <v>78</v>
      </c>
      <c r="F8149" t="s">
        <v>78</v>
      </c>
      <c r="G8149" t="s">
        <v>668</v>
      </c>
      <c r="H8149" t="s">
        <v>78</v>
      </c>
      <c r="I8149" t="s">
        <v>668</v>
      </c>
      <c r="J8149" t="s">
        <v>78</v>
      </c>
      <c r="K8149" t="s">
        <v>668</v>
      </c>
      <c r="L8149" t="s">
        <v>679</v>
      </c>
      <c r="M8149" t="s">
        <v>78</v>
      </c>
      <c r="N8149" t="s">
        <v>170</v>
      </c>
      <c r="O8149" t="s">
        <v>738</v>
      </c>
      <c r="P8149" t="s">
        <v>490</v>
      </c>
      <c r="Q8149" t="s">
        <v>60</v>
      </c>
      <c r="R8149" t="s">
        <v>679</v>
      </c>
      <c r="S8149" t="s">
        <v>679</v>
      </c>
    </row>
    <row r="8150" spans="1:19" x14ac:dyDescent="0.35">
      <c r="A8150" t="s">
        <v>36</v>
      </c>
      <c r="B8150" t="s">
        <v>889</v>
      </c>
      <c r="C8150">
        <v>902</v>
      </c>
      <c r="D8150" t="s">
        <v>781</v>
      </c>
      <c r="E8150" t="s">
        <v>668</v>
      </c>
      <c r="F8150" t="s">
        <v>668</v>
      </c>
      <c r="G8150" t="s">
        <v>246</v>
      </c>
      <c r="H8150" t="s">
        <v>679</v>
      </c>
      <c r="I8150" t="s">
        <v>78</v>
      </c>
      <c r="J8150" t="s">
        <v>78</v>
      </c>
      <c r="K8150" t="s">
        <v>170</v>
      </c>
      <c r="L8150" t="s">
        <v>78</v>
      </c>
      <c r="M8150" t="s">
        <v>78</v>
      </c>
      <c r="N8150" t="s">
        <v>170</v>
      </c>
      <c r="O8150" t="s">
        <v>743</v>
      </c>
      <c r="P8150" t="s">
        <v>383</v>
      </c>
      <c r="Q8150" t="s">
        <v>892</v>
      </c>
      <c r="R8150" t="s">
        <v>334</v>
      </c>
      <c r="S8150" t="s">
        <v>78</v>
      </c>
    </row>
    <row r="8151" spans="1:19" x14ac:dyDescent="0.35">
      <c r="A8151" t="s">
        <v>37</v>
      </c>
      <c r="B8151" t="s">
        <v>888</v>
      </c>
      <c r="C8151">
        <v>372</v>
      </c>
      <c r="D8151" t="s">
        <v>503</v>
      </c>
      <c r="E8151" t="s">
        <v>673</v>
      </c>
      <c r="F8151" t="s">
        <v>78</v>
      </c>
      <c r="G8151" t="s">
        <v>170</v>
      </c>
      <c r="H8151" t="s">
        <v>78</v>
      </c>
      <c r="I8151" t="s">
        <v>78</v>
      </c>
      <c r="J8151" t="s">
        <v>78</v>
      </c>
      <c r="K8151" t="s">
        <v>170</v>
      </c>
      <c r="L8151" t="s">
        <v>78</v>
      </c>
      <c r="M8151" t="s">
        <v>78</v>
      </c>
      <c r="N8151" t="s">
        <v>78</v>
      </c>
      <c r="O8151" t="s">
        <v>334</v>
      </c>
      <c r="P8151" t="s">
        <v>414</v>
      </c>
      <c r="Q8151" t="s">
        <v>1152</v>
      </c>
      <c r="R8151" t="s">
        <v>170</v>
      </c>
      <c r="S8151" t="s">
        <v>673</v>
      </c>
    </row>
    <row r="8152" spans="1:19" x14ac:dyDescent="0.35">
      <c r="A8152" t="s">
        <v>37</v>
      </c>
      <c r="B8152" t="s">
        <v>889</v>
      </c>
      <c r="C8152">
        <v>455</v>
      </c>
      <c r="D8152" t="s">
        <v>755</v>
      </c>
      <c r="E8152" t="s">
        <v>679</v>
      </c>
      <c r="F8152" t="s">
        <v>334</v>
      </c>
      <c r="G8152" t="s">
        <v>673</v>
      </c>
      <c r="H8152" t="s">
        <v>78</v>
      </c>
      <c r="I8152" t="s">
        <v>78</v>
      </c>
      <c r="J8152" t="s">
        <v>668</v>
      </c>
      <c r="K8152" t="s">
        <v>679</v>
      </c>
      <c r="L8152" t="s">
        <v>78</v>
      </c>
      <c r="M8152" t="s">
        <v>78</v>
      </c>
      <c r="N8152" t="s">
        <v>433</v>
      </c>
      <c r="O8152" t="s">
        <v>383</v>
      </c>
      <c r="P8152" t="s">
        <v>337</v>
      </c>
      <c r="Q8152" t="s">
        <v>765</v>
      </c>
      <c r="R8152" t="s">
        <v>246</v>
      </c>
      <c r="S8152" t="s">
        <v>679</v>
      </c>
    </row>
    <row r="8153" spans="1:19" x14ac:dyDescent="0.35">
      <c r="A8153" t="s">
        <v>38</v>
      </c>
      <c r="B8153" t="s">
        <v>888</v>
      </c>
      <c r="C8153">
        <v>157</v>
      </c>
      <c r="D8153" t="s">
        <v>1428</v>
      </c>
      <c r="E8153" t="s">
        <v>85</v>
      </c>
      <c r="F8153" t="s">
        <v>414</v>
      </c>
      <c r="G8153" t="s">
        <v>78</v>
      </c>
      <c r="H8153" t="s">
        <v>78</v>
      </c>
      <c r="I8153" t="s">
        <v>78</v>
      </c>
      <c r="J8153" t="s">
        <v>668</v>
      </c>
      <c r="K8153" t="s">
        <v>78</v>
      </c>
      <c r="L8153" t="s">
        <v>78</v>
      </c>
      <c r="M8153" t="s">
        <v>78</v>
      </c>
      <c r="N8153" t="s">
        <v>78</v>
      </c>
      <c r="O8153" t="s">
        <v>383</v>
      </c>
      <c r="P8153" t="s">
        <v>490</v>
      </c>
      <c r="Q8153" t="s">
        <v>550</v>
      </c>
      <c r="R8153" t="s">
        <v>246</v>
      </c>
      <c r="S8153" t="s">
        <v>414</v>
      </c>
    </row>
    <row r="8154" spans="1:19" x14ac:dyDescent="0.35">
      <c r="A8154" t="s">
        <v>38</v>
      </c>
      <c r="B8154" t="s">
        <v>889</v>
      </c>
      <c r="C8154">
        <v>666</v>
      </c>
      <c r="D8154" t="s">
        <v>587</v>
      </c>
      <c r="E8154" t="s">
        <v>341</v>
      </c>
      <c r="F8154" t="s">
        <v>406</v>
      </c>
      <c r="G8154" t="s">
        <v>377</v>
      </c>
      <c r="H8154" t="s">
        <v>78</v>
      </c>
      <c r="I8154" t="s">
        <v>78</v>
      </c>
      <c r="J8154" t="s">
        <v>246</v>
      </c>
      <c r="K8154" t="s">
        <v>987</v>
      </c>
      <c r="L8154" t="s">
        <v>78</v>
      </c>
      <c r="M8154" t="s">
        <v>679</v>
      </c>
      <c r="N8154" t="s">
        <v>78</v>
      </c>
      <c r="O8154" t="s">
        <v>622</v>
      </c>
      <c r="P8154" t="s">
        <v>718</v>
      </c>
      <c r="Q8154" t="s">
        <v>162</v>
      </c>
      <c r="R8154" t="s">
        <v>374</v>
      </c>
      <c r="S8154" t="s">
        <v>679</v>
      </c>
    </row>
    <row r="8155" spans="1:19" x14ac:dyDescent="0.35">
      <c r="A8155" t="s">
        <v>39</v>
      </c>
      <c r="B8155" t="s">
        <v>888</v>
      </c>
      <c r="C8155">
        <v>294</v>
      </c>
      <c r="D8155" t="s">
        <v>528</v>
      </c>
      <c r="E8155" t="s">
        <v>170</v>
      </c>
      <c r="F8155" t="s">
        <v>78</v>
      </c>
      <c r="G8155" t="s">
        <v>78</v>
      </c>
      <c r="H8155" t="s">
        <v>78</v>
      </c>
      <c r="I8155" t="s">
        <v>78</v>
      </c>
      <c r="J8155" t="s">
        <v>170</v>
      </c>
      <c r="K8155" t="s">
        <v>673</v>
      </c>
      <c r="L8155" t="s">
        <v>78</v>
      </c>
      <c r="M8155" t="s">
        <v>78</v>
      </c>
      <c r="N8155" t="s">
        <v>78</v>
      </c>
      <c r="O8155" t="s">
        <v>800</v>
      </c>
      <c r="P8155" t="s">
        <v>718</v>
      </c>
      <c r="Q8155" t="s">
        <v>472</v>
      </c>
      <c r="R8155" t="s">
        <v>622</v>
      </c>
      <c r="S8155" t="s">
        <v>374</v>
      </c>
    </row>
    <row r="8156" spans="1:19" x14ac:dyDescent="0.35">
      <c r="A8156" t="s">
        <v>39</v>
      </c>
      <c r="B8156" t="s">
        <v>889</v>
      </c>
      <c r="C8156">
        <v>735</v>
      </c>
      <c r="D8156" t="s">
        <v>1110</v>
      </c>
      <c r="E8156" t="s">
        <v>377</v>
      </c>
      <c r="F8156" t="s">
        <v>334</v>
      </c>
      <c r="G8156" t="s">
        <v>414</v>
      </c>
      <c r="H8156" t="s">
        <v>78</v>
      </c>
      <c r="I8156" t="s">
        <v>78</v>
      </c>
      <c r="J8156" t="s">
        <v>673</v>
      </c>
      <c r="K8156" t="s">
        <v>668</v>
      </c>
      <c r="L8156" t="s">
        <v>78</v>
      </c>
      <c r="M8156" t="s">
        <v>78</v>
      </c>
      <c r="N8156" t="s">
        <v>170</v>
      </c>
      <c r="O8156" t="s">
        <v>743</v>
      </c>
      <c r="P8156" t="s">
        <v>736</v>
      </c>
      <c r="Q8156" t="s">
        <v>1303</v>
      </c>
      <c r="R8156" t="s">
        <v>433</v>
      </c>
      <c r="S8156" t="s">
        <v>433</v>
      </c>
    </row>
    <row r="8157" spans="1:19" x14ac:dyDescent="0.35">
      <c r="A8157" t="s">
        <v>40</v>
      </c>
      <c r="B8157" t="s">
        <v>888</v>
      </c>
      <c r="C8157">
        <v>1846</v>
      </c>
      <c r="D8157" t="s">
        <v>782</v>
      </c>
      <c r="E8157" t="s">
        <v>673</v>
      </c>
      <c r="F8157" t="s">
        <v>679</v>
      </c>
      <c r="G8157" t="s">
        <v>170</v>
      </c>
      <c r="H8157" t="s">
        <v>78</v>
      </c>
      <c r="I8157" t="s">
        <v>679</v>
      </c>
      <c r="J8157" t="s">
        <v>679</v>
      </c>
      <c r="K8157" t="s">
        <v>673</v>
      </c>
      <c r="L8157" t="s">
        <v>78</v>
      </c>
      <c r="M8157" t="s">
        <v>78</v>
      </c>
      <c r="N8157" t="s">
        <v>679</v>
      </c>
      <c r="O8157" t="s">
        <v>355</v>
      </c>
      <c r="P8157" t="s">
        <v>406</v>
      </c>
      <c r="Q8157" t="s">
        <v>292</v>
      </c>
      <c r="R8157" t="s">
        <v>246</v>
      </c>
      <c r="S8157" t="s">
        <v>673</v>
      </c>
    </row>
    <row r="8158" spans="1:19" x14ac:dyDescent="0.35">
      <c r="A8158" t="s">
        <v>40</v>
      </c>
      <c r="B8158" t="s">
        <v>889</v>
      </c>
      <c r="C8158">
        <v>3084</v>
      </c>
      <c r="D8158" t="s">
        <v>1116</v>
      </c>
      <c r="E8158" t="s">
        <v>389</v>
      </c>
      <c r="F8158" t="s">
        <v>389</v>
      </c>
      <c r="G8158" t="s">
        <v>374</v>
      </c>
      <c r="H8158" t="s">
        <v>78</v>
      </c>
      <c r="I8158" t="s">
        <v>78</v>
      </c>
      <c r="J8158" t="s">
        <v>673</v>
      </c>
      <c r="K8158" t="s">
        <v>246</v>
      </c>
      <c r="L8158" t="s">
        <v>78</v>
      </c>
      <c r="M8158" t="s">
        <v>679</v>
      </c>
      <c r="N8158" t="s">
        <v>170</v>
      </c>
      <c r="O8158" t="s">
        <v>383</v>
      </c>
      <c r="P8158" t="s">
        <v>718</v>
      </c>
      <c r="Q8158" t="s">
        <v>498</v>
      </c>
      <c r="R8158" t="s">
        <v>246</v>
      </c>
      <c r="S8158" t="s">
        <v>170</v>
      </c>
    </row>
    <row r="8160" spans="1:19" x14ac:dyDescent="0.35">
      <c r="A8160" t="s">
        <v>2187</v>
      </c>
    </row>
    <row r="8161" spans="1:19" x14ac:dyDescent="0.35">
      <c r="A8161" t="s">
        <v>29</v>
      </c>
      <c r="B8161" t="s">
        <v>1664</v>
      </c>
      <c r="C8161" t="s">
        <v>30</v>
      </c>
      <c r="D8161" t="s">
        <v>2173</v>
      </c>
      <c r="E8161" t="s">
        <v>2174</v>
      </c>
      <c r="F8161" t="s">
        <v>2175</v>
      </c>
      <c r="G8161" t="s">
        <v>2176</v>
      </c>
      <c r="H8161" t="s">
        <v>2177</v>
      </c>
      <c r="I8161" t="s">
        <v>2178</v>
      </c>
      <c r="J8161" t="s">
        <v>2179</v>
      </c>
      <c r="K8161" t="s">
        <v>2151</v>
      </c>
      <c r="L8161" t="s">
        <v>2153</v>
      </c>
      <c r="M8161" t="s">
        <v>2154</v>
      </c>
      <c r="N8161" t="s">
        <v>2180</v>
      </c>
      <c r="O8161" t="s">
        <v>2181</v>
      </c>
      <c r="P8161" t="s">
        <v>707</v>
      </c>
      <c r="Q8161" t="s">
        <v>2182</v>
      </c>
      <c r="R8161" t="s">
        <v>702</v>
      </c>
      <c r="S8161" t="s">
        <v>74</v>
      </c>
    </row>
    <row r="8162" spans="1:19" x14ac:dyDescent="0.35">
      <c r="A8162" t="s">
        <v>35</v>
      </c>
      <c r="B8162" t="s">
        <v>1665</v>
      </c>
      <c r="C8162">
        <v>238</v>
      </c>
      <c r="D8162" t="s">
        <v>480</v>
      </c>
      <c r="E8162" t="s">
        <v>800</v>
      </c>
      <c r="F8162" t="s">
        <v>675</v>
      </c>
      <c r="G8162" t="s">
        <v>668</v>
      </c>
      <c r="H8162" t="s">
        <v>78</v>
      </c>
      <c r="I8162" t="s">
        <v>78</v>
      </c>
      <c r="J8162" t="s">
        <v>679</v>
      </c>
      <c r="K8162" t="s">
        <v>85</v>
      </c>
      <c r="L8162" t="s">
        <v>78</v>
      </c>
      <c r="M8162" t="s">
        <v>78</v>
      </c>
      <c r="N8162" t="s">
        <v>78</v>
      </c>
      <c r="O8162" t="s">
        <v>675</v>
      </c>
      <c r="P8162" t="s">
        <v>341</v>
      </c>
      <c r="Q8162" t="s">
        <v>619</v>
      </c>
      <c r="R8162" t="s">
        <v>170</v>
      </c>
      <c r="S8162" t="s">
        <v>78</v>
      </c>
    </row>
    <row r="8163" spans="1:19" x14ac:dyDescent="0.35">
      <c r="A8163" t="s">
        <v>35</v>
      </c>
      <c r="B8163" t="s">
        <v>1666</v>
      </c>
      <c r="C8163">
        <v>379</v>
      </c>
      <c r="D8163" t="s">
        <v>978</v>
      </c>
      <c r="E8163" t="s">
        <v>334</v>
      </c>
      <c r="F8163" t="s">
        <v>85</v>
      </c>
      <c r="G8163" t="s">
        <v>246</v>
      </c>
      <c r="H8163" t="s">
        <v>78</v>
      </c>
      <c r="I8163" t="s">
        <v>78</v>
      </c>
      <c r="J8163" t="s">
        <v>374</v>
      </c>
      <c r="K8163" t="s">
        <v>673</v>
      </c>
      <c r="L8163" t="s">
        <v>78</v>
      </c>
      <c r="M8163" t="s">
        <v>246</v>
      </c>
      <c r="N8163" t="s">
        <v>78</v>
      </c>
      <c r="O8163" t="s">
        <v>341</v>
      </c>
      <c r="P8163" t="s">
        <v>383</v>
      </c>
      <c r="Q8163" t="s">
        <v>541</v>
      </c>
      <c r="R8163" t="s">
        <v>673</v>
      </c>
      <c r="S8163" t="s">
        <v>78</v>
      </c>
    </row>
    <row r="8164" spans="1:19" x14ac:dyDescent="0.35">
      <c r="A8164" t="s">
        <v>36</v>
      </c>
      <c r="B8164" t="s">
        <v>1665</v>
      </c>
      <c r="C8164">
        <v>825</v>
      </c>
      <c r="D8164" t="s">
        <v>793</v>
      </c>
      <c r="E8164" t="s">
        <v>170</v>
      </c>
      <c r="F8164" t="s">
        <v>78</v>
      </c>
      <c r="G8164" t="s">
        <v>433</v>
      </c>
      <c r="H8164" t="s">
        <v>78</v>
      </c>
      <c r="I8164" t="s">
        <v>668</v>
      </c>
      <c r="J8164" t="s">
        <v>78</v>
      </c>
      <c r="K8164" t="s">
        <v>679</v>
      </c>
      <c r="L8164" t="s">
        <v>679</v>
      </c>
      <c r="M8164" t="s">
        <v>78</v>
      </c>
      <c r="N8164" t="s">
        <v>679</v>
      </c>
      <c r="O8164" t="s">
        <v>732</v>
      </c>
      <c r="P8164" t="s">
        <v>736</v>
      </c>
      <c r="Q8164" t="s">
        <v>306</v>
      </c>
      <c r="R8164" t="s">
        <v>170</v>
      </c>
      <c r="S8164" t="s">
        <v>679</v>
      </c>
    </row>
    <row r="8165" spans="1:19" x14ac:dyDescent="0.35">
      <c r="A8165" t="s">
        <v>36</v>
      </c>
      <c r="B8165" t="s">
        <v>1666</v>
      </c>
      <c r="C8165">
        <v>809</v>
      </c>
      <c r="D8165" t="s">
        <v>580</v>
      </c>
      <c r="E8165" t="s">
        <v>679</v>
      </c>
      <c r="F8165" t="s">
        <v>673</v>
      </c>
      <c r="G8165" t="s">
        <v>170</v>
      </c>
      <c r="H8165" t="s">
        <v>679</v>
      </c>
      <c r="I8165" t="s">
        <v>78</v>
      </c>
      <c r="J8165" t="s">
        <v>78</v>
      </c>
      <c r="K8165" t="s">
        <v>673</v>
      </c>
      <c r="L8165" t="s">
        <v>78</v>
      </c>
      <c r="M8165" t="s">
        <v>78</v>
      </c>
      <c r="N8165" t="s">
        <v>668</v>
      </c>
      <c r="O8165" t="s">
        <v>675</v>
      </c>
      <c r="P8165" t="s">
        <v>623</v>
      </c>
      <c r="Q8165" t="s">
        <v>1014</v>
      </c>
      <c r="R8165" t="s">
        <v>673</v>
      </c>
      <c r="S8165" t="s">
        <v>78</v>
      </c>
    </row>
    <row r="8166" spans="1:19" x14ac:dyDescent="0.35">
      <c r="A8166" t="s">
        <v>37</v>
      </c>
      <c r="B8166" t="s">
        <v>1665</v>
      </c>
      <c r="C8166">
        <v>319</v>
      </c>
      <c r="D8166" t="s">
        <v>1026</v>
      </c>
      <c r="E8166" t="s">
        <v>673</v>
      </c>
      <c r="F8166" t="s">
        <v>673</v>
      </c>
      <c r="G8166" t="s">
        <v>374</v>
      </c>
      <c r="H8166" t="s">
        <v>78</v>
      </c>
      <c r="I8166" t="s">
        <v>78</v>
      </c>
      <c r="J8166" t="s">
        <v>78</v>
      </c>
      <c r="K8166" t="s">
        <v>78</v>
      </c>
      <c r="L8166" t="s">
        <v>78</v>
      </c>
      <c r="M8166" t="s">
        <v>78</v>
      </c>
      <c r="N8166" t="s">
        <v>334</v>
      </c>
      <c r="O8166" t="s">
        <v>743</v>
      </c>
      <c r="P8166" t="s">
        <v>458</v>
      </c>
      <c r="Q8166" t="s">
        <v>614</v>
      </c>
      <c r="R8166" t="s">
        <v>170</v>
      </c>
      <c r="S8166" t="s">
        <v>334</v>
      </c>
    </row>
    <row r="8167" spans="1:19" x14ac:dyDescent="0.35">
      <c r="A8167" t="s">
        <v>37</v>
      </c>
      <c r="B8167" t="s">
        <v>1666</v>
      </c>
      <c r="C8167">
        <v>508</v>
      </c>
      <c r="D8167" t="s">
        <v>791</v>
      </c>
      <c r="E8167" t="s">
        <v>170</v>
      </c>
      <c r="F8167" t="s">
        <v>170</v>
      </c>
      <c r="G8167" t="s">
        <v>78</v>
      </c>
      <c r="H8167" t="s">
        <v>78</v>
      </c>
      <c r="I8167" t="s">
        <v>78</v>
      </c>
      <c r="J8167" t="s">
        <v>668</v>
      </c>
      <c r="K8167" t="s">
        <v>170</v>
      </c>
      <c r="L8167" t="s">
        <v>78</v>
      </c>
      <c r="M8167" t="s">
        <v>78</v>
      </c>
      <c r="N8167" t="s">
        <v>668</v>
      </c>
      <c r="O8167" t="s">
        <v>374</v>
      </c>
      <c r="P8167" t="s">
        <v>529</v>
      </c>
      <c r="Q8167" t="s">
        <v>850</v>
      </c>
      <c r="R8167" t="s">
        <v>334</v>
      </c>
      <c r="S8167" t="s">
        <v>679</v>
      </c>
    </row>
    <row r="8168" spans="1:19" x14ac:dyDescent="0.35">
      <c r="A8168" t="s">
        <v>38</v>
      </c>
      <c r="B8168" t="s">
        <v>1665</v>
      </c>
      <c r="C8168">
        <v>276</v>
      </c>
      <c r="D8168" t="s">
        <v>643</v>
      </c>
      <c r="E8168" t="s">
        <v>675</v>
      </c>
      <c r="F8168" t="s">
        <v>800</v>
      </c>
      <c r="G8168" t="s">
        <v>668</v>
      </c>
      <c r="H8168" t="s">
        <v>78</v>
      </c>
      <c r="I8168" t="s">
        <v>78</v>
      </c>
      <c r="J8168" t="s">
        <v>334</v>
      </c>
      <c r="K8168" t="s">
        <v>389</v>
      </c>
      <c r="L8168" t="s">
        <v>78</v>
      </c>
      <c r="M8168" t="s">
        <v>78</v>
      </c>
      <c r="N8168" t="s">
        <v>78</v>
      </c>
      <c r="O8168" t="s">
        <v>85</v>
      </c>
      <c r="P8168" t="s">
        <v>456</v>
      </c>
      <c r="Q8168" t="s">
        <v>81</v>
      </c>
      <c r="R8168" t="s">
        <v>668</v>
      </c>
      <c r="S8168" t="s">
        <v>78</v>
      </c>
    </row>
    <row r="8169" spans="1:19" x14ac:dyDescent="0.35">
      <c r="A8169" t="s">
        <v>38</v>
      </c>
      <c r="B8169" t="s">
        <v>1666</v>
      </c>
      <c r="C8169">
        <v>547</v>
      </c>
      <c r="D8169" t="s">
        <v>573</v>
      </c>
      <c r="E8169" t="s">
        <v>743</v>
      </c>
      <c r="F8169" t="s">
        <v>738</v>
      </c>
      <c r="G8169" t="s">
        <v>414</v>
      </c>
      <c r="H8169" t="s">
        <v>78</v>
      </c>
      <c r="I8169" t="s">
        <v>78</v>
      </c>
      <c r="J8169" t="s">
        <v>246</v>
      </c>
      <c r="K8169" t="s">
        <v>987</v>
      </c>
      <c r="L8169" t="s">
        <v>78</v>
      </c>
      <c r="M8169" t="s">
        <v>679</v>
      </c>
      <c r="N8169" t="s">
        <v>78</v>
      </c>
      <c r="O8169" t="s">
        <v>383</v>
      </c>
      <c r="P8169" t="s">
        <v>622</v>
      </c>
      <c r="Q8169" t="s">
        <v>536</v>
      </c>
      <c r="R8169" t="s">
        <v>414</v>
      </c>
      <c r="S8169" t="s">
        <v>334</v>
      </c>
    </row>
    <row r="8170" spans="1:19" x14ac:dyDescent="0.35">
      <c r="A8170" t="s">
        <v>39</v>
      </c>
      <c r="B8170" t="s">
        <v>1665</v>
      </c>
      <c r="C8170">
        <v>385</v>
      </c>
      <c r="D8170" t="s">
        <v>684</v>
      </c>
      <c r="E8170" t="s">
        <v>246</v>
      </c>
      <c r="F8170" t="s">
        <v>78</v>
      </c>
      <c r="G8170" t="s">
        <v>673</v>
      </c>
      <c r="H8170" t="s">
        <v>78</v>
      </c>
      <c r="I8170" t="s">
        <v>78</v>
      </c>
      <c r="J8170" t="s">
        <v>334</v>
      </c>
      <c r="K8170" t="s">
        <v>679</v>
      </c>
      <c r="L8170" t="s">
        <v>78</v>
      </c>
      <c r="M8170" t="s">
        <v>78</v>
      </c>
      <c r="N8170" t="s">
        <v>78</v>
      </c>
      <c r="O8170" t="s">
        <v>825</v>
      </c>
      <c r="P8170" t="s">
        <v>490</v>
      </c>
      <c r="Q8170" t="s">
        <v>1380</v>
      </c>
      <c r="R8170" t="s">
        <v>78</v>
      </c>
      <c r="S8170" t="s">
        <v>334</v>
      </c>
    </row>
    <row r="8171" spans="1:19" x14ac:dyDescent="0.35">
      <c r="A8171" t="s">
        <v>39</v>
      </c>
      <c r="B8171" t="s">
        <v>1666</v>
      </c>
      <c r="C8171">
        <v>644</v>
      </c>
      <c r="D8171" t="s">
        <v>589</v>
      </c>
      <c r="E8171" t="s">
        <v>433</v>
      </c>
      <c r="F8171" t="s">
        <v>246</v>
      </c>
      <c r="G8171" t="s">
        <v>389</v>
      </c>
      <c r="H8171" t="s">
        <v>78</v>
      </c>
      <c r="I8171" t="s">
        <v>78</v>
      </c>
      <c r="J8171" t="s">
        <v>673</v>
      </c>
      <c r="K8171" t="s">
        <v>673</v>
      </c>
      <c r="L8171" t="s">
        <v>78</v>
      </c>
      <c r="M8171" t="s">
        <v>78</v>
      </c>
      <c r="N8171" t="s">
        <v>170</v>
      </c>
      <c r="O8171" t="s">
        <v>490</v>
      </c>
      <c r="P8171" t="s">
        <v>825</v>
      </c>
      <c r="Q8171" t="s">
        <v>46</v>
      </c>
      <c r="R8171" t="s">
        <v>355</v>
      </c>
      <c r="S8171" t="s">
        <v>377</v>
      </c>
    </row>
    <row r="8172" spans="1:19" x14ac:dyDescent="0.35">
      <c r="A8172" t="s">
        <v>40</v>
      </c>
      <c r="B8172" t="s">
        <v>1665</v>
      </c>
      <c r="C8172">
        <v>2043</v>
      </c>
      <c r="D8172" t="s">
        <v>319</v>
      </c>
      <c r="E8172" t="s">
        <v>246</v>
      </c>
      <c r="F8172" t="s">
        <v>673</v>
      </c>
      <c r="G8172" t="s">
        <v>246</v>
      </c>
      <c r="H8172" t="s">
        <v>78</v>
      </c>
      <c r="I8172" t="s">
        <v>679</v>
      </c>
      <c r="J8172" t="s">
        <v>170</v>
      </c>
      <c r="K8172" t="s">
        <v>673</v>
      </c>
      <c r="L8172" t="s">
        <v>78</v>
      </c>
      <c r="M8172" t="s">
        <v>78</v>
      </c>
      <c r="N8172" t="s">
        <v>679</v>
      </c>
      <c r="O8172" t="s">
        <v>743</v>
      </c>
      <c r="P8172" t="s">
        <v>807</v>
      </c>
      <c r="Q8172" t="s">
        <v>1297</v>
      </c>
      <c r="R8172" t="s">
        <v>170</v>
      </c>
      <c r="S8172" t="s">
        <v>170</v>
      </c>
    </row>
    <row r="8173" spans="1:19" x14ac:dyDescent="0.35">
      <c r="A8173" t="s">
        <v>40</v>
      </c>
      <c r="B8173" t="s">
        <v>1666</v>
      </c>
      <c r="C8173">
        <v>2887</v>
      </c>
      <c r="D8173" t="s">
        <v>1067</v>
      </c>
      <c r="E8173" t="s">
        <v>377</v>
      </c>
      <c r="F8173" t="s">
        <v>377</v>
      </c>
      <c r="G8173" t="s">
        <v>246</v>
      </c>
      <c r="H8173" t="s">
        <v>78</v>
      </c>
      <c r="I8173" t="s">
        <v>78</v>
      </c>
      <c r="J8173" t="s">
        <v>668</v>
      </c>
      <c r="K8173" t="s">
        <v>433</v>
      </c>
      <c r="L8173" t="s">
        <v>78</v>
      </c>
      <c r="M8173" t="s">
        <v>679</v>
      </c>
      <c r="N8173" t="s">
        <v>170</v>
      </c>
      <c r="O8173" t="s">
        <v>490</v>
      </c>
      <c r="P8173" t="s">
        <v>383</v>
      </c>
      <c r="Q8173" t="s">
        <v>1348</v>
      </c>
      <c r="R8173" t="s">
        <v>377</v>
      </c>
      <c r="S8173" t="s">
        <v>668</v>
      </c>
    </row>
    <row r="8175" spans="1:19" x14ac:dyDescent="0.35">
      <c r="A8175" t="s">
        <v>2188</v>
      </c>
    </row>
    <row r="8176" spans="1:19" x14ac:dyDescent="0.35">
      <c r="A8176" t="s">
        <v>29</v>
      </c>
      <c r="B8176" t="s">
        <v>899</v>
      </c>
      <c r="C8176" t="s">
        <v>30</v>
      </c>
      <c r="D8176" t="s">
        <v>2173</v>
      </c>
      <c r="E8176" t="s">
        <v>2174</v>
      </c>
      <c r="F8176" t="s">
        <v>2175</v>
      </c>
      <c r="G8176" t="s">
        <v>2176</v>
      </c>
      <c r="H8176" t="s">
        <v>2177</v>
      </c>
      <c r="I8176" t="s">
        <v>2178</v>
      </c>
      <c r="J8176" t="s">
        <v>2179</v>
      </c>
      <c r="K8176" t="s">
        <v>2151</v>
      </c>
      <c r="L8176" t="s">
        <v>2153</v>
      </c>
      <c r="M8176" t="s">
        <v>2154</v>
      </c>
      <c r="N8176" t="s">
        <v>2180</v>
      </c>
      <c r="O8176" t="s">
        <v>2181</v>
      </c>
      <c r="P8176" t="s">
        <v>707</v>
      </c>
      <c r="Q8176" t="s">
        <v>2182</v>
      </c>
      <c r="R8176" t="s">
        <v>702</v>
      </c>
      <c r="S8176" t="s">
        <v>74</v>
      </c>
    </row>
    <row r="8177" spans="1:20" x14ac:dyDescent="0.35">
      <c r="A8177" t="s">
        <v>35</v>
      </c>
      <c r="B8177" t="s">
        <v>900</v>
      </c>
      <c r="C8177">
        <v>539</v>
      </c>
      <c r="D8177" t="s">
        <v>227</v>
      </c>
      <c r="E8177" t="s">
        <v>433</v>
      </c>
      <c r="F8177" t="s">
        <v>623</v>
      </c>
      <c r="G8177" t="s">
        <v>334</v>
      </c>
      <c r="H8177" t="s">
        <v>78</v>
      </c>
      <c r="I8177" t="s">
        <v>78</v>
      </c>
      <c r="J8177" t="s">
        <v>334</v>
      </c>
      <c r="K8177" t="s">
        <v>377</v>
      </c>
      <c r="L8177" t="s">
        <v>78</v>
      </c>
      <c r="M8177" t="s">
        <v>673</v>
      </c>
      <c r="N8177" t="s">
        <v>78</v>
      </c>
      <c r="O8177" t="s">
        <v>406</v>
      </c>
      <c r="P8177" t="s">
        <v>341</v>
      </c>
      <c r="Q8177" t="s">
        <v>520</v>
      </c>
      <c r="R8177" t="s">
        <v>668</v>
      </c>
      <c r="S8177" t="s">
        <v>78</v>
      </c>
    </row>
    <row r="8178" spans="1:20" x14ac:dyDescent="0.35">
      <c r="A8178" t="s">
        <v>35</v>
      </c>
      <c r="B8178" t="s">
        <v>901</v>
      </c>
      <c r="C8178">
        <v>78</v>
      </c>
      <c r="D8178" t="s">
        <v>444</v>
      </c>
      <c r="E8178" t="s">
        <v>936</v>
      </c>
      <c r="F8178" t="s">
        <v>377</v>
      </c>
      <c r="G8178" t="s">
        <v>334</v>
      </c>
      <c r="H8178" t="s">
        <v>78</v>
      </c>
      <c r="I8178" t="s">
        <v>78</v>
      </c>
      <c r="J8178" t="s">
        <v>389</v>
      </c>
      <c r="K8178" t="s">
        <v>334</v>
      </c>
      <c r="L8178" t="s">
        <v>78</v>
      </c>
      <c r="M8178" t="s">
        <v>78</v>
      </c>
      <c r="N8178" t="s">
        <v>78</v>
      </c>
      <c r="O8178" t="s">
        <v>644</v>
      </c>
      <c r="P8178" t="s">
        <v>389</v>
      </c>
      <c r="Q8178" t="s">
        <v>321</v>
      </c>
      <c r="R8178" t="s">
        <v>78</v>
      </c>
      <c r="S8178" t="s">
        <v>389</v>
      </c>
    </row>
    <row r="8179" spans="1:20" x14ac:dyDescent="0.35">
      <c r="A8179" t="s">
        <v>36</v>
      </c>
      <c r="B8179" t="s">
        <v>900</v>
      </c>
      <c r="C8179">
        <v>1634</v>
      </c>
      <c r="D8179" t="s">
        <v>696</v>
      </c>
      <c r="E8179" t="s">
        <v>170</v>
      </c>
      <c r="F8179" t="s">
        <v>170</v>
      </c>
      <c r="G8179" t="s">
        <v>334</v>
      </c>
      <c r="H8179" t="s">
        <v>679</v>
      </c>
      <c r="I8179" t="s">
        <v>679</v>
      </c>
      <c r="J8179" t="s">
        <v>78</v>
      </c>
      <c r="K8179" t="s">
        <v>170</v>
      </c>
      <c r="L8179" t="s">
        <v>78</v>
      </c>
      <c r="M8179" t="s">
        <v>78</v>
      </c>
      <c r="N8179" t="s">
        <v>170</v>
      </c>
      <c r="O8179" t="s">
        <v>341</v>
      </c>
      <c r="P8179" t="s">
        <v>458</v>
      </c>
      <c r="Q8179" t="s">
        <v>1135</v>
      </c>
      <c r="R8179" t="s">
        <v>668</v>
      </c>
      <c r="S8179" t="s">
        <v>679</v>
      </c>
    </row>
    <row r="8180" spans="1:20" x14ac:dyDescent="0.35">
      <c r="A8180" t="s">
        <v>37</v>
      </c>
      <c r="B8180" t="s">
        <v>900</v>
      </c>
      <c r="C8180">
        <v>827</v>
      </c>
      <c r="D8180" t="s">
        <v>1222</v>
      </c>
      <c r="E8180" t="s">
        <v>668</v>
      </c>
      <c r="F8180" t="s">
        <v>668</v>
      </c>
      <c r="G8180" t="s">
        <v>668</v>
      </c>
      <c r="H8180" t="s">
        <v>78</v>
      </c>
      <c r="I8180" t="s">
        <v>78</v>
      </c>
      <c r="J8180" t="s">
        <v>170</v>
      </c>
      <c r="K8180" t="s">
        <v>679</v>
      </c>
      <c r="L8180" t="s">
        <v>78</v>
      </c>
      <c r="M8180" t="s">
        <v>78</v>
      </c>
      <c r="N8180" t="s">
        <v>673</v>
      </c>
      <c r="O8180" t="s">
        <v>85</v>
      </c>
      <c r="P8180" t="s">
        <v>736</v>
      </c>
      <c r="Q8180" t="s">
        <v>751</v>
      </c>
      <c r="R8180" t="s">
        <v>673</v>
      </c>
      <c r="S8180" t="s">
        <v>668</v>
      </c>
    </row>
    <row r="8181" spans="1:20" x14ac:dyDescent="0.35">
      <c r="A8181" t="s">
        <v>38</v>
      </c>
      <c r="B8181" t="s">
        <v>900</v>
      </c>
      <c r="C8181">
        <v>173</v>
      </c>
      <c r="D8181" t="s">
        <v>267</v>
      </c>
      <c r="E8181" t="s">
        <v>389</v>
      </c>
      <c r="F8181" t="s">
        <v>374</v>
      </c>
      <c r="G8181" t="s">
        <v>78</v>
      </c>
      <c r="H8181" t="s">
        <v>78</v>
      </c>
      <c r="I8181" t="s">
        <v>78</v>
      </c>
      <c r="J8181" t="s">
        <v>78</v>
      </c>
      <c r="K8181" t="s">
        <v>170</v>
      </c>
      <c r="L8181" t="s">
        <v>78</v>
      </c>
      <c r="M8181" t="s">
        <v>78</v>
      </c>
      <c r="N8181" t="s">
        <v>78</v>
      </c>
      <c r="O8181" t="s">
        <v>675</v>
      </c>
      <c r="P8181" t="s">
        <v>732</v>
      </c>
      <c r="Q8181" t="s">
        <v>362</v>
      </c>
      <c r="R8181" t="s">
        <v>170</v>
      </c>
      <c r="S8181" t="s">
        <v>334</v>
      </c>
    </row>
    <row r="8182" spans="1:20" x14ac:dyDescent="0.35">
      <c r="A8182" t="s">
        <v>38</v>
      </c>
      <c r="B8182" t="s">
        <v>901</v>
      </c>
      <c r="C8182">
        <v>650</v>
      </c>
      <c r="D8182" t="s">
        <v>1086</v>
      </c>
      <c r="E8182" t="s">
        <v>676</v>
      </c>
      <c r="F8182" t="s">
        <v>624</v>
      </c>
      <c r="G8182" t="s">
        <v>800</v>
      </c>
      <c r="H8182" t="s">
        <v>78</v>
      </c>
      <c r="I8182" t="s">
        <v>78</v>
      </c>
      <c r="J8182" t="s">
        <v>377</v>
      </c>
      <c r="K8182" t="s">
        <v>624</v>
      </c>
      <c r="L8182" t="s">
        <v>78</v>
      </c>
      <c r="M8182" t="s">
        <v>679</v>
      </c>
      <c r="N8182" t="s">
        <v>78</v>
      </c>
      <c r="O8182" t="s">
        <v>644</v>
      </c>
      <c r="P8182" t="s">
        <v>383</v>
      </c>
      <c r="Q8182" t="s">
        <v>165</v>
      </c>
      <c r="R8182" t="s">
        <v>414</v>
      </c>
      <c r="S8182" t="s">
        <v>170</v>
      </c>
    </row>
    <row r="8183" spans="1:20" x14ac:dyDescent="0.35">
      <c r="A8183" t="s">
        <v>39</v>
      </c>
      <c r="B8183" t="s">
        <v>900</v>
      </c>
      <c r="C8183">
        <v>810</v>
      </c>
      <c r="D8183" t="s">
        <v>200</v>
      </c>
      <c r="E8183" t="s">
        <v>246</v>
      </c>
      <c r="F8183" t="s">
        <v>673</v>
      </c>
      <c r="G8183" t="s">
        <v>433</v>
      </c>
      <c r="H8183" t="s">
        <v>78</v>
      </c>
      <c r="I8183" t="s">
        <v>78</v>
      </c>
      <c r="J8183" t="s">
        <v>668</v>
      </c>
      <c r="K8183" t="s">
        <v>673</v>
      </c>
      <c r="L8183" t="s">
        <v>78</v>
      </c>
      <c r="M8183" t="s">
        <v>78</v>
      </c>
      <c r="N8183" t="s">
        <v>679</v>
      </c>
      <c r="O8183" t="s">
        <v>987</v>
      </c>
      <c r="P8183" t="s">
        <v>676</v>
      </c>
      <c r="Q8183" t="s">
        <v>403</v>
      </c>
      <c r="R8183" t="s">
        <v>377</v>
      </c>
      <c r="S8183" t="s">
        <v>374</v>
      </c>
    </row>
    <row r="8184" spans="1:20" x14ac:dyDescent="0.35">
      <c r="A8184" t="s">
        <v>39</v>
      </c>
      <c r="B8184" t="s">
        <v>901</v>
      </c>
      <c r="C8184">
        <v>219</v>
      </c>
      <c r="D8184" t="s">
        <v>108</v>
      </c>
      <c r="E8184" t="s">
        <v>414</v>
      </c>
      <c r="F8184" t="s">
        <v>78</v>
      </c>
      <c r="G8184" t="s">
        <v>675</v>
      </c>
      <c r="H8184" t="s">
        <v>78</v>
      </c>
      <c r="I8184" t="s">
        <v>78</v>
      </c>
      <c r="J8184" t="s">
        <v>433</v>
      </c>
      <c r="K8184" t="s">
        <v>78</v>
      </c>
      <c r="L8184" t="s">
        <v>78</v>
      </c>
      <c r="M8184" t="s">
        <v>78</v>
      </c>
      <c r="N8184" t="s">
        <v>78</v>
      </c>
      <c r="O8184" t="s">
        <v>1008</v>
      </c>
      <c r="P8184" t="s">
        <v>738</v>
      </c>
      <c r="Q8184" t="s">
        <v>647</v>
      </c>
      <c r="R8184" t="s">
        <v>624</v>
      </c>
      <c r="S8184" t="s">
        <v>170</v>
      </c>
    </row>
    <row r="8185" spans="1:20" x14ac:dyDescent="0.35">
      <c r="A8185" t="s">
        <v>40</v>
      </c>
      <c r="B8185" t="s">
        <v>900</v>
      </c>
      <c r="C8185">
        <v>3983</v>
      </c>
      <c r="D8185" t="s">
        <v>856</v>
      </c>
      <c r="E8185" t="s">
        <v>673</v>
      </c>
      <c r="F8185" t="s">
        <v>334</v>
      </c>
      <c r="G8185" t="s">
        <v>334</v>
      </c>
      <c r="H8185" t="s">
        <v>78</v>
      </c>
      <c r="I8185" t="s">
        <v>679</v>
      </c>
      <c r="J8185" t="s">
        <v>170</v>
      </c>
      <c r="K8185" t="s">
        <v>668</v>
      </c>
      <c r="L8185" t="s">
        <v>78</v>
      </c>
      <c r="M8185" t="s">
        <v>78</v>
      </c>
      <c r="N8185" t="s">
        <v>170</v>
      </c>
      <c r="O8185" t="s">
        <v>738</v>
      </c>
      <c r="P8185" t="s">
        <v>644</v>
      </c>
      <c r="Q8185" t="s">
        <v>525</v>
      </c>
      <c r="R8185" t="s">
        <v>334</v>
      </c>
      <c r="S8185" t="s">
        <v>668</v>
      </c>
    </row>
    <row r="8186" spans="1:20" x14ac:dyDescent="0.35">
      <c r="A8186" t="s">
        <v>40</v>
      </c>
      <c r="B8186" t="s">
        <v>901</v>
      </c>
      <c r="C8186">
        <v>947</v>
      </c>
      <c r="D8186" t="s">
        <v>354</v>
      </c>
      <c r="E8186" t="s">
        <v>807</v>
      </c>
      <c r="F8186" t="s">
        <v>987</v>
      </c>
      <c r="G8186" t="s">
        <v>800</v>
      </c>
      <c r="H8186" t="s">
        <v>78</v>
      </c>
      <c r="I8186" t="s">
        <v>78</v>
      </c>
      <c r="J8186" t="s">
        <v>377</v>
      </c>
      <c r="K8186" t="s">
        <v>490</v>
      </c>
      <c r="L8186" t="s">
        <v>78</v>
      </c>
      <c r="M8186" t="s">
        <v>679</v>
      </c>
      <c r="N8186" t="s">
        <v>78</v>
      </c>
      <c r="O8186" t="s">
        <v>529</v>
      </c>
      <c r="P8186" t="s">
        <v>624</v>
      </c>
      <c r="Q8186" t="s">
        <v>332</v>
      </c>
      <c r="R8186" t="s">
        <v>675</v>
      </c>
      <c r="S8186" t="s">
        <v>170</v>
      </c>
    </row>
    <row r="8188" spans="1:20" x14ac:dyDescent="0.35">
      <c r="A8188" t="s">
        <v>2189</v>
      </c>
    </row>
    <row r="8189" spans="1:20" x14ac:dyDescent="0.35">
      <c r="A8189" t="s">
        <v>29</v>
      </c>
      <c r="B8189" t="s">
        <v>30</v>
      </c>
      <c r="C8189" t="s">
        <v>1394</v>
      </c>
      <c r="D8189" t="s">
        <v>2190</v>
      </c>
      <c r="E8189" t="s">
        <v>2191</v>
      </c>
      <c r="F8189" t="s">
        <v>2192</v>
      </c>
      <c r="G8189" t="s">
        <v>2193</v>
      </c>
      <c r="H8189" t="s">
        <v>2194</v>
      </c>
      <c r="I8189" t="s">
        <v>2195</v>
      </c>
      <c r="J8189" t="s">
        <v>2196</v>
      </c>
      <c r="K8189" t="s">
        <v>2197</v>
      </c>
      <c r="L8189" t="s">
        <v>2198</v>
      </c>
      <c r="M8189" t="s">
        <v>2199</v>
      </c>
      <c r="N8189" t="s">
        <v>2200</v>
      </c>
      <c r="O8189" t="s">
        <v>2201</v>
      </c>
      <c r="P8189" t="s">
        <v>2202</v>
      </c>
      <c r="Q8189" t="s">
        <v>2203</v>
      </c>
      <c r="R8189" t="s">
        <v>1342</v>
      </c>
      <c r="S8189" t="s">
        <v>702</v>
      </c>
      <c r="T8189" t="s">
        <v>74</v>
      </c>
    </row>
    <row r="8190" spans="1:20" x14ac:dyDescent="0.35">
      <c r="A8190" t="s">
        <v>35</v>
      </c>
      <c r="B8190">
        <v>615</v>
      </c>
      <c r="C8190" t="s">
        <v>401</v>
      </c>
      <c r="D8190" t="s">
        <v>673</v>
      </c>
      <c r="E8190" t="s">
        <v>389</v>
      </c>
      <c r="F8190" t="s">
        <v>793</v>
      </c>
      <c r="G8190" t="s">
        <v>673</v>
      </c>
      <c r="H8190" t="s">
        <v>624</v>
      </c>
      <c r="I8190" t="s">
        <v>85</v>
      </c>
      <c r="J8190" t="s">
        <v>334</v>
      </c>
      <c r="K8190" t="s">
        <v>78</v>
      </c>
      <c r="L8190" t="s">
        <v>673</v>
      </c>
      <c r="M8190" t="s">
        <v>673</v>
      </c>
      <c r="N8190" t="s">
        <v>355</v>
      </c>
      <c r="O8190" t="s">
        <v>355</v>
      </c>
      <c r="P8190" t="s">
        <v>78</v>
      </c>
      <c r="Q8190" t="s">
        <v>673</v>
      </c>
      <c r="R8190" t="s">
        <v>868</v>
      </c>
      <c r="S8190" t="s">
        <v>582</v>
      </c>
      <c r="T8190" t="s">
        <v>679</v>
      </c>
    </row>
    <row r="8191" spans="1:20" x14ac:dyDescent="0.35">
      <c r="A8191" t="s">
        <v>36</v>
      </c>
      <c r="B8191">
        <v>1630</v>
      </c>
      <c r="C8191" t="s">
        <v>915</v>
      </c>
      <c r="D8191" t="s">
        <v>433</v>
      </c>
      <c r="E8191" t="s">
        <v>246</v>
      </c>
      <c r="F8191" t="s">
        <v>433</v>
      </c>
      <c r="G8191" t="s">
        <v>679</v>
      </c>
      <c r="H8191" t="s">
        <v>374</v>
      </c>
      <c r="I8191" t="s">
        <v>355</v>
      </c>
      <c r="J8191" t="s">
        <v>389</v>
      </c>
      <c r="K8191" t="s">
        <v>673</v>
      </c>
      <c r="L8191" t="s">
        <v>170</v>
      </c>
      <c r="M8191" t="s">
        <v>78</v>
      </c>
      <c r="N8191" t="s">
        <v>433</v>
      </c>
      <c r="O8191" t="s">
        <v>433</v>
      </c>
      <c r="P8191" t="s">
        <v>78</v>
      </c>
      <c r="Q8191" t="s">
        <v>78</v>
      </c>
      <c r="R8191" t="s">
        <v>644</v>
      </c>
      <c r="S8191" t="s">
        <v>852</v>
      </c>
      <c r="T8191" t="s">
        <v>170</v>
      </c>
    </row>
    <row r="8192" spans="1:20" x14ac:dyDescent="0.35">
      <c r="A8192" t="s">
        <v>37</v>
      </c>
      <c r="B8192">
        <v>826</v>
      </c>
      <c r="C8192" t="s">
        <v>136</v>
      </c>
      <c r="D8192" t="s">
        <v>673</v>
      </c>
      <c r="E8192" t="s">
        <v>170</v>
      </c>
      <c r="F8192" t="s">
        <v>389</v>
      </c>
      <c r="G8192" t="s">
        <v>170</v>
      </c>
      <c r="H8192" t="s">
        <v>334</v>
      </c>
      <c r="I8192" t="s">
        <v>334</v>
      </c>
      <c r="J8192" t="s">
        <v>433</v>
      </c>
      <c r="K8192" t="s">
        <v>78</v>
      </c>
      <c r="L8192" t="s">
        <v>78</v>
      </c>
      <c r="M8192" t="s">
        <v>170</v>
      </c>
      <c r="N8192" t="s">
        <v>170</v>
      </c>
      <c r="O8192" t="s">
        <v>170</v>
      </c>
      <c r="P8192" t="s">
        <v>78</v>
      </c>
      <c r="Q8192" t="s">
        <v>78</v>
      </c>
      <c r="R8192" t="s">
        <v>732</v>
      </c>
      <c r="S8192" t="s">
        <v>1089</v>
      </c>
      <c r="T8192" t="s">
        <v>334</v>
      </c>
    </row>
    <row r="8193" spans="1:21" x14ac:dyDescent="0.35">
      <c r="A8193" t="s">
        <v>38</v>
      </c>
      <c r="B8193">
        <v>820</v>
      </c>
      <c r="C8193" t="s">
        <v>547</v>
      </c>
      <c r="D8193" t="s">
        <v>334</v>
      </c>
      <c r="E8193" t="s">
        <v>246</v>
      </c>
      <c r="F8193" t="s">
        <v>1167</v>
      </c>
      <c r="G8193" t="s">
        <v>78</v>
      </c>
      <c r="H8193" t="s">
        <v>622</v>
      </c>
      <c r="I8193" t="s">
        <v>377</v>
      </c>
      <c r="J8193" t="s">
        <v>85</v>
      </c>
      <c r="K8193" t="s">
        <v>668</v>
      </c>
      <c r="L8193" t="s">
        <v>433</v>
      </c>
      <c r="M8193" t="s">
        <v>78</v>
      </c>
      <c r="N8193" t="s">
        <v>676</v>
      </c>
      <c r="O8193" t="s">
        <v>508</v>
      </c>
      <c r="P8193" t="s">
        <v>679</v>
      </c>
      <c r="Q8193" t="s">
        <v>78</v>
      </c>
      <c r="R8193" t="s">
        <v>1064</v>
      </c>
      <c r="S8193" t="s">
        <v>897</v>
      </c>
      <c r="T8193" t="s">
        <v>78</v>
      </c>
    </row>
    <row r="8194" spans="1:21" x14ac:dyDescent="0.35">
      <c r="A8194" t="s">
        <v>39</v>
      </c>
      <c r="B8194">
        <v>1025</v>
      </c>
      <c r="C8194" t="s">
        <v>459</v>
      </c>
      <c r="D8194" t="s">
        <v>374</v>
      </c>
      <c r="E8194" t="s">
        <v>246</v>
      </c>
      <c r="F8194" t="s">
        <v>742</v>
      </c>
      <c r="G8194" t="s">
        <v>668</v>
      </c>
      <c r="H8194" t="s">
        <v>624</v>
      </c>
      <c r="I8194" t="s">
        <v>624</v>
      </c>
      <c r="J8194" t="s">
        <v>355</v>
      </c>
      <c r="K8194" t="s">
        <v>673</v>
      </c>
      <c r="L8194" t="s">
        <v>433</v>
      </c>
      <c r="M8194" t="s">
        <v>433</v>
      </c>
      <c r="N8194" t="s">
        <v>383</v>
      </c>
      <c r="O8194" t="s">
        <v>633</v>
      </c>
      <c r="P8194" t="s">
        <v>78</v>
      </c>
      <c r="Q8194" t="s">
        <v>170</v>
      </c>
      <c r="R8194" t="s">
        <v>993</v>
      </c>
      <c r="S8194" t="s">
        <v>733</v>
      </c>
      <c r="T8194" t="s">
        <v>668</v>
      </c>
    </row>
    <row r="8195" spans="1:21" x14ac:dyDescent="0.35">
      <c r="A8195" t="s">
        <v>40</v>
      </c>
      <c r="B8195">
        <v>4916</v>
      </c>
      <c r="C8195" t="s">
        <v>922</v>
      </c>
      <c r="D8195" t="s">
        <v>246</v>
      </c>
      <c r="E8195" t="s">
        <v>246</v>
      </c>
      <c r="F8195" t="s">
        <v>688</v>
      </c>
      <c r="G8195" t="s">
        <v>170</v>
      </c>
      <c r="H8195" t="s">
        <v>623</v>
      </c>
      <c r="I8195" t="s">
        <v>623</v>
      </c>
      <c r="J8195" t="s">
        <v>387</v>
      </c>
      <c r="K8195" t="s">
        <v>668</v>
      </c>
      <c r="L8195" t="s">
        <v>673</v>
      </c>
      <c r="M8195" t="s">
        <v>170</v>
      </c>
      <c r="N8195" t="s">
        <v>85</v>
      </c>
      <c r="O8195" t="s">
        <v>738</v>
      </c>
      <c r="P8195" t="s">
        <v>78</v>
      </c>
      <c r="Q8195" t="s">
        <v>679</v>
      </c>
      <c r="R8195" t="s">
        <v>508</v>
      </c>
      <c r="S8195" t="s">
        <v>834</v>
      </c>
      <c r="T8195" t="s">
        <v>170</v>
      </c>
    </row>
    <row r="8197" spans="1:21" x14ac:dyDescent="0.35">
      <c r="A8197" t="s">
        <v>2204</v>
      </c>
    </row>
    <row r="8198" spans="1:21" x14ac:dyDescent="0.35">
      <c r="A8198" t="s">
        <v>29</v>
      </c>
      <c r="B8198" t="s">
        <v>847</v>
      </c>
      <c r="C8198" t="s">
        <v>30</v>
      </c>
      <c r="D8198" t="s">
        <v>1394</v>
      </c>
      <c r="E8198" t="s">
        <v>2190</v>
      </c>
      <c r="F8198" t="s">
        <v>2191</v>
      </c>
      <c r="G8198" t="s">
        <v>2192</v>
      </c>
      <c r="H8198" t="s">
        <v>2193</v>
      </c>
      <c r="I8198" t="s">
        <v>2194</v>
      </c>
      <c r="J8198" t="s">
        <v>2195</v>
      </c>
      <c r="K8198" t="s">
        <v>2196</v>
      </c>
      <c r="L8198" t="s">
        <v>2197</v>
      </c>
      <c r="M8198" t="s">
        <v>2198</v>
      </c>
      <c r="N8198" t="s">
        <v>2199</v>
      </c>
      <c r="O8198" t="s">
        <v>2200</v>
      </c>
      <c r="P8198" t="s">
        <v>2201</v>
      </c>
      <c r="Q8198" t="s">
        <v>2202</v>
      </c>
      <c r="R8198" t="s">
        <v>2203</v>
      </c>
      <c r="S8198" t="s">
        <v>1342</v>
      </c>
      <c r="T8198" t="s">
        <v>702</v>
      </c>
      <c r="U8198" t="s">
        <v>74</v>
      </c>
    </row>
    <row r="8199" spans="1:21" x14ac:dyDescent="0.35">
      <c r="A8199" t="s">
        <v>35</v>
      </c>
      <c r="B8199" t="s">
        <v>827</v>
      </c>
      <c r="C8199">
        <v>284</v>
      </c>
      <c r="D8199" t="s">
        <v>681</v>
      </c>
      <c r="E8199" t="s">
        <v>78</v>
      </c>
      <c r="F8199" t="s">
        <v>673</v>
      </c>
      <c r="G8199" t="s">
        <v>1008</v>
      </c>
      <c r="H8199" t="s">
        <v>78</v>
      </c>
      <c r="I8199" t="s">
        <v>85</v>
      </c>
      <c r="J8199" t="s">
        <v>433</v>
      </c>
      <c r="K8199" t="s">
        <v>78</v>
      </c>
      <c r="L8199" t="s">
        <v>78</v>
      </c>
      <c r="M8199" t="s">
        <v>78</v>
      </c>
      <c r="N8199" t="s">
        <v>679</v>
      </c>
      <c r="O8199" t="s">
        <v>987</v>
      </c>
      <c r="P8199" t="s">
        <v>622</v>
      </c>
      <c r="Q8199" t="s">
        <v>78</v>
      </c>
      <c r="R8199" t="s">
        <v>78</v>
      </c>
      <c r="S8199" t="s">
        <v>730</v>
      </c>
      <c r="T8199" t="s">
        <v>1212</v>
      </c>
      <c r="U8199" t="s">
        <v>170</v>
      </c>
    </row>
    <row r="8200" spans="1:21" x14ac:dyDescent="0.35">
      <c r="A8200" t="s">
        <v>35</v>
      </c>
      <c r="B8200" t="s">
        <v>828</v>
      </c>
      <c r="C8200">
        <v>318</v>
      </c>
      <c r="D8200" t="s">
        <v>184</v>
      </c>
      <c r="E8200" t="s">
        <v>433</v>
      </c>
      <c r="F8200" t="s">
        <v>85</v>
      </c>
      <c r="G8200" t="s">
        <v>735</v>
      </c>
      <c r="H8200" t="s">
        <v>433</v>
      </c>
      <c r="I8200" t="s">
        <v>676</v>
      </c>
      <c r="J8200" t="s">
        <v>341</v>
      </c>
      <c r="K8200" t="s">
        <v>389</v>
      </c>
      <c r="L8200" t="s">
        <v>78</v>
      </c>
      <c r="M8200" t="s">
        <v>433</v>
      </c>
      <c r="N8200" t="s">
        <v>433</v>
      </c>
      <c r="O8200" t="s">
        <v>355</v>
      </c>
      <c r="P8200" t="s">
        <v>623</v>
      </c>
      <c r="Q8200" t="s">
        <v>78</v>
      </c>
      <c r="R8200" t="s">
        <v>433</v>
      </c>
      <c r="S8200" t="s">
        <v>288</v>
      </c>
      <c r="T8200" t="s">
        <v>835</v>
      </c>
      <c r="U8200" t="s">
        <v>78</v>
      </c>
    </row>
    <row r="8201" spans="1:21" x14ac:dyDescent="0.35">
      <c r="A8201" t="s">
        <v>35</v>
      </c>
      <c r="B8201" t="s">
        <v>318</v>
      </c>
      <c r="C8201">
        <v>13</v>
      </c>
      <c r="D8201" t="s">
        <v>178</v>
      </c>
      <c r="E8201" t="s">
        <v>78</v>
      </c>
      <c r="F8201" t="s">
        <v>78</v>
      </c>
      <c r="G8201" t="s">
        <v>78</v>
      </c>
      <c r="H8201" t="s">
        <v>78</v>
      </c>
      <c r="I8201" t="s">
        <v>78</v>
      </c>
      <c r="J8201" t="s">
        <v>78</v>
      </c>
      <c r="K8201" t="s">
        <v>78</v>
      </c>
      <c r="L8201" t="s">
        <v>78</v>
      </c>
      <c r="M8201" t="s">
        <v>78</v>
      </c>
      <c r="N8201" t="s">
        <v>78</v>
      </c>
      <c r="O8201" t="s">
        <v>78</v>
      </c>
      <c r="P8201" t="s">
        <v>78</v>
      </c>
      <c r="Q8201" t="s">
        <v>78</v>
      </c>
      <c r="R8201" t="s">
        <v>78</v>
      </c>
      <c r="S8201" t="s">
        <v>737</v>
      </c>
      <c r="T8201" t="s">
        <v>185</v>
      </c>
      <c r="U8201" t="s">
        <v>78</v>
      </c>
    </row>
    <row r="8202" spans="1:21" x14ac:dyDescent="0.35">
      <c r="A8202" t="s">
        <v>36</v>
      </c>
      <c r="B8202" t="s">
        <v>827</v>
      </c>
      <c r="C8202">
        <v>668</v>
      </c>
      <c r="D8202" t="s">
        <v>1270</v>
      </c>
      <c r="E8202" t="s">
        <v>246</v>
      </c>
      <c r="F8202" t="s">
        <v>246</v>
      </c>
      <c r="G8202" t="s">
        <v>246</v>
      </c>
      <c r="H8202" t="s">
        <v>679</v>
      </c>
      <c r="I8202" t="s">
        <v>433</v>
      </c>
      <c r="J8202" t="s">
        <v>389</v>
      </c>
      <c r="K8202" t="s">
        <v>377</v>
      </c>
      <c r="L8202" t="s">
        <v>673</v>
      </c>
      <c r="M8202" t="s">
        <v>668</v>
      </c>
      <c r="N8202" t="s">
        <v>78</v>
      </c>
      <c r="O8202" t="s">
        <v>170</v>
      </c>
      <c r="P8202" t="s">
        <v>679</v>
      </c>
      <c r="Q8202" t="s">
        <v>78</v>
      </c>
      <c r="R8202" t="s">
        <v>78</v>
      </c>
      <c r="S8202" t="s">
        <v>622</v>
      </c>
      <c r="T8202" t="s">
        <v>182</v>
      </c>
      <c r="U8202" t="s">
        <v>170</v>
      </c>
    </row>
    <row r="8203" spans="1:21" x14ac:dyDescent="0.35">
      <c r="A8203" t="s">
        <v>36</v>
      </c>
      <c r="B8203" t="s">
        <v>828</v>
      </c>
      <c r="C8203">
        <v>895</v>
      </c>
      <c r="D8203" t="s">
        <v>419</v>
      </c>
      <c r="E8203" t="s">
        <v>377</v>
      </c>
      <c r="F8203" t="s">
        <v>246</v>
      </c>
      <c r="G8203" t="s">
        <v>374</v>
      </c>
      <c r="H8203" t="s">
        <v>170</v>
      </c>
      <c r="I8203" t="s">
        <v>374</v>
      </c>
      <c r="J8203" t="s">
        <v>624</v>
      </c>
      <c r="K8203" t="s">
        <v>389</v>
      </c>
      <c r="L8203" t="s">
        <v>334</v>
      </c>
      <c r="M8203" t="s">
        <v>170</v>
      </c>
      <c r="N8203" t="s">
        <v>679</v>
      </c>
      <c r="O8203" t="s">
        <v>414</v>
      </c>
      <c r="P8203" t="s">
        <v>414</v>
      </c>
      <c r="Q8203" t="s">
        <v>78</v>
      </c>
      <c r="R8203" t="s">
        <v>78</v>
      </c>
      <c r="S8203" t="s">
        <v>807</v>
      </c>
      <c r="T8203" t="s">
        <v>1198</v>
      </c>
      <c r="U8203" t="s">
        <v>170</v>
      </c>
    </row>
    <row r="8204" spans="1:21" x14ac:dyDescent="0.35">
      <c r="A8204" t="s">
        <v>36</v>
      </c>
      <c r="B8204" t="s">
        <v>318</v>
      </c>
      <c r="C8204">
        <v>67</v>
      </c>
      <c r="D8204" t="s">
        <v>1356</v>
      </c>
      <c r="E8204" t="s">
        <v>78</v>
      </c>
      <c r="F8204" t="s">
        <v>78</v>
      </c>
      <c r="G8204" t="s">
        <v>78</v>
      </c>
      <c r="H8204" t="s">
        <v>78</v>
      </c>
      <c r="I8204" t="s">
        <v>78</v>
      </c>
      <c r="J8204" t="s">
        <v>78</v>
      </c>
      <c r="K8204" t="s">
        <v>433</v>
      </c>
      <c r="L8204" t="s">
        <v>78</v>
      </c>
      <c r="M8204" t="s">
        <v>78</v>
      </c>
      <c r="N8204" t="s">
        <v>78</v>
      </c>
      <c r="O8204" t="s">
        <v>78</v>
      </c>
      <c r="P8204" t="s">
        <v>433</v>
      </c>
      <c r="Q8204" t="s">
        <v>78</v>
      </c>
      <c r="R8204" t="s">
        <v>78</v>
      </c>
      <c r="S8204" t="s">
        <v>717</v>
      </c>
      <c r="T8204" t="s">
        <v>1216</v>
      </c>
      <c r="U8204" t="s">
        <v>78</v>
      </c>
    </row>
    <row r="8205" spans="1:21" x14ac:dyDescent="0.35">
      <c r="A8205" t="s">
        <v>37</v>
      </c>
      <c r="B8205" t="s">
        <v>827</v>
      </c>
      <c r="C8205">
        <v>344</v>
      </c>
      <c r="D8205" t="s">
        <v>443</v>
      </c>
      <c r="E8205" t="s">
        <v>246</v>
      </c>
      <c r="F8205" t="s">
        <v>679</v>
      </c>
      <c r="G8205" t="s">
        <v>355</v>
      </c>
      <c r="H8205" t="s">
        <v>78</v>
      </c>
      <c r="I8205" t="s">
        <v>377</v>
      </c>
      <c r="J8205" t="s">
        <v>334</v>
      </c>
      <c r="K8205" t="s">
        <v>679</v>
      </c>
      <c r="L8205" t="s">
        <v>78</v>
      </c>
      <c r="M8205" t="s">
        <v>78</v>
      </c>
      <c r="N8205" t="s">
        <v>78</v>
      </c>
      <c r="O8205" t="s">
        <v>78</v>
      </c>
      <c r="P8205" t="s">
        <v>78</v>
      </c>
      <c r="Q8205" t="s">
        <v>78</v>
      </c>
      <c r="R8205" t="s">
        <v>78</v>
      </c>
      <c r="S8205" t="s">
        <v>508</v>
      </c>
      <c r="T8205" t="s">
        <v>1107</v>
      </c>
      <c r="U8205" t="s">
        <v>433</v>
      </c>
    </row>
    <row r="8206" spans="1:21" x14ac:dyDescent="0.35">
      <c r="A8206" t="s">
        <v>37</v>
      </c>
      <c r="B8206" t="s">
        <v>828</v>
      </c>
      <c r="C8206">
        <v>440</v>
      </c>
      <c r="D8206" t="s">
        <v>77</v>
      </c>
      <c r="E8206" t="s">
        <v>668</v>
      </c>
      <c r="F8206" t="s">
        <v>668</v>
      </c>
      <c r="G8206" t="s">
        <v>246</v>
      </c>
      <c r="H8206" t="s">
        <v>673</v>
      </c>
      <c r="I8206" t="s">
        <v>170</v>
      </c>
      <c r="J8206" t="s">
        <v>246</v>
      </c>
      <c r="K8206" t="s">
        <v>800</v>
      </c>
      <c r="L8206" t="s">
        <v>78</v>
      </c>
      <c r="M8206" t="s">
        <v>78</v>
      </c>
      <c r="N8206" t="s">
        <v>673</v>
      </c>
      <c r="O8206" t="s">
        <v>78</v>
      </c>
      <c r="P8206" t="s">
        <v>78</v>
      </c>
      <c r="Q8206" t="s">
        <v>78</v>
      </c>
      <c r="R8206" t="s">
        <v>78</v>
      </c>
      <c r="S8206" t="s">
        <v>736</v>
      </c>
      <c r="T8206" t="s">
        <v>834</v>
      </c>
      <c r="U8206" t="s">
        <v>679</v>
      </c>
    </row>
    <row r="8207" spans="1:21" x14ac:dyDescent="0.35">
      <c r="A8207" t="s">
        <v>37</v>
      </c>
      <c r="B8207" t="s">
        <v>318</v>
      </c>
      <c r="C8207">
        <v>42</v>
      </c>
      <c r="D8207" t="s">
        <v>1303</v>
      </c>
      <c r="E8207" t="s">
        <v>78</v>
      </c>
      <c r="F8207" t="s">
        <v>78</v>
      </c>
      <c r="G8207" t="s">
        <v>78</v>
      </c>
      <c r="H8207" t="s">
        <v>78</v>
      </c>
      <c r="I8207" t="s">
        <v>78</v>
      </c>
      <c r="J8207" t="s">
        <v>78</v>
      </c>
      <c r="K8207" t="s">
        <v>78</v>
      </c>
      <c r="L8207" t="s">
        <v>78</v>
      </c>
      <c r="M8207" t="s">
        <v>78</v>
      </c>
      <c r="N8207" t="s">
        <v>78</v>
      </c>
      <c r="O8207" t="s">
        <v>688</v>
      </c>
      <c r="P8207" t="s">
        <v>688</v>
      </c>
      <c r="Q8207" t="s">
        <v>78</v>
      </c>
      <c r="R8207" t="s">
        <v>78</v>
      </c>
      <c r="S8207" t="s">
        <v>78</v>
      </c>
      <c r="T8207" t="s">
        <v>597</v>
      </c>
      <c r="U8207" t="s">
        <v>825</v>
      </c>
    </row>
    <row r="8208" spans="1:21" x14ac:dyDescent="0.35">
      <c r="A8208" t="s">
        <v>38</v>
      </c>
      <c r="B8208" t="s">
        <v>827</v>
      </c>
      <c r="C8208">
        <v>354</v>
      </c>
      <c r="D8208" t="s">
        <v>332</v>
      </c>
      <c r="E8208" t="s">
        <v>387</v>
      </c>
      <c r="F8208" t="s">
        <v>675</v>
      </c>
      <c r="G8208" t="s">
        <v>1011</v>
      </c>
      <c r="H8208" t="s">
        <v>78</v>
      </c>
      <c r="I8208" t="s">
        <v>341</v>
      </c>
      <c r="J8208" t="s">
        <v>387</v>
      </c>
      <c r="K8208" t="s">
        <v>623</v>
      </c>
      <c r="L8208" t="s">
        <v>679</v>
      </c>
      <c r="M8208" t="s">
        <v>355</v>
      </c>
      <c r="N8208" t="s">
        <v>78</v>
      </c>
      <c r="O8208" t="s">
        <v>508</v>
      </c>
      <c r="P8208" t="s">
        <v>721</v>
      </c>
      <c r="Q8208" t="s">
        <v>170</v>
      </c>
      <c r="R8208" t="s">
        <v>78</v>
      </c>
      <c r="S8208" t="s">
        <v>865</v>
      </c>
      <c r="T8208" t="s">
        <v>946</v>
      </c>
      <c r="U8208" t="s">
        <v>78</v>
      </c>
    </row>
    <row r="8209" spans="1:21" x14ac:dyDescent="0.35">
      <c r="A8209" t="s">
        <v>38</v>
      </c>
      <c r="B8209" t="s">
        <v>828</v>
      </c>
      <c r="C8209">
        <v>425</v>
      </c>
      <c r="D8209" t="s">
        <v>569</v>
      </c>
      <c r="E8209" t="s">
        <v>78</v>
      </c>
      <c r="F8209" t="s">
        <v>78</v>
      </c>
      <c r="G8209" t="s">
        <v>1169</v>
      </c>
      <c r="H8209" t="s">
        <v>78</v>
      </c>
      <c r="I8209" t="s">
        <v>406</v>
      </c>
      <c r="J8209" t="s">
        <v>433</v>
      </c>
      <c r="K8209" t="s">
        <v>490</v>
      </c>
      <c r="L8209" t="s">
        <v>334</v>
      </c>
      <c r="M8209" t="s">
        <v>78</v>
      </c>
      <c r="N8209" t="s">
        <v>78</v>
      </c>
      <c r="O8209" t="s">
        <v>383</v>
      </c>
      <c r="P8209" t="s">
        <v>868</v>
      </c>
      <c r="Q8209" t="s">
        <v>78</v>
      </c>
      <c r="R8209" t="s">
        <v>78</v>
      </c>
      <c r="S8209" t="s">
        <v>270</v>
      </c>
      <c r="T8209" t="s">
        <v>1212</v>
      </c>
      <c r="U8209" t="s">
        <v>78</v>
      </c>
    </row>
    <row r="8210" spans="1:21" x14ac:dyDescent="0.35">
      <c r="A8210" t="s">
        <v>38</v>
      </c>
      <c r="B8210" t="s">
        <v>318</v>
      </c>
      <c r="C8210">
        <v>41</v>
      </c>
      <c r="D8210" t="s">
        <v>462</v>
      </c>
      <c r="E8210" t="s">
        <v>78</v>
      </c>
      <c r="F8210" t="s">
        <v>78</v>
      </c>
      <c r="G8210" t="s">
        <v>949</v>
      </c>
      <c r="H8210" t="s">
        <v>78</v>
      </c>
      <c r="I8210" t="s">
        <v>644</v>
      </c>
      <c r="J8210" t="s">
        <v>78</v>
      </c>
      <c r="K8210" t="s">
        <v>78</v>
      </c>
      <c r="L8210" t="s">
        <v>78</v>
      </c>
      <c r="M8210" t="s">
        <v>78</v>
      </c>
      <c r="N8210" t="s">
        <v>78</v>
      </c>
      <c r="O8210" t="s">
        <v>78</v>
      </c>
      <c r="P8210" t="s">
        <v>724</v>
      </c>
      <c r="Q8210" t="s">
        <v>78</v>
      </c>
      <c r="R8210" t="s">
        <v>78</v>
      </c>
      <c r="S8210" t="s">
        <v>260</v>
      </c>
      <c r="T8210" t="s">
        <v>1416</v>
      </c>
      <c r="U8210" t="s">
        <v>78</v>
      </c>
    </row>
    <row r="8211" spans="1:21" x14ac:dyDescent="0.35">
      <c r="A8211" t="s">
        <v>39</v>
      </c>
      <c r="B8211" t="s">
        <v>827</v>
      </c>
      <c r="C8211">
        <v>426</v>
      </c>
      <c r="D8211" t="s">
        <v>572</v>
      </c>
      <c r="E8211" t="s">
        <v>679</v>
      </c>
      <c r="F8211" t="s">
        <v>334</v>
      </c>
      <c r="G8211" t="s">
        <v>250</v>
      </c>
      <c r="H8211" t="s">
        <v>78</v>
      </c>
      <c r="I8211" t="s">
        <v>987</v>
      </c>
      <c r="J8211" t="s">
        <v>623</v>
      </c>
      <c r="K8211" t="s">
        <v>374</v>
      </c>
      <c r="L8211" t="s">
        <v>78</v>
      </c>
      <c r="M8211" t="s">
        <v>78</v>
      </c>
      <c r="N8211" t="s">
        <v>78</v>
      </c>
      <c r="O8211" t="s">
        <v>355</v>
      </c>
      <c r="P8211" t="s">
        <v>736</v>
      </c>
      <c r="Q8211" t="s">
        <v>78</v>
      </c>
      <c r="R8211" t="s">
        <v>78</v>
      </c>
      <c r="S8211" t="s">
        <v>993</v>
      </c>
      <c r="T8211" t="s">
        <v>420</v>
      </c>
      <c r="U8211" t="s">
        <v>334</v>
      </c>
    </row>
    <row r="8212" spans="1:21" x14ac:dyDescent="0.35">
      <c r="A8212" t="s">
        <v>39</v>
      </c>
      <c r="B8212" t="s">
        <v>828</v>
      </c>
      <c r="C8212">
        <v>558</v>
      </c>
      <c r="D8212" t="s">
        <v>178</v>
      </c>
      <c r="E8212" t="s">
        <v>800</v>
      </c>
      <c r="F8212" t="s">
        <v>433</v>
      </c>
      <c r="G8212" t="s">
        <v>719</v>
      </c>
      <c r="H8212" t="s">
        <v>246</v>
      </c>
      <c r="I8212" t="s">
        <v>743</v>
      </c>
      <c r="J8212" t="s">
        <v>676</v>
      </c>
      <c r="K8212" t="s">
        <v>341</v>
      </c>
      <c r="L8212" t="s">
        <v>374</v>
      </c>
      <c r="M8212" t="s">
        <v>387</v>
      </c>
      <c r="N8212" t="s">
        <v>414</v>
      </c>
      <c r="O8212" t="s">
        <v>732</v>
      </c>
      <c r="P8212" t="s">
        <v>690</v>
      </c>
      <c r="Q8212" t="s">
        <v>78</v>
      </c>
      <c r="R8212" t="s">
        <v>668</v>
      </c>
      <c r="S8212" t="s">
        <v>1008</v>
      </c>
      <c r="T8212" t="s">
        <v>744</v>
      </c>
      <c r="U8212" t="s">
        <v>679</v>
      </c>
    </row>
    <row r="8213" spans="1:21" x14ac:dyDescent="0.35">
      <c r="A8213" t="s">
        <v>39</v>
      </c>
      <c r="B8213" t="s">
        <v>318</v>
      </c>
      <c r="C8213">
        <v>41</v>
      </c>
      <c r="D8213" t="s">
        <v>184</v>
      </c>
      <c r="E8213" t="s">
        <v>78</v>
      </c>
      <c r="F8213" t="s">
        <v>78</v>
      </c>
      <c r="G8213" t="s">
        <v>998</v>
      </c>
      <c r="H8213" t="s">
        <v>78</v>
      </c>
      <c r="I8213" t="s">
        <v>78</v>
      </c>
      <c r="J8213" t="s">
        <v>78</v>
      </c>
      <c r="K8213" t="s">
        <v>78</v>
      </c>
      <c r="L8213" t="s">
        <v>78</v>
      </c>
      <c r="M8213" t="s">
        <v>78</v>
      </c>
      <c r="N8213" t="s">
        <v>78</v>
      </c>
      <c r="O8213" t="s">
        <v>78</v>
      </c>
      <c r="P8213" t="s">
        <v>78</v>
      </c>
      <c r="Q8213" t="s">
        <v>78</v>
      </c>
      <c r="R8213" t="s">
        <v>78</v>
      </c>
      <c r="S8213" t="s">
        <v>78</v>
      </c>
      <c r="T8213" t="s">
        <v>571</v>
      </c>
      <c r="U8213" t="s">
        <v>78</v>
      </c>
    </row>
    <row r="8214" spans="1:21" x14ac:dyDescent="0.35">
      <c r="A8214" t="s">
        <v>40</v>
      </c>
      <c r="B8214" t="s">
        <v>827</v>
      </c>
      <c r="C8214">
        <v>2076</v>
      </c>
      <c r="D8214" t="s">
        <v>50</v>
      </c>
      <c r="E8214" t="s">
        <v>334</v>
      </c>
      <c r="F8214" t="s">
        <v>246</v>
      </c>
      <c r="G8214" t="s">
        <v>676</v>
      </c>
      <c r="H8214" t="s">
        <v>78</v>
      </c>
      <c r="I8214" t="s">
        <v>675</v>
      </c>
      <c r="J8214" t="s">
        <v>389</v>
      </c>
      <c r="K8214" t="s">
        <v>374</v>
      </c>
      <c r="L8214" t="s">
        <v>679</v>
      </c>
      <c r="M8214" t="s">
        <v>673</v>
      </c>
      <c r="N8214" t="s">
        <v>78</v>
      </c>
      <c r="O8214" t="s">
        <v>623</v>
      </c>
      <c r="P8214" t="s">
        <v>85</v>
      </c>
      <c r="Q8214" t="s">
        <v>78</v>
      </c>
      <c r="R8214" t="s">
        <v>78</v>
      </c>
      <c r="S8214" t="s">
        <v>728</v>
      </c>
      <c r="T8214" t="s">
        <v>526</v>
      </c>
      <c r="U8214" t="s">
        <v>668</v>
      </c>
    </row>
    <row r="8215" spans="1:21" x14ac:dyDescent="0.35">
      <c r="A8215" t="s">
        <v>40</v>
      </c>
      <c r="B8215" t="s">
        <v>828</v>
      </c>
      <c r="C8215">
        <v>2636</v>
      </c>
      <c r="D8215" t="s">
        <v>479</v>
      </c>
      <c r="E8215" t="s">
        <v>433</v>
      </c>
      <c r="F8215" t="s">
        <v>334</v>
      </c>
      <c r="G8215" t="s">
        <v>508</v>
      </c>
      <c r="H8215" t="s">
        <v>668</v>
      </c>
      <c r="I8215" t="s">
        <v>355</v>
      </c>
      <c r="J8215" t="s">
        <v>406</v>
      </c>
      <c r="K8215" t="s">
        <v>85</v>
      </c>
      <c r="L8215" t="s">
        <v>673</v>
      </c>
      <c r="M8215" t="s">
        <v>673</v>
      </c>
      <c r="N8215" t="s">
        <v>673</v>
      </c>
      <c r="O8215" t="s">
        <v>490</v>
      </c>
      <c r="P8215" t="s">
        <v>624</v>
      </c>
      <c r="Q8215" t="s">
        <v>78</v>
      </c>
      <c r="R8215" t="s">
        <v>679</v>
      </c>
      <c r="S8215" t="s">
        <v>730</v>
      </c>
      <c r="T8215" t="s">
        <v>727</v>
      </c>
      <c r="U8215" t="s">
        <v>679</v>
      </c>
    </row>
    <row r="8216" spans="1:21" x14ac:dyDescent="0.35">
      <c r="A8216" t="s">
        <v>40</v>
      </c>
      <c r="B8216" t="s">
        <v>318</v>
      </c>
      <c r="C8216">
        <v>204</v>
      </c>
      <c r="D8216" t="s">
        <v>403</v>
      </c>
      <c r="E8216" t="s">
        <v>78</v>
      </c>
      <c r="F8216" t="s">
        <v>78</v>
      </c>
      <c r="G8216" t="s">
        <v>624</v>
      </c>
      <c r="H8216" t="s">
        <v>78</v>
      </c>
      <c r="I8216" t="s">
        <v>246</v>
      </c>
      <c r="J8216" t="s">
        <v>78</v>
      </c>
      <c r="K8216" t="s">
        <v>170</v>
      </c>
      <c r="L8216" t="s">
        <v>78</v>
      </c>
      <c r="M8216" t="s">
        <v>78</v>
      </c>
      <c r="N8216" t="s">
        <v>78</v>
      </c>
      <c r="O8216" t="s">
        <v>433</v>
      </c>
      <c r="P8216" t="s">
        <v>406</v>
      </c>
      <c r="Q8216" t="s">
        <v>78</v>
      </c>
      <c r="R8216" t="s">
        <v>78</v>
      </c>
      <c r="S8216" t="s">
        <v>456</v>
      </c>
      <c r="T8216" t="s">
        <v>420</v>
      </c>
      <c r="U8216" t="s">
        <v>433</v>
      </c>
    </row>
    <row r="8218" spans="1:21" x14ac:dyDescent="0.35">
      <c r="A8218" t="s">
        <v>2205</v>
      </c>
    </row>
    <row r="8219" spans="1:21" x14ac:dyDescent="0.35">
      <c r="A8219" t="s">
        <v>29</v>
      </c>
      <c r="B8219" t="s">
        <v>864</v>
      </c>
      <c r="C8219" t="s">
        <v>30</v>
      </c>
      <c r="D8219" t="s">
        <v>1394</v>
      </c>
      <c r="E8219" t="s">
        <v>2190</v>
      </c>
      <c r="F8219" t="s">
        <v>2191</v>
      </c>
      <c r="G8219" t="s">
        <v>2192</v>
      </c>
      <c r="H8219" t="s">
        <v>2193</v>
      </c>
      <c r="I8219" t="s">
        <v>2194</v>
      </c>
      <c r="J8219" t="s">
        <v>2195</v>
      </c>
      <c r="K8219" t="s">
        <v>2196</v>
      </c>
      <c r="L8219" t="s">
        <v>2197</v>
      </c>
      <c r="M8219" t="s">
        <v>2198</v>
      </c>
      <c r="N8219" t="s">
        <v>2199</v>
      </c>
      <c r="O8219" t="s">
        <v>2200</v>
      </c>
      <c r="P8219" t="s">
        <v>2201</v>
      </c>
      <c r="Q8219" t="s">
        <v>2202</v>
      </c>
      <c r="R8219" t="s">
        <v>2203</v>
      </c>
      <c r="S8219" t="s">
        <v>1342</v>
      </c>
      <c r="T8219" t="s">
        <v>702</v>
      </c>
      <c r="U8219" t="s">
        <v>74</v>
      </c>
    </row>
    <row r="8220" spans="1:21" x14ac:dyDescent="0.35">
      <c r="A8220" t="s">
        <v>35</v>
      </c>
      <c r="B8220" t="s">
        <v>831</v>
      </c>
      <c r="C8220">
        <v>116</v>
      </c>
      <c r="D8220" t="s">
        <v>436</v>
      </c>
      <c r="E8220" t="s">
        <v>78</v>
      </c>
      <c r="F8220" t="s">
        <v>673</v>
      </c>
      <c r="G8220" t="s">
        <v>1023</v>
      </c>
      <c r="H8220" t="s">
        <v>679</v>
      </c>
      <c r="I8220" t="s">
        <v>78</v>
      </c>
      <c r="J8220" t="s">
        <v>675</v>
      </c>
      <c r="K8220" t="s">
        <v>673</v>
      </c>
      <c r="L8220" t="s">
        <v>78</v>
      </c>
      <c r="M8220" t="s">
        <v>78</v>
      </c>
      <c r="N8220" t="s">
        <v>78</v>
      </c>
      <c r="O8220" t="s">
        <v>433</v>
      </c>
      <c r="P8220" t="s">
        <v>389</v>
      </c>
      <c r="Q8220" t="s">
        <v>78</v>
      </c>
      <c r="R8220" t="s">
        <v>78</v>
      </c>
      <c r="S8220" t="s">
        <v>631</v>
      </c>
      <c r="T8220" t="s">
        <v>635</v>
      </c>
      <c r="U8220" t="s">
        <v>78</v>
      </c>
    </row>
    <row r="8221" spans="1:21" x14ac:dyDescent="0.35">
      <c r="A8221" t="s">
        <v>35</v>
      </c>
      <c r="B8221" t="s">
        <v>832</v>
      </c>
      <c r="C8221">
        <v>345</v>
      </c>
      <c r="D8221" t="s">
        <v>443</v>
      </c>
      <c r="E8221" t="s">
        <v>78</v>
      </c>
      <c r="F8221" t="s">
        <v>673</v>
      </c>
      <c r="G8221" t="s">
        <v>739</v>
      </c>
      <c r="H8221" t="s">
        <v>78</v>
      </c>
      <c r="I8221" t="s">
        <v>341</v>
      </c>
      <c r="J8221" t="s">
        <v>374</v>
      </c>
      <c r="K8221" t="s">
        <v>78</v>
      </c>
      <c r="L8221" t="s">
        <v>78</v>
      </c>
      <c r="M8221" t="s">
        <v>246</v>
      </c>
      <c r="N8221" t="s">
        <v>679</v>
      </c>
      <c r="O8221" t="s">
        <v>414</v>
      </c>
      <c r="P8221" t="s">
        <v>387</v>
      </c>
      <c r="Q8221" t="s">
        <v>78</v>
      </c>
      <c r="R8221" t="s">
        <v>78</v>
      </c>
      <c r="S8221" t="s">
        <v>721</v>
      </c>
      <c r="T8221" t="s">
        <v>801</v>
      </c>
      <c r="U8221" t="s">
        <v>679</v>
      </c>
    </row>
    <row r="8222" spans="1:21" x14ac:dyDescent="0.35">
      <c r="A8222" t="s">
        <v>35</v>
      </c>
      <c r="B8222" t="s">
        <v>833</v>
      </c>
      <c r="C8222">
        <v>154</v>
      </c>
      <c r="D8222" t="s">
        <v>617</v>
      </c>
      <c r="E8222" t="s">
        <v>987</v>
      </c>
      <c r="F8222" t="s">
        <v>676</v>
      </c>
      <c r="G8222" t="s">
        <v>1056</v>
      </c>
      <c r="H8222" t="s">
        <v>490</v>
      </c>
      <c r="I8222" t="s">
        <v>730</v>
      </c>
      <c r="J8222" t="s">
        <v>730</v>
      </c>
      <c r="K8222" t="s">
        <v>738</v>
      </c>
      <c r="L8222" t="s">
        <v>78</v>
      </c>
      <c r="M8222" t="s">
        <v>78</v>
      </c>
      <c r="N8222" t="s">
        <v>490</v>
      </c>
      <c r="O8222" t="s">
        <v>728</v>
      </c>
      <c r="P8222" t="s">
        <v>456</v>
      </c>
      <c r="Q8222" t="s">
        <v>78</v>
      </c>
      <c r="R8222" t="s">
        <v>490</v>
      </c>
      <c r="S8222" t="s">
        <v>1011</v>
      </c>
      <c r="T8222" t="s">
        <v>966</v>
      </c>
      <c r="U8222" t="s">
        <v>78</v>
      </c>
    </row>
    <row r="8223" spans="1:21" x14ac:dyDescent="0.35">
      <c r="A8223" t="s">
        <v>36</v>
      </c>
      <c r="B8223" t="s">
        <v>831</v>
      </c>
      <c r="C8223">
        <v>142</v>
      </c>
      <c r="D8223" t="s">
        <v>588</v>
      </c>
      <c r="E8223" t="s">
        <v>246</v>
      </c>
      <c r="F8223" t="s">
        <v>246</v>
      </c>
      <c r="G8223" t="s">
        <v>78</v>
      </c>
      <c r="H8223" t="s">
        <v>78</v>
      </c>
      <c r="I8223" t="s">
        <v>675</v>
      </c>
      <c r="J8223" t="s">
        <v>85</v>
      </c>
      <c r="K8223" t="s">
        <v>622</v>
      </c>
      <c r="L8223" t="s">
        <v>675</v>
      </c>
      <c r="M8223" t="s">
        <v>623</v>
      </c>
      <c r="N8223" t="s">
        <v>78</v>
      </c>
      <c r="O8223" t="s">
        <v>246</v>
      </c>
      <c r="P8223" t="s">
        <v>78</v>
      </c>
      <c r="Q8223" t="s">
        <v>78</v>
      </c>
      <c r="R8223" t="s">
        <v>78</v>
      </c>
      <c r="S8223" t="s">
        <v>807</v>
      </c>
      <c r="T8223" t="s">
        <v>539</v>
      </c>
      <c r="U8223" t="s">
        <v>675</v>
      </c>
    </row>
    <row r="8224" spans="1:21" x14ac:dyDescent="0.35">
      <c r="A8224" t="s">
        <v>36</v>
      </c>
      <c r="B8224" t="s">
        <v>832</v>
      </c>
      <c r="C8224">
        <v>1305</v>
      </c>
      <c r="D8224" t="s">
        <v>1558</v>
      </c>
      <c r="E8224" t="s">
        <v>433</v>
      </c>
      <c r="F8224" t="s">
        <v>673</v>
      </c>
      <c r="G8224" t="s">
        <v>433</v>
      </c>
      <c r="H8224" t="s">
        <v>170</v>
      </c>
      <c r="I8224" t="s">
        <v>246</v>
      </c>
      <c r="J8224" t="s">
        <v>675</v>
      </c>
      <c r="K8224" t="s">
        <v>334</v>
      </c>
      <c r="L8224" t="s">
        <v>170</v>
      </c>
      <c r="M8224" t="s">
        <v>679</v>
      </c>
      <c r="N8224" t="s">
        <v>679</v>
      </c>
      <c r="O8224" t="s">
        <v>334</v>
      </c>
      <c r="P8224" t="s">
        <v>246</v>
      </c>
      <c r="Q8224" t="s">
        <v>78</v>
      </c>
      <c r="R8224" t="s">
        <v>78</v>
      </c>
      <c r="S8224" t="s">
        <v>341</v>
      </c>
      <c r="T8224" t="s">
        <v>883</v>
      </c>
      <c r="U8224" t="s">
        <v>679</v>
      </c>
    </row>
    <row r="8225" spans="1:21" x14ac:dyDescent="0.35">
      <c r="A8225" t="s">
        <v>36</v>
      </c>
      <c r="B8225" t="s">
        <v>833</v>
      </c>
      <c r="C8225">
        <v>183</v>
      </c>
      <c r="D8225" t="s">
        <v>1106</v>
      </c>
      <c r="E8225" t="s">
        <v>675</v>
      </c>
      <c r="F8225" t="s">
        <v>85</v>
      </c>
      <c r="G8225" t="s">
        <v>800</v>
      </c>
      <c r="H8225" t="s">
        <v>78</v>
      </c>
      <c r="I8225" t="s">
        <v>623</v>
      </c>
      <c r="J8225" t="s">
        <v>825</v>
      </c>
      <c r="K8225" t="s">
        <v>529</v>
      </c>
      <c r="L8225" t="s">
        <v>414</v>
      </c>
      <c r="M8225" t="s">
        <v>78</v>
      </c>
      <c r="N8225" t="s">
        <v>78</v>
      </c>
      <c r="O8225" t="s">
        <v>623</v>
      </c>
      <c r="P8225" t="s">
        <v>490</v>
      </c>
      <c r="Q8225" t="s">
        <v>78</v>
      </c>
      <c r="R8225" t="s">
        <v>78</v>
      </c>
      <c r="S8225" t="s">
        <v>688</v>
      </c>
      <c r="T8225" t="s">
        <v>1209</v>
      </c>
      <c r="U8225" t="s">
        <v>78</v>
      </c>
    </row>
    <row r="8226" spans="1:21" x14ac:dyDescent="0.35">
      <c r="A8226" t="s">
        <v>37</v>
      </c>
      <c r="B8226" t="s">
        <v>831</v>
      </c>
      <c r="C8226">
        <v>108</v>
      </c>
      <c r="D8226" t="s">
        <v>275</v>
      </c>
      <c r="E8226" t="s">
        <v>78</v>
      </c>
      <c r="F8226" t="s">
        <v>78</v>
      </c>
      <c r="G8226" t="s">
        <v>78</v>
      </c>
      <c r="H8226" t="s">
        <v>78</v>
      </c>
      <c r="I8226" t="s">
        <v>78</v>
      </c>
      <c r="J8226" t="s">
        <v>675</v>
      </c>
      <c r="K8226" t="s">
        <v>987</v>
      </c>
      <c r="L8226" t="s">
        <v>78</v>
      </c>
      <c r="M8226" t="s">
        <v>78</v>
      </c>
      <c r="N8226" t="s">
        <v>78</v>
      </c>
      <c r="O8226" t="s">
        <v>78</v>
      </c>
      <c r="P8226" t="s">
        <v>78</v>
      </c>
      <c r="Q8226" t="s">
        <v>78</v>
      </c>
      <c r="R8226" t="s">
        <v>78</v>
      </c>
      <c r="S8226" t="s">
        <v>868</v>
      </c>
      <c r="T8226" t="s">
        <v>182</v>
      </c>
      <c r="U8226" t="s">
        <v>78</v>
      </c>
    </row>
    <row r="8227" spans="1:21" x14ac:dyDescent="0.35">
      <c r="A8227" t="s">
        <v>37</v>
      </c>
      <c r="B8227" t="s">
        <v>832</v>
      </c>
      <c r="C8227">
        <v>648</v>
      </c>
      <c r="D8227" t="s">
        <v>548</v>
      </c>
      <c r="E8227" t="s">
        <v>673</v>
      </c>
      <c r="F8227" t="s">
        <v>170</v>
      </c>
      <c r="G8227" t="s">
        <v>800</v>
      </c>
      <c r="H8227" t="s">
        <v>668</v>
      </c>
      <c r="I8227" t="s">
        <v>246</v>
      </c>
      <c r="J8227" t="s">
        <v>673</v>
      </c>
      <c r="K8227" t="s">
        <v>246</v>
      </c>
      <c r="L8227" t="s">
        <v>78</v>
      </c>
      <c r="M8227" t="s">
        <v>78</v>
      </c>
      <c r="N8227" t="s">
        <v>668</v>
      </c>
      <c r="O8227" t="s">
        <v>170</v>
      </c>
      <c r="P8227" t="s">
        <v>170</v>
      </c>
      <c r="Q8227" t="s">
        <v>78</v>
      </c>
      <c r="R8227" t="s">
        <v>78</v>
      </c>
      <c r="S8227" t="s">
        <v>676</v>
      </c>
      <c r="T8227" t="s">
        <v>1217</v>
      </c>
      <c r="U8227" t="s">
        <v>433</v>
      </c>
    </row>
    <row r="8228" spans="1:21" x14ac:dyDescent="0.35">
      <c r="A8228" t="s">
        <v>37</v>
      </c>
      <c r="B8228" t="s">
        <v>833</v>
      </c>
      <c r="C8228">
        <v>70</v>
      </c>
      <c r="D8228" t="s">
        <v>220</v>
      </c>
      <c r="E8228" t="s">
        <v>377</v>
      </c>
      <c r="F8228" t="s">
        <v>78</v>
      </c>
      <c r="G8228" t="s">
        <v>78</v>
      </c>
      <c r="H8228" t="s">
        <v>78</v>
      </c>
      <c r="I8228" t="s">
        <v>78</v>
      </c>
      <c r="J8228" t="s">
        <v>78</v>
      </c>
      <c r="K8228" t="s">
        <v>78</v>
      </c>
      <c r="L8228" t="s">
        <v>78</v>
      </c>
      <c r="M8228" t="s">
        <v>78</v>
      </c>
      <c r="N8228" t="s">
        <v>78</v>
      </c>
      <c r="O8228" t="s">
        <v>78</v>
      </c>
      <c r="P8228" t="s">
        <v>78</v>
      </c>
      <c r="Q8228" t="s">
        <v>78</v>
      </c>
      <c r="R8228" t="s">
        <v>78</v>
      </c>
      <c r="S8228" t="s">
        <v>734</v>
      </c>
      <c r="T8228" t="s">
        <v>279</v>
      </c>
      <c r="U8228" t="s">
        <v>78</v>
      </c>
    </row>
    <row r="8229" spans="1:21" x14ac:dyDescent="0.35">
      <c r="A8229" t="s">
        <v>38</v>
      </c>
      <c r="B8229" t="s">
        <v>831</v>
      </c>
      <c r="C8229">
        <v>198</v>
      </c>
      <c r="D8229" t="s">
        <v>421</v>
      </c>
      <c r="E8229" t="s">
        <v>246</v>
      </c>
      <c r="F8229" t="s">
        <v>246</v>
      </c>
      <c r="G8229" t="s">
        <v>1205</v>
      </c>
      <c r="H8229" t="s">
        <v>78</v>
      </c>
      <c r="I8229" t="s">
        <v>825</v>
      </c>
      <c r="J8229" t="s">
        <v>668</v>
      </c>
      <c r="K8229" t="s">
        <v>383</v>
      </c>
      <c r="L8229" t="s">
        <v>78</v>
      </c>
      <c r="M8229" t="s">
        <v>78</v>
      </c>
      <c r="N8229" t="s">
        <v>78</v>
      </c>
      <c r="O8229" t="s">
        <v>688</v>
      </c>
      <c r="P8229" t="s">
        <v>288</v>
      </c>
      <c r="Q8229" t="s">
        <v>78</v>
      </c>
      <c r="R8229" t="s">
        <v>78</v>
      </c>
      <c r="S8229" t="s">
        <v>737</v>
      </c>
      <c r="T8229" t="s">
        <v>605</v>
      </c>
      <c r="U8229" t="s">
        <v>78</v>
      </c>
    </row>
    <row r="8230" spans="1:21" x14ac:dyDescent="0.35">
      <c r="A8230" t="s">
        <v>38</v>
      </c>
      <c r="B8230" t="s">
        <v>832</v>
      </c>
      <c r="C8230">
        <v>411</v>
      </c>
      <c r="D8230" t="s">
        <v>677</v>
      </c>
      <c r="E8230" t="s">
        <v>78</v>
      </c>
      <c r="F8230" t="s">
        <v>170</v>
      </c>
      <c r="G8230" t="s">
        <v>721</v>
      </c>
      <c r="H8230" t="s">
        <v>78</v>
      </c>
      <c r="I8230" t="s">
        <v>623</v>
      </c>
      <c r="J8230" t="s">
        <v>334</v>
      </c>
      <c r="K8230" t="s">
        <v>490</v>
      </c>
      <c r="L8230" t="s">
        <v>246</v>
      </c>
      <c r="M8230" t="s">
        <v>387</v>
      </c>
      <c r="N8230" t="s">
        <v>78</v>
      </c>
      <c r="O8230" t="s">
        <v>383</v>
      </c>
      <c r="P8230" t="s">
        <v>633</v>
      </c>
      <c r="Q8230" t="s">
        <v>679</v>
      </c>
      <c r="R8230" t="s">
        <v>78</v>
      </c>
      <c r="S8230" t="s">
        <v>735</v>
      </c>
      <c r="T8230" t="s">
        <v>143</v>
      </c>
      <c r="U8230" t="s">
        <v>78</v>
      </c>
    </row>
    <row r="8231" spans="1:21" x14ac:dyDescent="0.35">
      <c r="A8231" t="s">
        <v>38</v>
      </c>
      <c r="B8231" t="s">
        <v>833</v>
      </c>
      <c r="C8231">
        <v>211</v>
      </c>
      <c r="D8231" t="s">
        <v>175</v>
      </c>
      <c r="E8231" t="s">
        <v>675</v>
      </c>
      <c r="F8231" t="s">
        <v>414</v>
      </c>
      <c r="G8231" t="s">
        <v>1124</v>
      </c>
      <c r="H8231" t="s">
        <v>78</v>
      </c>
      <c r="I8231" t="s">
        <v>622</v>
      </c>
      <c r="J8231" t="s">
        <v>624</v>
      </c>
      <c r="K8231" t="s">
        <v>78</v>
      </c>
      <c r="L8231" t="s">
        <v>170</v>
      </c>
      <c r="M8231" t="s">
        <v>170</v>
      </c>
      <c r="N8231" t="s">
        <v>78</v>
      </c>
      <c r="O8231" t="s">
        <v>688</v>
      </c>
      <c r="P8231" t="s">
        <v>993</v>
      </c>
      <c r="Q8231" t="s">
        <v>78</v>
      </c>
      <c r="R8231" t="s">
        <v>78</v>
      </c>
      <c r="S8231" t="s">
        <v>1140</v>
      </c>
      <c r="T8231" t="s">
        <v>1098</v>
      </c>
      <c r="U8231" t="s">
        <v>78</v>
      </c>
    </row>
    <row r="8232" spans="1:21" x14ac:dyDescent="0.35">
      <c r="A8232" t="s">
        <v>39</v>
      </c>
      <c r="B8232" t="s">
        <v>831</v>
      </c>
      <c r="C8232">
        <v>128</v>
      </c>
      <c r="D8232" t="s">
        <v>361</v>
      </c>
      <c r="E8232" t="s">
        <v>78</v>
      </c>
      <c r="F8232" t="s">
        <v>414</v>
      </c>
      <c r="G8232" t="s">
        <v>1056</v>
      </c>
      <c r="H8232" t="s">
        <v>78</v>
      </c>
      <c r="I8232" t="s">
        <v>675</v>
      </c>
      <c r="J8232" t="s">
        <v>624</v>
      </c>
      <c r="K8232" t="s">
        <v>668</v>
      </c>
      <c r="L8232" t="s">
        <v>668</v>
      </c>
      <c r="M8232" t="s">
        <v>78</v>
      </c>
      <c r="N8232" t="s">
        <v>78</v>
      </c>
      <c r="O8232" t="s">
        <v>690</v>
      </c>
      <c r="P8232" t="s">
        <v>1140</v>
      </c>
      <c r="Q8232" t="s">
        <v>78</v>
      </c>
      <c r="R8232" t="s">
        <v>78</v>
      </c>
      <c r="S8232" t="s">
        <v>868</v>
      </c>
      <c r="T8232" t="s">
        <v>877</v>
      </c>
      <c r="U8232" t="s">
        <v>78</v>
      </c>
    </row>
    <row r="8233" spans="1:21" x14ac:dyDescent="0.35">
      <c r="A8233" t="s">
        <v>39</v>
      </c>
      <c r="B8233" t="s">
        <v>832</v>
      </c>
      <c r="C8233">
        <v>593</v>
      </c>
      <c r="D8233" t="s">
        <v>364</v>
      </c>
      <c r="E8233" t="s">
        <v>414</v>
      </c>
      <c r="F8233" t="s">
        <v>374</v>
      </c>
      <c r="G8233" t="s">
        <v>675</v>
      </c>
      <c r="H8233" t="s">
        <v>668</v>
      </c>
      <c r="I8233" t="s">
        <v>644</v>
      </c>
      <c r="J8233" t="s">
        <v>355</v>
      </c>
      <c r="K8233" t="s">
        <v>355</v>
      </c>
      <c r="L8233" t="s">
        <v>374</v>
      </c>
      <c r="M8233" t="s">
        <v>374</v>
      </c>
      <c r="N8233" t="s">
        <v>377</v>
      </c>
      <c r="O8233" t="s">
        <v>406</v>
      </c>
      <c r="P8233" t="s">
        <v>490</v>
      </c>
      <c r="Q8233" t="s">
        <v>78</v>
      </c>
      <c r="R8233" t="s">
        <v>78</v>
      </c>
      <c r="S8233" t="s">
        <v>724</v>
      </c>
      <c r="T8233" t="s">
        <v>733</v>
      </c>
      <c r="U8233" t="s">
        <v>679</v>
      </c>
    </row>
    <row r="8234" spans="1:21" x14ac:dyDescent="0.35">
      <c r="A8234" t="s">
        <v>39</v>
      </c>
      <c r="B8234" t="s">
        <v>833</v>
      </c>
      <c r="C8234">
        <v>304</v>
      </c>
      <c r="D8234" t="s">
        <v>557</v>
      </c>
      <c r="E8234" t="s">
        <v>433</v>
      </c>
      <c r="F8234" t="s">
        <v>78</v>
      </c>
      <c r="G8234" t="s">
        <v>1171</v>
      </c>
      <c r="H8234" t="s">
        <v>334</v>
      </c>
      <c r="I8234" t="s">
        <v>624</v>
      </c>
      <c r="J8234" t="s">
        <v>732</v>
      </c>
      <c r="K8234" t="s">
        <v>341</v>
      </c>
      <c r="L8234" t="s">
        <v>78</v>
      </c>
      <c r="M8234" t="s">
        <v>374</v>
      </c>
      <c r="N8234" t="s">
        <v>334</v>
      </c>
      <c r="O8234" t="s">
        <v>736</v>
      </c>
      <c r="P8234" t="s">
        <v>508</v>
      </c>
      <c r="Q8234" t="s">
        <v>78</v>
      </c>
      <c r="R8234" t="s">
        <v>334</v>
      </c>
      <c r="S8234" t="s">
        <v>1023</v>
      </c>
      <c r="T8234" t="s">
        <v>118</v>
      </c>
      <c r="U8234" t="s">
        <v>246</v>
      </c>
    </row>
    <row r="8235" spans="1:21" x14ac:dyDescent="0.35">
      <c r="A8235" t="s">
        <v>40</v>
      </c>
      <c r="B8235" t="s">
        <v>831</v>
      </c>
      <c r="C8235">
        <v>692</v>
      </c>
      <c r="D8235" t="s">
        <v>620</v>
      </c>
      <c r="E8235" t="s">
        <v>668</v>
      </c>
      <c r="F8235" t="s">
        <v>246</v>
      </c>
      <c r="G8235" t="s">
        <v>731</v>
      </c>
      <c r="H8235" t="s">
        <v>78</v>
      </c>
      <c r="I8235" t="s">
        <v>355</v>
      </c>
      <c r="J8235" t="s">
        <v>800</v>
      </c>
      <c r="K8235" t="s">
        <v>85</v>
      </c>
      <c r="L8235" t="s">
        <v>673</v>
      </c>
      <c r="M8235" t="s">
        <v>668</v>
      </c>
      <c r="N8235" t="s">
        <v>78</v>
      </c>
      <c r="O8235" t="s">
        <v>458</v>
      </c>
      <c r="P8235" t="s">
        <v>529</v>
      </c>
      <c r="Q8235" t="s">
        <v>78</v>
      </c>
      <c r="R8235" t="s">
        <v>78</v>
      </c>
      <c r="S8235" t="s">
        <v>737</v>
      </c>
      <c r="T8235" t="s">
        <v>834</v>
      </c>
      <c r="U8235" t="s">
        <v>668</v>
      </c>
    </row>
    <row r="8236" spans="1:21" x14ac:dyDescent="0.35">
      <c r="A8236" t="s">
        <v>40</v>
      </c>
      <c r="B8236" t="s">
        <v>832</v>
      </c>
      <c r="C8236">
        <v>3302</v>
      </c>
      <c r="D8236" t="s">
        <v>596</v>
      </c>
      <c r="E8236" t="s">
        <v>334</v>
      </c>
      <c r="F8236" t="s">
        <v>673</v>
      </c>
      <c r="G8236" t="s">
        <v>490</v>
      </c>
      <c r="H8236" t="s">
        <v>170</v>
      </c>
      <c r="I8236" t="s">
        <v>800</v>
      </c>
      <c r="J8236" t="s">
        <v>414</v>
      </c>
      <c r="K8236" t="s">
        <v>377</v>
      </c>
      <c r="L8236" t="s">
        <v>668</v>
      </c>
      <c r="M8236" t="s">
        <v>673</v>
      </c>
      <c r="N8236" t="s">
        <v>170</v>
      </c>
      <c r="O8236" t="s">
        <v>414</v>
      </c>
      <c r="P8236" t="s">
        <v>387</v>
      </c>
      <c r="Q8236" t="s">
        <v>78</v>
      </c>
      <c r="R8236" t="s">
        <v>78</v>
      </c>
      <c r="S8236" t="s">
        <v>456</v>
      </c>
      <c r="T8236" t="s">
        <v>1067</v>
      </c>
      <c r="U8236" t="s">
        <v>170</v>
      </c>
    </row>
    <row r="8237" spans="1:21" x14ac:dyDescent="0.35">
      <c r="A8237" t="s">
        <v>40</v>
      </c>
      <c r="B8237" t="s">
        <v>833</v>
      </c>
      <c r="C8237">
        <v>922</v>
      </c>
      <c r="D8237" t="s">
        <v>272</v>
      </c>
      <c r="E8237" t="s">
        <v>414</v>
      </c>
      <c r="F8237" t="s">
        <v>377</v>
      </c>
      <c r="G8237" t="s">
        <v>789</v>
      </c>
      <c r="H8237" t="s">
        <v>673</v>
      </c>
      <c r="I8237" t="s">
        <v>622</v>
      </c>
      <c r="J8237" t="s">
        <v>676</v>
      </c>
      <c r="K8237" t="s">
        <v>987</v>
      </c>
      <c r="L8237" t="s">
        <v>668</v>
      </c>
      <c r="M8237" t="s">
        <v>673</v>
      </c>
      <c r="N8237" t="s">
        <v>673</v>
      </c>
      <c r="O8237" t="s">
        <v>743</v>
      </c>
      <c r="P8237" t="s">
        <v>250</v>
      </c>
      <c r="Q8237" t="s">
        <v>78</v>
      </c>
      <c r="R8237" t="s">
        <v>673</v>
      </c>
      <c r="S8237" t="s">
        <v>580</v>
      </c>
      <c r="T8237" t="s">
        <v>1213</v>
      </c>
      <c r="U8237" t="s">
        <v>668</v>
      </c>
    </row>
    <row r="8239" spans="1:21" x14ac:dyDescent="0.35">
      <c r="A8239" t="s">
        <v>2206</v>
      </c>
    </row>
    <row r="8240" spans="1:21" x14ac:dyDescent="0.35">
      <c r="A8240" t="s">
        <v>29</v>
      </c>
      <c r="B8240" t="s">
        <v>872</v>
      </c>
      <c r="C8240" t="s">
        <v>30</v>
      </c>
      <c r="D8240" t="s">
        <v>1394</v>
      </c>
      <c r="E8240" t="s">
        <v>2190</v>
      </c>
      <c r="F8240" t="s">
        <v>2191</v>
      </c>
      <c r="G8240" t="s">
        <v>2192</v>
      </c>
      <c r="H8240" t="s">
        <v>2193</v>
      </c>
      <c r="I8240" t="s">
        <v>2194</v>
      </c>
      <c r="J8240" t="s">
        <v>2195</v>
      </c>
      <c r="K8240" t="s">
        <v>2196</v>
      </c>
      <c r="L8240" t="s">
        <v>2197</v>
      </c>
      <c r="M8240" t="s">
        <v>2198</v>
      </c>
      <c r="N8240" t="s">
        <v>2199</v>
      </c>
      <c r="O8240" t="s">
        <v>2200</v>
      </c>
      <c r="P8240" t="s">
        <v>2201</v>
      </c>
      <c r="Q8240" t="s">
        <v>2202</v>
      </c>
      <c r="R8240" t="s">
        <v>2203</v>
      </c>
      <c r="S8240" t="s">
        <v>1342</v>
      </c>
      <c r="T8240" t="s">
        <v>702</v>
      </c>
      <c r="U8240" t="s">
        <v>74</v>
      </c>
    </row>
    <row r="8241" spans="1:21" x14ac:dyDescent="0.35">
      <c r="A8241" t="s">
        <v>35</v>
      </c>
      <c r="B8241" t="s">
        <v>873</v>
      </c>
      <c r="C8241">
        <v>406</v>
      </c>
      <c r="D8241" t="s">
        <v>168</v>
      </c>
      <c r="E8241" t="s">
        <v>78</v>
      </c>
      <c r="F8241" t="s">
        <v>78</v>
      </c>
      <c r="G8241" t="s">
        <v>503</v>
      </c>
      <c r="H8241" t="s">
        <v>334</v>
      </c>
      <c r="I8241" t="s">
        <v>406</v>
      </c>
      <c r="J8241" t="s">
        <v>987</v>
      </c>
      <c r="K8241" t="s">
        <v>433</v>
      </c>
      <c r="L8241" t="s">
        <v>78</v>
      </c>
      <c r="M8241" t="s">
        <v>334</v>
      </c>
      <c r="N8241" t="s">
        <v>679</v>
      </c>
      <c r="O8241" t="s">
        <v>387</v>
      </c>
      <c r="P8241" t="s">
        <v>377</v>
      </c>
      <c r="Q8241" t="s">
        <v>78</v>
      </c>
      <c r="R8241" t="s">
        <v>78</v>
      </c>
      <c r="S8241" t="s">
        <v>337</v>
      </c>
      <c r="T8241" t="s">
        <v>795</v>
      </c>
      <c r="U8241" t="s">
        <v>78</v>
      </c>
    </row>
    <row r="8242" spans="1:21" x14ac:dyDescent="0.35">
      <c r="A8242" t="s">
        <v>35</v>
      </c>
      <c r="B8242" t="s">
        <v>874</v>
      </c>
      <c r="C8242">
        <v>173</v>
      </c>
      <c r="D8242" t="s">
        <v>1308</v>
      </c>
      <c r="E8242" t="s">
        <v>679</v>
      </c>
      <c r="F8242" t="s">
        <v>622</v>
      </c>
      <c r="G8242" t="s">
        <v>1091</v>
      </c>
      <c r="H8242" t="s">
        <v>78</v>
      </c>
      <c r="I8242" t="s">
        <v>458</v>
      </c>
      <c r="J8242" t="s">
        <v>78</v>
      </c>
      <c r="K8242" t="s">
        <v>78</v>
      </c>
      <c r="L8242" t="s">
        <v>78</v>
      </c>
      <c r="M8242" t="s">
        <v>78</v>
      </c>
      <c r="N8242" t="s">
        <v>78</v>
      </c>
      <c r="O8242" t="s">
        <v>406</v>
      </c>
      <c r="P8242" t="s">
        <v>250</v>
      </c>
      <c r="Q8242" t="s">
        <v>78</v>
      </c>
      <c r="R8242" t="s">
        <v>78</v>
      </c>
      <c r="S8242" t="s">
        <v>739</v>
      </c>
      <c r="T8242" t="s">
        <v>279</v>
      </c>
      <c r="U8242" t="s">
        <v>78</v>
      </c>
    </row>
    <row r="8243" spans="1:21" x14ac:dyDescent="0.35">
      <c r="A8243" t="s">
        <v>35</v>
      </c>
      <c r="B8243" t="s">
        <v>318</v>
      </c>
      <c r="C8243">
        <v>36</v>
      </c>
      <c r="D8243" t="s">
        <v>409</v>
      </c>
      <c r="E8243" t="s">
        <v>580</v>
      </c>
      <c r="F8243" t="s">
        <v>580</v>
      </c>
      <c r="G8243" t="s">
        <v>722</v>
      </c>
      <c r="H8243" t="s">
        <v>78</v>
      </c>
      <c r="I8243" t="s">
        <v>580</v>
      </c>
      <c r="J8243" t="s">
        <v>580</v>
      </c>
      <c r="K8243" t="s">
        <v>78</v>
      </c>
      <c r="L8243" t="s">
        <v>78</v>
      </c>
      <c r="M8243" t="s">
        <v>78</v>
      </c>
      <c r="N8243" t="s">
        <v>580</v>
      </c>
      <c r="O8243" t="s">
        <v>725</v>
      </c>
      <c r="P8243" t="s">
        <v>433</v>
      </c>
      <c r="Q8243" t="s">
        <v>78</v>
      </c>
      <c r="R8243" t="s">
        <v>580</v>
      </c>
      <c r="S8243" t="s">
        <v>730</v>
      </c>
      <c r="T8243" t="s">
        <v>896</v>
      </c>
      <c r="U8243" t="s">
        <v>387</v>
      </c>
    </row>
    <row r="8244" spans="1:21" x14ac:dyDescent="0.35">
      <c r="A8244" t="s">
        <v>36</v>
      </c>
      <c r="B8244" t="s">
        <v>873</v>
      </c>
      <c r="C8244">
        <v>959</v>
      </c>
      <c r="D8244" t="s">
        <v>525</v>
      </c>
      <c r="E8244" t="s">
        <v>377</v>
      </c>
      <c r="F8244" t="s">
        <v>374</v>
      </c>
      <c r="G8244" t="s">
        <v>387</v>
      </c>
      <c r="H8244" t="s">
        <v>679</v>
      </c>
      <c r="I8244" t="s">
        <v>389</v>
      </c>
      <c r="J8244" t="s">
        <v>624</v>
      </c>
      <c r="K8244" t="s">
        <v>623</v>
      </c>
      <c r="L8244" t="s">
        <v>334</v>
      </c>
      <c r="M8244" t="s">
        <v>679</v>
      </c>
      <c r="N8244" t="s">
        <v>679</v>
      </c>
      <c r="O8244" t="s">
        <v>433</v>
      </c>
      <c r="P8244" t="s">
        <v>374</v>
      </c>
      <c r="Q8244" t="s">
        <v>78</v>
      </c>
      <c r="R8244" t="s">
        <v>78</v>
      </c>
      <c r="S8244" t="s">
        <v>490</v>
      </c>
      <c r="T8244" t="s">
        <v>759</v>
      </c>
      <c r="U8244" t="s">
        <v>679</v>
      </c>
    </row>
    <row r="8245" spans="1:21" x14ac:dyDescent="0.35">
      <c r="A8245" t="s">
        <v>36</v>
      </c>
      <c r="B8245" t="s">
        <v>874</v>
      </c>
      <c r="C8245">
        <v>549</v>
      </c>
      <c r="D8245" t="s">
        <v>588</v>
      </c>
      <c r="E8245" t="s">
        <v>334</v>
      </c>
      <c r="F8245" t="s">
        <v>170</v>
      </c>
      <c r="G8245" t="s">
        <v>78</v>
      </c>
      <c r="H8245" t="s">
        <v>668</v>
      </c>
      <c r="I8245" t="s">
        <v>246</v>
      </c>
      <c r="J8245" t="s">
        <v>374</v>
      </c>
      <c r="K8245" t="s">
        <v>668</v>
      </c>
      <c r="L8245" t="s">
        <v>334</v>
      </c>
      <c r="M8245" t="s">
        <v>673</v>
      </c>
      <c r="N8245" t="s">
        <v>78</v>
      </c>
      <c r="O8245" t="s">
        <v>433</v>
      </c>
      <c r="P8245" t="s">
        <v>246</v>
      </c>
      <c r="Q8245" t="s">
        <v>78</v>
      </c>
      <c r="R8245" t="s">
        <v>78</v>
      </c>
      <c r="S8245" t="s">
        <v>250</v>
      </c>
      <c r="T8245" t="s">
        <v>1112</v>
      </c>
      <c r="U8245" t="s">
        <v>673</v>
      </c>
    </row>
    <row r="8246" spans="1:21" x14ac:dyDescent="0.35">
      <c r="A8246" t="s">
        <v>36</v>
      </c>
      <c r="B8246" t="s">
        <v>318</v>
      </c>
      <c r="C8246">
        <v>122</v>
      </c>
      <c r="D8246" t="s">
        <v>275</v>
      </c>
      <c r="E8246" t="s">
        <v>389</v>
      </c>
      <c r="F8246" t="s">
        <v>389</v>
      </c>
      <c r="G8246" t="s">
        <v>78</v>
      </c>
      <c r="H8246" t="s">
        <v>78</v>
      </c>
      <c r="I8246" t="s">
        <v>78</v>
      </c>
      <c r="J8246" t="s">
        <v>246</v>
      </c>
      <c r="K8246" t="s">
        <v>78</v>
      </c>
      <c r="L8246" t="s">
        <v>78</v>
      </c>
      <c r="M8246" t="s">
        <v>78</v>
      </c>
      <c r="N8246" t="s">
        <v>78</v>
      </c>
      <c r="O8246" t="s">
        <v>78</v>
      </c>
      <c r="P8246" t="s">
        <v>78</v>
      </c>
      <c r="Q8246" t="s">
        <v>78</v>
      </c>
      <c r="R8246" t="s">
        <v>78</v>
      </c>
      <c r="S8246" t="s">
        <v>508</v>
      </c>
      <c r="T8246" t="s">
        <v>758</v>
      </c>
      <c r="U8246" t="s">
        <v>78</v>
      </c>
    </row>
    <row r="8247" spans="1:21" x14ac:dyDescent="0.35">
      <c r="A8247" t="s">
        <v>37</v>
      </c>
      <c r="B8247" t="s">
        <v>873</v>
      </c>
      <c r="C8247">
        <v>513</v>
      </c>
      <c r="D8247" t="s">
        <v>1257</v>
      </c>
      <c r="E8247" t="s">
        <v>170</v>
      </c>
      <c r="F8247" t="s">
        <v>170</v>
      </c>
      <c r="G8247" t="s">
        <v>246</v>
      </c>
      <c r="H8247" t="s">
        <v>668</v>
      </c>
      <c r="I8247" t="s">
        <v>334</v>
      </c>
      <c r="J8247" t="s">
        <v>433</v>
      </c>
      <c r="K8247" t="s">
        <v>374</v>
      </c>
      <c r="L8247" t="s">
        <v>78</v>
      </c>
      <c r="M8247" t="s">
        <v>78</v>
      </c>
      <c r="N8247" t="s">
        <v>668</v>
      </c>
      <c r="O8247" t="s">
        <v>668</v>
      </c>
      <c r="P8247" t="s">
        <v>668</v>
      </c>
      <c r="Q8247" t="s">
        <v>78</v>
      </c>
      <c r="R8247" t="s">
        <v>78</v>
      </c>
      <c r="S8247" t="s">
        <v>644</v>
      </c>
      <c r="T8247" t="s">
        <v>780</v>
      </c>
      <c r="U8247" t="s">
        <v>246</v>
      </c>
    </row>
    <row r="8248" spans="1:21" x14ac:dyDescent="0.35">
      <c r="A8248" t="s">
        <v>37</v>
      </c>
      <c r="B8248" t="s">
        <v>874</v>
      </c>
      <c r="C8248">
        <v>261</v>
      </c>
      <c r="D8248" t="s">
        <v>112</v>
      </c>
      <c r="E8248" t="s">
        <v>334</v>
      </c>
      <c r="F8248" t="s">
        <v>78</v>
      </c>
      <c r="G8248" t="s">
        <v>85</v>
      </c>
      <c r="H8248" t="s">
        <v>78</v>
      </c>
      <c r="I8248" t="s">
        <v>673</v>
      </c>
      <c r="J8248" t="s">
        <v>673</v>
      </c>
      <c r="K8248" t="s">
        <v>673</v>
      </c>
      <c r="L8248" t="s">
        <v>78</v>
      </c>
      <c r="M8248" t="s">
        <v>78</v>
      </c>
      <c r="N8248" t="s">
        <v>78</v>
      </c>
      <c r="O8248" t="s">
        <v>78</v>
      </c>
      <c r="P8248" t="s">
        <v>78</v>
      </c>
      <c r="Q8248" t="s">
        <v>78</v>
      </c>
      <c r="R8248" t="s">
        <v>78</v>
      </c>
      <c r="S8248" t="s">
        <v>508</v>
      </c>
      <c r="T8248" t="s">
        <v>946</v>
      </c>
      <c r="U8248" t="s">
        <v>334</v>
      </c>
    </row>
    <row r="8249" spans="1:21" x14ac:dyDescent="0.35">
      <c r="A8249" t="s">
        <v>37</v>
      </c>
      <c r="B8249" t="s">
        <v>318</v>
      </c>
      <c r="C8249">
        <v>52</v>
      </c>
      <c r="D8249" t="s">
        <v>612</v>
      </c>
      <c r="E8249" t="s">
        <v>738</v>
      </c>
      <c r="F8249" t="s">
        <v>389</v>
      </c>
      <c r="G8249" t="s">
        <v>644</v>
      </c>
      <c r="H8249" t="s">
        <v>78</v>
      </c>
      <c r="I8249" t="s">
        <v>78</v>
      </c>
      <c r="J8249" t="s">
        <v>78</v>
      </c>
      <c r="K8249" t="s">
        <v>414</v>
      </c>
      <c r="L8249" t="s">
        <v>78</v>
      </c>
      <c r="M8249" t="s">
        <v>78</v>
      </c>
      <c r="N8249" t="s">
        <v>78</v>
      </c>
      <c r="O8249" t="s">
        <v>78</v>
      </c>
      <c r="P8249" t="s">
        <v>78</v>
      </c>
      <c r="Q8249" t="s">
        <v>78</v>
      </c>
      <c r="R8249" t="s">
        <v>78</v>
      </c>
      <c r="S8249" t="s">
        <v>270</v>
      </c>
      <c r="T8249" t="s">
        <v>753</v>
      </c>
      <c r="U8249" t="s">
        <v>78</v>
      </c>
    </row>
    <row r="8250" spans="1:21" x14ac:dyDescent="0.35">
      <c r="A8250" t="s">
        <v>38</v>
      </c>
      <c r="B8250" t="s">
        <v>873</v>
      </c>
      <c r="C8250">
        <v>514</v>
      </c>
      <c r="D8250" t="s">
        <v>942</v>
      </c>
      <c r="E8250" t="s">
        <v>374</v>
      </c>
      <c r="F8250" t="s">
        <v>433</v>
      </c>
      <c r="G8250" t="s">
        <v>1109</v>
      </c>
      <c r="H8250" t="s">
        <v>78</v>
      </c>
      <c r="I8250" t="s">
        <v>738</v>
      </c>
      <c r="J8250" t="s">
        <v>389</v>
      </c>
      <c r="K8250" t="s">
        <v>738</v>
      </c>
      <c r="L8250" t="s">
        <v>679</v>
      </c>
      <c r="M8250" t="s">
        <v>414</v>
      </c>
      <c r="N8250" t="s">
        <v>78</v>
      </c>
      <c r="O8250" t="s">
        <v>987</v>
      </c>
      <c r="P8250" t="s">
        <v>690</v>
      </c>
      <c r="Q8250" t="s">
        <v>78</v>
      </c>
      <c r="R8250" t="s">
        <v>78</v>
      </c>
      <c r="S8250" t="s">
        <v>1011</v>
      </c>
      <c r="T8250" t="s">
        <v>1260</v>
      </c>
      <c r="U8250" t="s">
        <v>78</v>
      </c>
    </row>
    <row r="8251" spans="1:21" x14ac:dyDescent="0.35">
      <c r="A8251" t="s">
        <v>38</v>
      </c>
      <c r="B8251" t="s">
        <v>874</v>
      </c>
      <c r="C8251">
        <v>236</v>
      </c>
      <c r="D8251" t="s">
        <v>655</v>
      </c>
      <c r="E8251" t="s">
        <v>78</v>
      </c>
      <c r="F8251" t="s">
        <v>673</v>
      </c>
      <c r="G8251" t="s">
        <v>1167</v>
      </c>
      <c r="H8251" t="s">
        <v>78</v>
      </c>
      <c r="I8251" t="s">
        <v>623</v>
      </c>
      <c r="J8251" t="s">
        <v>377</v>
      </c>
      <c r="K8251" t="s">
        <v>414</v>
      </c>
      <c r="L8251" t="s">
        <v>377</v>
      </c>
      <c r="M8251" t="s">
        <v>78</v>
      </c>
      <c r="N8251" t="s">
        <v>78</v>
      </c>
      <c r="O8251" t="s">
        <v>741</v>
      </c>
      <c r="P8251" t="s">
        <v>998</v>
      </c>
      <c r="Q8251" t="s">
        <v>170</v>
      </c>
      <c r="R8251" t="s">
        <v>78</v>
      </c>
      <c r="S8251" t="s">
        <v>788</v>
      </c>
      <c r="T8251" t="s">
        <v>780</v>
      </c>
      <c r="U8251" t="s">
        <v>78</v>
      </c>
    </row>
    <row r="8252" spans="1:21" x14ac:dyDescent="0.35">
      <c r="A8252" t="s">
        <v>38</v>
      </c>
      <c r="B8252" t="s">
        <v>318</v>
      </c>
      <c r="C8252">
        <v>70</v>
      </c>
      <c r="D8252" t="s">
        <v>954</v>
      </c>
      <c r="E8252" t="s">
        <v>170</v>
      </c>
      <c r="F8252" t="s">
        <v>170</v>
      </c>
      <c r="G8252" t="s">
        <v>789</v>
      </c>
      <c r="H8252" t="s">
        <v>78</v>
      </c>
      <c r="I8252" t="s">
        <v>741</v>
      </c>
      <c r="J8252" t="s">
        <v>78</v>
      </c>
      <c r="K8252" t="s">
        <v>78</v>
      </c>
      <c r="L8252" t="s">
        <v>78</v>
      </c>
      <c r="M8252" t="s">
        <v>78</v>
      </c>
      <c r="N8252" t="s">
        <v>78</v>
      </c>
      <c r="O8252" t="s">
        <v>377</v>
      </c>
      <c r="P8252" t="s">
        <v>623</v>
      </c>
      <c r="Q8252" t="s">
        <v>78</v>
      </c>
      <c r="R8252" t="s">
        <v>78</v>
      </c>
      <c r="S8252" t="s">
        <v>383</v>
      </c>
      <c r="T8252" t="s">
        <v>539</v>
      </c>
      <c r="U8252" t="s">
        <v>78</v>
      </c>
    </row>
    <row r="8253" spans="1:21" x14ac:dyDescent="0.35">
      <c r="A8253" t="s">
        <v>39</v>
      </c>
      <c r="B8253" t="s">
        <v>873</v>
      </c>
      <c r="C8253">
        <v>649</v>
      </c>
      <c r="D8253" t="s">
        <v>657</v>
      </c>
      <c r="E8253" t="s">
        <v>377</v>
      </c>
      <c r="F8253" t="s">
        <v>246</v>
      </c>
      <c r="G8253" t="s">
        <v>739</v>
      </c>
      <c r="H8253" t="s">
        <v>668</v>
      </c>
      <c r="I8253" t="s">
        <v>622</v>
      </c>
      <c r="J8253" t="s">
        <v>355</v>
      </c>
      <c r="K8253" t="s">
        <v>355</v>
      </c>
      <c r="L8253" t="s">
        <v>673</v>
      </c>
      <c r="M8253" t="s">
        <v>246</v>
      </c>
      <c r="N8253" t="s">
        <v>668</v>
      </c>
      <c r="O8253" t="s">
        <v>718</v>
      </c>
      <c r="P8253" t="s">
        <v>688</v>
      </c>
      <c r="Q8253" t="s">
        <v>78</v>
      </c>
      <c r="R8253" t="s">
        <v>78</v>
      </c>
      <c r="S8253" t="s">
        <v>868</v>
      </c>
      <c r="T8253" t="s">
        <v>545</v>
      </c>
      <c r="U8253" t="s">
        <v>679</v>
      </c>
    </row>
    <row r="8254" spans="1:21" x14ac:dyDescent="0.35">
      <c r="A8254" t="s">
        <v>39</v>
      </c>
      <c r="B8254" t="s">
        <v>874</v>
      </c>
      <c r="C8254">
        <v>299</v>
      </c>
      <c r="D8254" t="s">
        <v>650</v>
      </c>
      <c r="E8254" t="s">
        <v>170</v>
      </c>
      <c r="F8254" t="s">
        <v>433</v>
      </c>
      <c r="G8254" t="s">
        <v>745</v>
      </c>
      <c r="H8254" t="s">
        <v>334</v>
      </c>
      <c r="I8254" t="s">
        <v>736</v>
      </c>
      <c r="J8254" t="s">
        <v>688</v>
      </c>
      <c r="K8254" t="s">
        <v>355</v>
      </c>
      <c r="L8254" t="s">
        <v>433</v>
      </c>
      <c r="M8254" t="s">
        <v>414</v>
      </c>
      <c r="N8254" t="s">
        <v>414</v>
      </c>
      <c r="O8254" t="s">
        <v>624</v>
      </c>
      <c r="P8254" t="s">
        <v>734</v>
      </c>
      <c r="Q8254" t="s">
        <v>78</v>
      </c>
      <c r="R8254" t="s">
        <v>334</v>
      </c>
      <c r="S8254" t="s">
        <v>717</v>
      </c>
      <c r="T8254" t="s">
        <v>351</v>
      </c>
      <c r="U8254" t="s">
        <v>334</v>
      </c>
    </row>
    <row r="8255" spans="1:21" x14ac:dyDescent="0.35">
      <c r="A8255" t="s">
        <v>39</v>
      </c>
      <c r="B8255" t="s">
        <v>318</v>
      </c>
      <c r="C8255">
        <v>77</v>
      </c>
      <c r="D8255" t="s">
        <v>297</v>
      </c>
      <c r="E8255" t="s">
        <v>738</v>
      </c>
      <c r="F8255" t="s">
        <v>78</v>
      </c>
      <c r="G8255" t="s">
        <v>738</v>
      </c>
      <c r="H8255" t="s">
        <v>78</v>
      </c>
      <c r="I8255" t="s">
        <v>623</v>
      </c>
      <c r="J8255" t="s">
        <v>738</v>
      </c>
      <c r="K8255" t="s">
        <v>738</v>
      </c>
      <c r="L8255" t="s">
        <v>78</v>
      </c>
      <c r="M8255" t="s">
        <v>78</v>
      </c>
      <c r="N8255" t="s">
        <v>738</v>
      </c>
      <c r="O8255" t="s">
        <v>78</v>
      </c>
      <c r="P8255" t="s">
        <v>738</v>
      </c>
      <c r="Q8255" t="s">
        <v>78</v>
      </c>
      <c r="R8255" t="s">
        <v>78</v>
      </c>
      <c r="S8255" t="s">
        <v>1008</v>
      </c>
      <c r="T8255" t="s">
        <v>733</v>
      </c>
      <c r="U8255" t="s">
        <v>246</v>
      </c>
    </row>
    <row r="8256" spans="1:21" x14ac:dyDescent="0.35">
      <c r="A8256" t="s">
        <v>40</v>
      </c>
      <c r="B8256" t="s">
        <v>873</v>
      </c>
      <c r="C8256">
        <v>3041</v>
      </c>
      <c r="D8256" t="s">
        <v>443</v>
      </c>
      <c r="E8256" t="s">
        <v>433</v>
      </c>
      <c r="F8256" t="s">
        <v>334</v>
      </c>
      <c r="G8256" t="s">
        <v>456</v>
      </c>
      <c r="H8256" t="s">
        <v>170</v>
      </c>
      <c r="I8256" t="s">
        <v>623</v>
      </c>
      <c r="J8256" t="s">
        <v>85</v>
      </c>
      <c r="K8256" t="s">
        <v>623</v>
      </c>
      <c r="L8256" t="s">
        <v>170</v>
      </c>
      <c r="M8256" t="s">
        <v>673</v>
      </c>
      <c r="N8256" t="s">
        <v>679</v>
      </c>
      <c r="O8256" t="s">
        <v>623</v>
      </c>
      <c r="P8256" t="s">
        <v>738</v>
      </c>
      <c r="Q8256" t="s">
        <v>78</v>
      </c>
      <c r="R8256" t="s">
        <v>78</v>
      </c>
      <c r="S8256" t="s">
        <v>688</v>
      </c>
      <c r="T8256" t="s">
        <v>727</v>
      </c>
      <c r="U8256" t="s">
        <v>170</v>
      </c>
    </row>
    <row r="8257" spans="1:21" x14ac:dyDescent="0.35">
      <c r="A8257" t="s">
        <v>40</v>
      </c>
      <c r="B8257" t="s">
        <v>874</v>
      </c>
      <c r="C8257">
        <v>1518</v>
      </c>
      <c r="D8257" t="s">
        <v>681</v>
      </c>
      <c r="E8257" t="s">
        <v>668</v>
      </c>
      <c r="F8257" t="s">
        <v>334</v>
      </c>
      <c r="G8257" t="s">
        <v>825</v>
      </c>
      <c r="H8257" t="s">
        <v>170</v>
      </c>
      <c r="I8257" t="s">
        <v>675</v>
      </c>
      <c r="J8257" t="s">
        <v>675</v>
      </c>
      <c r="K8257" t="s">
        <v>374</v>
      </c>
      <c r="L8257" t="s">
        <v>334</v>
      </c>
      <c r="M8257" t="s">
        <v>673</v>
      </c>
      <c r="N8257" t="s">
        <v>170</v>
      </c>
      <c r="O8257" t="s">
        <v>738</v>
      </c>
      <c r="P8257" t="s">
        <v>458</v>
      </c>
      <c r="Q8257" t="s">
        <v>78</v>
      </c>
      <c r="R8257" t="s">
        <v>679</v>
      </c>
      <c r="S8257" t="s">
        <v>949</v>
      </c>
      <c r="T8257" t="s">
        <v>897</v>
      </c>
      <c r="U8257" t="s">
        <v>668</v>
      </c>
    </row>
    <row r="8258" spans="1:21" x14ac:dyDescent="0.35">
      <c r="A8258" t="s">
        <v>40</v>
      </c>
      <c r="B8258" t="s">
        <v>318</v>
      </c>
      <c r="C8258">
        <v>357</v>
      </c>
      <c r="D8258" t="s">
        <v>226</v>
      </c>
      <c r="E8258" t="s">
        <v>85</v>
      </c>
      <c r="F8258" t="s">
        <v>389</v>
      </c>
      <c r="G8258" t="s">
        <v>718</v>
      </c>
      <c r="H8258" t="s">
        <v>78</v>
      </c>
      <c r="I8258" t="s">
        <v>987</v>
      </c>
      <c r="J8258" t="s">
        <v>387</v>
      </c>
      <c r="K8258" t="s">
        <v>246</v>
      </c>
      <c r="L8258" t="s">
        <v>78</v>
      </c>
      <c r="M8258" t="s">
        <v>78</v>
      </c>
      <c r="N8258" t="s">
        <v>377</v>
      </c>
      <c r="O8258" t="s">
        <v>433</v>
      </c>
      <c r="P8258" t="s">
        <v>374</v>
      </c>
      <c r="Q8258" t="s">
        <v>78</v>
      </c>
      <c r="R8258" t="s">
        <v>673</v>
      </c>
      <c r="S8258" t="s">
        <v>728</v>
      </c>
      <c r="T8258" t="s">
        <v>798</v>
      </c>
      <c r="U8258" t="s">
        <v>170</v>
      </c>
    </row>
    <row r="8260" spans="1:21" x14ac:dyDescent="0.35">
      <c r="A8260" t="s">
        <v>2207</v>
      </c>
    </row>
    <row r="8261" spans="1:21" x14ac:dyDescent="0.35">
      <c r="A8261" t="s">
        <v>29</v>
      </c>
      <c r="B8261" t="s">
        <v>887</v>
      </c>
      <c r="C8261" t="s">
        <v>30</v>
      </c>
      <c r="D8261" t="s">
        <v>1394</v>
      </c>
      <c r="E8261" t="s">
        <v>2190</v>
      </c>
      <c r="F8261" t="s">
        <v>2191</v>
      </c>
      <c r="G8261" t="s">
        <v>2192</v>
      </c>
      <c r="H8261" t="s">
        <v>2193</v>
      </c>
      <c r="I8261" t="s">
        <v>2194</v>
      </c>
      <c r="J8261" t="s">
        <v>2195</v>
      </c>
      <c r="K8261" t="s">
        <v>2196</v>
      </c>
      <c r="L8261" t="s">
        <v>2197</v>
      </c>
      <c r="M8261" t="s">
        <v>2198</v>
      </c>
      <c r="N8261" t="s">
        <v>2199</v>
      </c>
      <c r="O8261" t="s">
        <v>2200</v>
      </c>
      <c r="P8261" t="s">
        <v>2201</v>
      </c>
      <c r="Q8261" t="s">
        <v>2202</v>
      </c>
      <c r="R8261" t="s">
        <v>2203</v>
      </c>
      <c r="S8261" t="s">
        <v>1342</v>
      </c>
      <c r="T8261" t="s">
        <v>702</v>
      </c>
      <c r="U8261" t="s">
        <v>74</v>
      </c>
    </row>
    <row r="8262" spans="1:21" x14ac:dyDescent="0.35">
      <c r="A8262" t="s">
        <v>35</v>
      </c>
      <c r="B8262" t="s">
        <v>888</v>
      </c>
      <c r="C8262">
        <v>290</v>
      </c>
      <c r="D8262" t="s">
        <v>647</v>
      </c>
      <c r="E8262" t="s">
        <v>78</v>
      </c>
      <c r="F8262" t="s">
        <v>668</v>
      </c>
      <c r="G8262" t="s">
        <v>580</v>
      </c>
      <c r="H8262" t="s">
        <v>78</v>
      </c>
      <c r="I8262" t="s">
        <v>675</v>
      </c>
      <c r="J8262" t="s">
        <v>624</v>
      </c>
      <c r="K8262" t="s">
        <v>414</v>
      </c>
      <c r="L8262" t="s">
        <v>78</v>
      </c>
      <c r="M8262" t="s">
        <v>78</v>
      </c>
      <c r="N8262" t="s">
        <v>78</v>
      </c>
      <c r="O8262" t="s">
        <v>246</v>
      </c>
      <c r="P8262" t="s">
        <v>355</v>
      </c>
      <c r="Q8262" t="s">
        <v>78</v>
      </c>
      <c r="R8262" t="s">
        <v>78</v>
      </c>
      <c r="S8262" t="s">
        <v>85</v>
      </c>
      <c r="T8262" t="s">
        <v>985</v>
      </c>
      <c r="U8262" t="s">
        <v>78</v>
      </c>
    </row>
    <row r="8263" spans="1:21" x14ac:dyDescent="0.35">
      <c r="A8263" t="s">
        <v>35</v>
      </c>
      <c r="B8263" t="s">
        <v>889</v>
      </c>
      <c r="C8263">
        <v>325</v>
      </c>
      <c r="D8263" t="s">
        <v>482</v>
      </c>
      <c r="E8263" t="s">
        <v>246</v>
      </c>
      <c r="F8263" t="s">
        <v>675</v>
      </c>
      <c r="G8263" t="s">
        <v>731</v>
      </c>
      <c r="H8263" t="s">
        <v>246</v>
      </c>
      <c r="I8263" t="s">
        <v>743</v>
      </c>
      <c r="J8263" t="s">
        <v>414</v>
      </c>
      <c r="K8263" t="s">
        <v>679</v>
      </c>
      <c r="L8263" t="s">
        <v>78</v>
      </c>
      <c r="M8263" t="s">
        <v>246</v>
      </c>
      <c r="N8263" t="s">
        <v>246</v>
      </c>
      <c r="O8263" t="s">
        <v>624</v>
      </c>
      <c r="P8263" t="s">
        <v>490</v>
      </c>
      <c r="Q8263" t="s">
        <v>78</v>
      </c>
      <c r="R8263" t="s">
        <v>246</v>
      </c>
      <c r="S8263" t="s">
        <v>1023</v>
      </c>
      <c r="T8263" t="s">
        <v>1095</v>
      </c>
      <c r="U8263" t="s">
        <v>679</v>
      </c>
    </row>
    <row r="8264" spans="1:21" x14ac:dyDescent="0.35">
      <c r="A8264" t="s">
        <v>36</v>
      </c>
      <c r="B8264" t="s">
        <v>888</v>
      </c>
      <c r="C8264">
        <v>730</v>
      </c>
      <c r="D8264" t="s">
        <v>1129</v>
      </c>
      <c r="E8264" t="s">
        <v>673</v>
      </c>
      <c r="F8264" t="s">
        <v>170</v>
      </c>
      <c r="G8264" t="s">
        <v>668</v>
      </c>
      <c r="H8264" t="s">
        <v>170</v>
      </c>
      <c r="I8264" t="s">
        <v>679</v>
      </c>
      <c r="J8264" t="s">
        <v>389</v>
      </c>
      <c r="K8264" t="s">
        <v>170</v>
      </c>
      <c r="L8264" t="s">
        <v>78</v>
      </c>
      <c r="M8264" t="s">
        <v>170</v>
      </c>
      <c r="N8264" t="s">
        <v>78</v>
      </c>
      <c r="O8264" t="s">
        <v>78</v>
      </c>
      <c r="P8264" t="s">
        <v>679</v>
      </c>
      <c r="Q8264" t="s">
        <v>78</v>
      </c>
      <c r="R8264" t="s">
        <v>78</v>
      </c>
      <c r="S8264" t="s">
        <v>355</v>
      </c>
      <c r="T8264" t="s">
        <v>958</v>
      </c>
      <c r="U8264" t="s">
        <v>679</v>
      </c>
    </row>
    <row r="8265" spans="1:21" x14ac:dyDescent="0.35">
      <c r="A8265" t="s">
        <v>36</v>
      </c>
      <c r="B8265" t="s">
        <v>889</v>
      </c>
      <c r="C8265">
        <v>900</v>
      </c>
      <c r="D8265" t="s">
        <v>429</v>
      </c>
      <c r="E8265" t="s">
        <v>414</v>
      </c>
      <c r="F8265" t="s">
        <v>389</v>
      </c>
      <c r="G8265" t="s">
        <v>414</v>
      </c>
      <c r="H8265" t="s">
        <v>679</v>
      </c>
      <c r="I8265" t="s">
        <v>800</v>
      </c>
      <c r="J8265" t="s">
        <v>624</v>
      </c>
      <c r="K8265" t="s">
        <v>355</v>
      </c>
      <c r="L8265" t="s">
        <v>374</v>
      </c>
      <c r="M8265" t="s">
        <v>668</v>
      </c>
      <c r="N8265" t="s">
        <v>679</v>
      </c>
      <c r="O8265" t="s">
        <v>800</v>
      </c>
      <c r="P8265" t="s">
        <v>414</v>
      </c>
      <c r="Q8265" t="s">
        <v>78</v>
      </c>
      <c r="R8265" t="s">
        <v>78</v>
      </c>
      <c r="S8265" t="s">
        <v>633</v>
      </c>
      <c r="T8265" t="s">
        <v>526</v>
      </c>
      <c r="U8265" t="s">
        <v>668</v>
      </c>
    </row>
    <row r="8266" spans="1:21" x14ac:dyDescent="0.35">
      <c r="A8266" t="s">
        <v>37</v>
      </c>
      <c r="B8266" t="s">
        <v>888</v>
      </c>
      <c r="C8266">
        <v>372</v>
      </c>
      <c r="D8266" t="s">
        <v>1433</v>
      </c>
      <c r="E8266" t="s">
        <v>246</v>
      </c>
      <c r="F8266" t="s">
        <v>170</v>
      </c>
      <c r="G8266" t="s">
        <v>433</v>
      </c>
      <c r="H8266" t="s">
        <v>78</v>
      </c>
      <c r="I8266" t="s">
        <v>334</v>
      </c>
      <c r="J8266" t="s">
        <v>78</v>
      </c>
      <c r="K8266" t="s">
        <v>673</v>
      </c>
      <c r="L8266" t="s">
        <v>78</v>
      </c>
      <c r="M8266" t="s">
        <v>78</v>
      </c>
      <c r="N8266" t="s">
        <v>78</v>
      </c>
      <c r="O8266" t="s">
        <v>673</v>
      </c>
      <c r="P8266" t="s">
        <v>673</v>
      </c>
      <c r="Q8266" t="s">
        <v>78</v>
      </c>
      <c r="R8266" t="s">
        <v>78</v>
      </c>
      <c r="S8266" t="s">
        <v>406</v>
      </c>
      <c r="T8266" t="s">
        <v>772</v>
      </c>
      <c r="U8266" t="s">
        <v>246</v>
      </c>
    </row>
    <row r="8267" spans="1:21" x14ac:dyDescent="0.35">
      <c r="A8267" t="s">
        <v>37</v>
      </c>
      <c r="B8267" t="s">
        <v>889</v>
      </c>
      <c r="C8267">
        <v>454</v>
      </c>
      <c r="D8267" t="s">
        <v>256</v>
      </c>
      <c r="E8267" t="s">
        <v>170</v>
      </c>
      <c r="F8267" t="s">
        <v>170</v>
      </c>
      <c r="G8267" t="s">
        <v>800</v>
      </c>
      <c r="H8267" t="s">
        <v>673</v>
      </c>
      <c r="I8267" t="s">
        <v>673</v>
      </c>
      <c r="J8267" t="s">
        <v>389</v>
      </c>
      <c r="K8267" t="s">
        <v>389</v>
      </c>
      <c r="L8267" t="s">
        <v>78</v>
      </c>
      <c r="M8267" t="s">
        <v>78</v>
      </c>
      <c r="N8267" t="s">
        <v>673</v>
      </c>
      <c r="O8267" t="s">
        <v>78</v>
      </c>
      <c r="P8267" t="s">
        <v>78</v>
      </c>
      <c r="Q8267" t="s">
        <v>78</v>
      </c>
      <c r="R8267" t="s">
        <v>78</v>
      </c>
      <c r="S8267" t="s">
        <v>868</v>
      </c>
      <c r="T8267" t="s">
        <v>978</v>
      </c>
      <c r="U8267" t="s">
        <v>673</v>
      </c>
    </row>
    <row r="8268" spans="1:21" x14ac:dyDescent="0.35">
      <c r="A8268" t="s">
        <v>38</v>
      </c>
      <c r="B8268" t="s">
        <v>888</v>
      </c>
      <c r="C8268">
        <v>157</v>
      </c>
      <c r="D8268" t="s">
        <v>215</v>
      </c>
      <c r="E8268" t="s">
        <v>78</v>
      </c>
      <c r="F8268" t="s">
        <v>78</v>
      </c>
      <c r="G8268" t="s">
        <v>1140</v>
      </c>
      <c r="H8268" t="s">
        <v>78</v>
      </c>
      <c r="I8268" t="s">
        <v>668</v>
      </c>
      <c r="J8268" t="s">
        <v>78</v>
      </c>
      <c r="K8268" t="s">
        <v>78</v>
      </c>
      <c r="L8268" t="s">
        <v>78</v>
      </c>
      <c r="M8268" t="s">
        <v>668</v>
      </c>
      <c r="N8268" t="s">
        <v>78</v>
      </c>
      <c r="O8268" t="s">
        <v>490</v>
      </c>
      <c r="P8268" t="s">
        <v>288</v>
      </c>
      <c r="Q8268" t="s">
        <v>78</v>
      </c>
      <c r="R8268" t="s">
        <v>78</v>
      </c>
      <c r="S8268" t="s">
        <v>743</v>
      </c>
      <c r="T8268" t="s">
        <v>687</v>
      </c>
      <c r="U8268" t="s">
        <v>78</v>
      </c>
    </row>
    <row r="8269" spans="1:21" x14ac:dyDescent="0.35">
      <c r="A8269" t="s">
        <v>38</v>
      </c>
      <c r="B8269" t="s">
        <v>889</v>
      </c>
      <c r="C8269">
        <v>663</v>
      </c>
      <c r="D8269" t="s">
        <v>323</v>
      </c>
      <c r="E8269" t="s">
        <v>246</v>
      </c>
      <c r="F8269" t="s">
        <v>433</v>
      </c>
      <c r="G8269" t="s">
        <v>783</v>
      </c>
      <c r="H8269" t="s">
        <v>78</v>
      </c>
      <c r="I8269" t="s">
        <v>383</v>
      </c>
      <c r="J8269" t="s">
        <v>389</v>
      </c>
      <c r="K8269" t="s">
        <v>987</v>
      </c>
      <c r="L8269" t="s">
        <v>673</v>
      </c>
      <c r="M8269" t="s">
        <v>433</v>
      </c>
      <c r="N8269" t="s">
        <v>78</v>
      </c>
      <c r="O8269" t="s">
        <v>732</v>
      </c>
      <c r="P8269" t="s">
        <v>737</v>
      </c>
      <c r="Q8269" t="s">
        <v>679</v>
      </c>
      <c r="R8269" t="s">
        <v>78</v>
      </c>
      <c r="S8269" t="s">
        <v>1096</v>
      </c>
      <c r="T8269" t="s">
        <v>780</v>
      </c>
      <c r="U8269" t="s">
        <v>78</v>
      </c>
    </row>
    <row r="8270" spans="1:21" x14ac:dyDescent="0.35">
      <c r="A8270" t="s">
        <v>39</v>
      </c>
      <c r="B8270" t="s">
        <v>888</v>
      </c>
      <c r="C8270">
        <v>293</v>
      </c>
      <c r="D8270" t="s">
        <v>467</v>
      </c>
      <c r="E8270" t="s">
        <v>433</v>
      </c>
      <c r="F8270" t="s">
        <v>679</v>
      </c>
      <c r="G8270" t="s">
        <v>800</v>
      </c>
      <c r="H8270" t="s">
        <v>78</v>
      </c>
      <c r="I8270" t="s">
        <v>673</v>
      </c>
      <c r="J8270" t="s">
        <v>170</v>
      </c>
      <c r="K8270" t="s">
        <v>170</v>
      </c>
      <c r="L8270" t="s">
        <v>78</v>
      </c>
      <c r="M8270" t="s">
        <v>668</v>
      </c>
      <c r="N8270" t="s">
        <v>78</v>
      </c>
      <c r="O8270" t="s">
        <v>800</v>
      </c>
      <c r="P8270" t="s">
        <v>85</v>
      </c>
      <c r="Q8270" t="s">
        <v>78</v>
      </c>
      <c r="R8270" t="s">
        <v>78</v>
      </c>
      <c r="S8270" t="s">
        <v>743</v>
      </c>
      <c r="T8270" t="s">
        <v>1108</v>
      </c>
      <c r="U8270" t="s">
        <v>170</v>
      </c>
    </row>
    <row r="8271" spans="1:21" x14ac:dyDescent="0.35">
      <c r="A8271" t="s">
        <v>39</v>
      </c>
      <c r="B8271" t="s">
        <v>889</v>
      </c>
      <c r="C8271">
        <v>732</v>
      </c>
      <c r="D8271" t="s">
        <v>81</v>
      </c>
      <c r="E8271" t="s">
        <v>374</v>
      </c>
      <c r="F8271" t="s">
        <v>433</v>
      </c>
      <c r="G8271" t="s">
        <v>696</v>
      </c>
      <c r="H8271" t="s">
        <v>673</v>
      </c>
      <c r="I8271" t="s">
        <v>718</v>
      </c>
      <c r="J8271" t="s">
        <v>676</v>
      </c>
      <c r="K8271" t="s">
        <v>458</v>
      </c>
      <c r="L8271" t="s">
        <v>246</v>
      </c>
      <c r="M8271" t="s">
        <v>374</v>
      </c>
      <c r="N8271" t="s">
        <v>377</v>
      </c>
      <c r="O8271" t="s">
        <v>718</v>
      </c>
      <c r="P8271" t="s">
        <v>737</v>
      </c>
      <c r="Q8271" t="s">
        <v>78</v>
      </c>
      <c r="R8271" t="s">
        <v>170</v>
      </c>
      <c r="S8271" t="s">
        <v>1030</v>
      </c>
      <c r="T8271" t="s">
        <v>1252</v>
      </c>
      <c r="U8271" t="s">
        <v>668</v>
      </c>
    </row>
    <row r="8272" spans="1:21" x14ac:dyDescent="0.35">
      <c r="A8272" t="s">
        <v>40</v>
      </c>
      <c r="B8272" t="s">
        <v>888</v>
      </c>
      <c r="C8272">
        <v>1842</v>
      </c>
      <c r="D8272" t="s">
        <v>944</v>
      </c>
      <c r="E8272" t="s">
        <v>673</v>
      </c>
      <c r="F8272" t="s">
        <v>170</v>
      </c>
      <c r="G8272" t="s">
        <v>355</v>
      </c>
      <c r="H8272" t="s">
        <v>679</v>
      </c>
      <c r="I8272" t="s">
        <v>673</v>
      </c>
      <c r="J8272" t="s">
        <v>433</v>
      </c>
      <c r="K8272" t="s">
        <v>668</v>
      </c>
      <c r="L8272" t="s">
        <v>78</v>
      </c>
      <c r="M8272" t="s">
        <v>170</v>
      </c>
      <c r="N8272" t="s">
        <v>78</v>
      </c>
      <c r="O8272" t="s">
        <v>334</v>
      </c>
      <c r="P8272" t="s">
        <v>389</v>
      </c>
      <c r="Q8272" t="s">
        <v>78</v>
      </c>
      <c r="R8272" t="s">
        <v>78</v>
      </c>
      <c r="S8272" t="s">
        <v>406</v>
      </c>
      <c r="T8272" t="s">
        <v>810</v>
      </c>
      <c r="U8272" t="s">
        <v>170</v>
      </c>
    </row>
    <row r="8273" spans="1:21" x14ac:dyDescent="0.35">
      <c r="A8273" t="s">
        <v>40</v>
      </c>
      <c r="B8273" t="s">
        <v>889</v>
      </c>
      <c r="C8273">
        <v>3074</v>
      </c>
      <c r="D8273" t="s">
        <v>390</v>
      </c>
      <c r="E8273" t="s">
        <v>433</v>
      </c>
      <c r="F8273" t="s">
        <v>374</v>
      </c>
      <c r="G8273" t="s">
        <v>742</v>
      </c>
      <c r="H8273" t="s">
        <v>170</v>
      </c>
      <c r="I8273" t="s">
        <v>738</v>
      </c>
      <c r="J8273" t="s">
        <v>406</v>
      </c>
      <c r="K8273" t="s">
        <v>355</v>
      </c>
      <c r="L8273" t="s">
        <v>334</v>
      </c>
      <c r="M8273" t="s">
        <v>334</v>
      </c>
      <c r="N8273" t="s">
        <v>673</v>
      </c>
      <c r="O8273" t="s">
        <v>622</v>
      </c>
      <c r="P8273" t="s">
        <v>644</v>
      </c>
      <c r="Q8273" t="s">
        <v>78</v>
      </c>
      <c r="R8273" t="s">
        <v>679</v>
      </c>
      <c r="S8273" t="s">
        <v>1008</v>
      </c>
      <c r="T8273" t="s">
        <v>1260</v>
      </c>
      <c r="U8273" t="s">
        <v>170</v>
      </c>
    </row>
    <row r="8275" spans="1:21" x14ac:dyDescent="0.35">
      <c r="A8275" t="s">
        <v>2208</v>
      </c>
    </row>
    <row r="8276" spans="1:21" x14ac:dyDescent="0.35">
      <c r="A8276" t="s">
        <v>29</v>
      </c>
      <c r="B8276" t="s">
        <v>1664</v>
      </c>
      <c r="C8276" t="s">
        <v>30</v>
      </c>
      <c r="D8276" t="s">
        <v>1394</v>
      </c>
      <c r="E8276" t="s">
        <v>2190</v>
      </c>
      <c r="F8276" t="s">
        <v>2191</v>
      </c>
      <c r="G8276" t="s">
        <v>2192</v>
      </c>
      <c r="H8276" t="s">
        <v>2193</v>
      </c>
      <c r="I8276" t="s">
        <v>2194</v>
      </c>
      <c r="J8276" t="s">
        <v>2195</v>
      </c>
      <c r="K8276" t="s">
        <v>2196</v>
      </c>
      <c r="L8276" t="s">
        <v>2197</v>
      </c>
      <c r="M8276" t="s">
        <v>2198</v>
      </c>
      <c r="N8276" t="s">
        <v>2199</v>
      </c>
      <c r="O8276" t="s">
        <v>2200</v>
      </c>
      <c r="P8276" t="s">
        <v>2201</v>
      </c>
      <c r="Q8276" t="s">
        <v>2202</v>
      </c>
      <c r="R8276" t="s">
        <v>2203</v>
      </c>
      <c r="S8276" t="s">
        <v>1342</v>
      </c>
      <c r="T8276" t="s">
        <v>702</v>
      </c>
      <c r="U8276" t="s">
        <v>74</v>
      </c>
    </row>
    <row r="8277" spans="1:21" x14ac:dyDescent="0.35">
      <c r="A8277" t="s">
        <v>35</v>
      </c>
      <c r="B8277" t="s">
        <v>1665</v>
      </c>
      <c r="C8277">
        <v>238</v>
      </c>
      <c r="D8277" t="s">
        <v>195</v>
      </c>
      <c r="E8277" t="s">
        <v>377</v>
      </c>
      <c r="F8277" t="s">
        <v>623</v>
      </c>
      <c r="G8277" t="s">
        <v>731</v>
      </c>
      <c r="H8277" t="s">
        <v>377</v>
      </c>
      <c r="I8277" t="s">
        <v>456</v>
      </c>
      <c r="J8277" t="s">
        <v>458</v>
      </c>
      <c r="K8277" t="s">
        <v>170</v>
      </c>
      <c r="L8277" t="s">
        <v>78</v>
      </c>
      <c r="M8277" t="s">
        <v>78</v>
      </c>
      <c r="N8277" t="s">
        <v>377</v>
      </c>
      <c r="O8277" t="s">
        <v>458</v>
      </c>
      <c r="P8277" t="s">
        <v>738</v>
      </c>
      <c r="Q8277" t="s">
        <v>78</v>
      </c>
      <c r="R8277" t="s">
        <v>377</v>
      </c>
      <c r="S8277" t="s">
        <v>728</v>
      </c>
      <c r="T8277" t="s">
        <v>766</v>
      </c>
      <c r="U8277" t="s">
        <v>170</v>
      </c>
    </row>
    <row r="8278" spans="1:21" x14ac:dyDescent="0.35">
      <c r="A8278" t="s">
        <v>35</v>
      </c>
      <c r="B8278" t="s">
        <v>1666</v>
      </c>
      <c r="C8278">
        <v>377</v>
      </c>
      <c r="D8278" t="s">
        <v>784</v>
      </c>
      <c r="E8278" t="s">
        <v>78</v>
      </c>
      <c r="F8278" t="s">
        <v>433</v>
      </c>
      <c r="G8278" t="s">
        <v>1023</v>
      </c>
      <c r="H8278" t="s">
        <v>78</v>
      </c>
      <c r="I8278" t="s">
        <v>800</v>
      </c>
      <c r="J8278" t="s">
        <v>387</v>
      </c>
      <c r="K8278" t="s">
        <v>433</v>
      </c>
      <c r="L8278" t="s">
        <v>78</v>
      </c>
      <c r="M8278" t="s">
        <v>246</v>
      </c>
      <c r="N8278" t="s">
        <v>679</v>
      </c>
      <c r="O8278" t="s">
        <v>675</v>
      </c>
      <c r="P8278" t="s">
        <v>623</v>
      </c>
      <c r="Q8278" t="s">
        <v>78</v>
      </c>
      <c r="R8278" t="s">
        <v>78</v>
      </c>
      <c r="S8278" t="s">
        <v>631</v>
      </c>
      <c r="T8278" t="s">
        <v>1089</v>
      </c>
      <c r="U8278" t="s">
        <v>78</v>
      </c>
    </row>
    <row r="8279" spans="1:21" x14ac:dyDescent="0.35">
      <c r="A8279" t="s">
        <v>36</v>
      </c>
      <c r="B8279" t="s">
        <v>1665</v>
      </c>
      <c r="C8279">
        <v>821</v>
      </c>
      <c r="D8279" t="s">
        <v>1430</v>
      </c>
      <c r="E8279" t="s">
        <v>414</v>
      </c>
      <c r="F8279" t="s">
        <v>433</v>
      </c>
      <c r="G8279" t="s">
        <v>246</v>
      </c>
      <c r="H8279" t="s">
        <v>668</v>
      </c>
      <c r="I8279" t="s">
        <v>334</v>
      </c>
      <c r="J8279" t="s">
        <v>800</v>
      </c>
      <c r="K8279" t="s">
        <v>377</v>
      </c>
      <c r="L8279" t="s">
        <v>170</v>
      </c>
      <c r="M8279" t="s">
        <v>170</v>
      </c>
      <c r="N8279" t="s">
        <v>679</v>
      </c>
      <c r="O8279" t="s">
        <v>374</v>
      </c>
      <c r="P8279" t="s">
        <v>374</v>
      </c>
      <c r="Q8279" t="s">
        <v>78</v>
      </c>
      <c r="R8279" t="s">
        <v>78</v>
      </c>
      <c r="S8279" t="s">
        <v>732</v>
      </c>
      <c r="T8279" t="s">
        <v>299</v>
      </c>
      <c r="U8279" t="s">
        <v>673</v>
      </c>
    </row>
    <row r="8280" spans="1:21" x14ac:dyDescent="0.35">
      <c r="A8280" t="s">
        <v>36</v>
      </c>
      <c r="B8280" t="s">
        <v>1666</v>
      </c>
      <c r="C8280">
        <v>809</v>
      </c>
      <c r="D8280" t="s">
        <v>606</v>
      </c>
      <c r="E8280" t="s">
        <v>668</v>
      </c>
      <c r="F8280" t="s">
        <v>334</v>
      </c>
      <c r="G8280" t="s">
        <v>374</v>
      </c>
      <c r="H8280" t="s">
        <v>78</v>
      </c>
      <c r="I8280" t="s">
        <v>414</v>
      </c>
      <c r="J8280" t="s">
        <v>738</v>
      </c>
      <c r="K8280" t="s">
        <v>414</v>
      </c>
      <c r="L8280" t="s">
        <v>433</v>
      </c>
      <c r="M8280" t="s">
        <v>668</v>
      </c>
      <c r="N8280" t="s">
        <v>78</v>
      </c>
      <c r="O8280" t="s">
        <v>334</v>
      </c>
      <c r="P8280" t="s">
        <v>334</v>
      </c>
      <c r="Q8280" t="s">
        <v>78</v>
      </c>
      <c r="R8280" t="s">
        <v>78</v>
      </c>
      <c r="S8280" t="s">
        <v>490</v>
      </c>
      <c r="T8280" t="s">
        <v>969</v>
      </c>
      <c r="U8280" t="s">
        <v>78</v>
      </c>
    </row>
    <row r="8281" spans="1:21" x14ac:dyDescent="0.35">
      <c r="A8281" t="s">
        <v>37</v>
      </c>
      <c r="B8281" t="s">
        <v>1665</v>
      </c>
      <c r="C8281">
        <v>318</v>
      </c>
      <c r="D8281" t="s">
        <v>1345</v>
      </c>
      <c r="E8281" t="s">
        <v>170</v>
      </c>
      <c r="F8281" t="s">
        <v>78</v>
      </c>
      <c r="G8281" t="s">
        <v>668</v>
      </c>
      <c r="H8281" t="s">
        <v>334</v>
      </c>
      <c r="I8281" t="s">
        <v>78</v>
      </c>
      <c r="J8281" t="s">
        <v>377</v>
      </c>
      <c r="K8281" t="s">
        <v>355</v>
      </c>
      <c r="L8281" t="s">
        <v>78</v>
      </c>
      <c r="M8281" t="s">
        <v>78</v>
      </c>
      <c r="N8281" t="s">
        <v>334</v>
      </c>
      <c r="O8281" t="s">
        <v>78</v>
      </c>
      <c r="P8281" t="s">
        <v>78</v>
      </c>
      <c r="Q8281" t="s">
        <v>78</v>
      </c>
      <c r="R8281" t="s">
        <v>78</v>
      </c>
      <c r="S8281" t="s">
        <v>737</v>
      </c>
      <c r="T8281" t="s">
        <v>152</v>
      </c>
      <c r="U8281" t="s">
        <v>334</v>
      </c>
    </row>
    <row r="8282" spans="1:21" x14ac:dyDescent="0.35">
      <c r="A8282" t="s">
        <v>37</v>
      </c>
      <c r="B8282" t="s">
        <v>1666</v>
      </c>
      <c r="C8282">
        <v>508</v>
      </c>
      <c r="D8282" t="s">
        <v>608</v>
      </c>
      <c r="E8282" t="s">
        <v>246</v>
      </c>
      <c r="F8282" t="s">
        <v>668</v>
      </c>
      <c r="G8282" t="s">
        <v>623</v>
      </c>
      <c r="H8282" t="s">
        <v>78</v>
      </c>
      <c r="I8282" t="s">
        <v>374</v>
      </c>
      <c r="J8282" t="s">
        <v>668</v>
      </c>
      <c r="K8282" t="s">
        <v>78</v>
      </c>
      <c r="L8282" t="s">
        <v>78</v>
      </c>
      <c r="M8282" t="s">
        <v>78</v>
      </c>
      <c r="N8282" t="s">
        <v>78</v>
      </c>
      <c r="O8282" t="s">
        <v>668</v>
      </c>
      <c r="P8282" t="s">
        <v>668</v>
      </c>
      <c r="Q8282" t="s">
        <v>78</v>
      </c>
      <c r="R8282" t="s">
        <v>78</v>
      </c>
      <c r="S8282" t="s">
        <v>743</v>
      </c>
      <c r="T8282" t="s">
        <v>627</v>
      </c>
      <c r="U8282" t="s">
        <v>334</v>
      </c>
    </row>
    <row r="8283" spans="1:21" x14ac:dyDescent="0.35">
      <c r="A8283" t="s">
        <v>38</v>
      </c>
      <c r="B8283" t="s">
        <v>1665</v>
      </c>
      <c r="C8283">
        <v>273</v>
      </c>
      <c r="D8283" t="s">
        <v>1103</v>
      </c>
      <c r="E8283" t="s">
        <v>78</v>
      </c>
      <c r="F8283" t="s">
        <v>78</v>
      </c>
      <c r="G8283" t="s">
        <v>260</v>
      </c>
      <c r="H8283" t="s">
        <v>78</v>
      </c>
      <c r="I8283" t="s">
        <v>987</v>
      </c>
      <c r="J8283" t="s">
        <v>673</v>
      </c>
      <c r="K8283" t="s">
        <v>987</v>
      </c>
      <c r="L8283" t="s">
        <v>374</v>
      </c>
      <c r="M8283" t="s">
        <v>377</v>
      </c>
      <c r="N8283" t="s">
        <v>78</v>
      </c>
      <c r="O8283" t="s">
        <v>987</v>
      </c>
      <c r="P8283" t="s">
        <v>456</v>
      </c>
      <c r="Q8283" t="s">
        <v>78</v>
      </c>
      <c r="R8283" t="s">
        <v>78</v>
      </c>
      <c r="S8283" t="s">
        <v>723</v>
      </c>
      <c r="T8283" t="s">
        <v>795</v>
      </c>
      <c r="U8283" t="s">
        <v>78</v>
      </c>
    </row>
    <row r="8284" spans="1:21" x14ac:dyDescent="0.35">
      <c r="A8284" t="s">
        <v>38</v>
      </c>
      <c r="B8284" t="s">
        <v>1666</v>
      </c>
      <c r="C8284">
        <v>547</v>
      </c>
      <c r="D8284" t="s">
        <v>405</v>
      </c>
      <c r="E8284" t="s">
        <v>433</v>
      </c>
      <c r="F8284" t="s">
        <v>374</v>
      </c>
      <c r="G8284" t="s">
        <v>1151</v>
      </c>
      <c r="H8284" t="s">
        <v>78</v>
      </c>
      <c r="I8284" t="s">
        <v>624</v>
      </c>
      <c r="J8284" t="s">
        <v>387</v>
      </c>
      <c r="K8284" t="s">
        <v>623</v>
      </c>
      <c r="L8284" t="s">
        <v>679</v>
      </c>
      <c r="M8284" t="s">
        <v>334</v>
      </c>
      <c r="N8284" t="s">
        <v>78</v>
      </c>
      <c r="O8284" t="s">
        <v>721</v>
      </c>
      <c r="P8284" t="s">
        <v>728</v>
      </c>
      <c r="Q8284" t="s">
        <v>679</v>
      </c>
      <c r="R8284" t="s">
        <v>78</v>
      </c>
      <c r="S8284" t="s">
        <v>1096</v>
      </c>
      <c r="T8284" t="s">
        <v>635</v>
      </c>
      <c r="U8284" t="s">
        <v>78</v>
      </c>
    </row>
    <row r="8285" spans="1:21" x14ac:dyDescent="0.35">
      <c r="A8285" t="s">
        <v>39</v>
      </c>
      <c r="B8285" t="s">
        <v>1665</v>
      </c>
      <c r="C8285">
        <v>384</v>
      </c>
      <c r="D8285" t="s">
        <v>256</v>
      </c>
      <c r="E8285" t="s">
        <v>668</v>
      </c>
      <c r="F8285" t="s">
        <v>673</v>
      </c>
      <c r="G8285" t="s">
        <v>745</v>
      </c>
      <c r="H8285" t="s">
        <v>78</v>
      </c>
      <c r="I8285" t="s">
        <v>383</v>
      </c>
      <c r="J8285" t="s">
        <v>987</v>
      </c>
      <c r="K8285" t="s">
        <v>623</v>
      </c>
      <c r="L8285" t="s">
        <v>668</v>
      </c>
      <c r="M8285" t="s">
        <v>433</v>
      </c>
      <c r="N8285" t="s">
        <v>78</v>
      </c>
      <c r="O8285" t="s">
        <v>738</v>
      </c>
      <c r="P8285" t="s">
        <v>676</v>
      </c>
      <c r="Q8285" t="s">
        <v>78</v>
      </c>
      <c r="R8285" t="s">
        <v>673</v>
      </c>
      <c r="S8285" t="s">
        <v>1030</v>
      </c>
      <c r="T8285" t="s">
        <v>766</v>
      </c>
      <c r="U8285" t="s">
        <v>679</v>
      </c>
    </row>
    <row r="8286" spans="1:21" x14ac:dyDescent="0.35">
      <c r="A8286" t="s">
        <v>39</v>
      </c>
      <c r="B8286" t="s">
        <v>1666</v>
      </c>
      <c r="C8286">
        <v>641</v>
      </c>
      <c r="D8286" t="s">
        <v>413</v>
      </c>
      <c r="E8286" t="s">
        <v>414</v>
      </c>
      <c r="F8286" t="s">
        <v>433</v>
      </c>
      <c r="G8286" t="s">
        <v>724</v>
      </c>
      <c r="H8286" t="s">
        <v>334</v>
      </c>
      <c r="I8286" t="s">
        <v>458</v>
      </c>
      <c r="J8286" t="s">
        <v>644</v>
      </c>
      <c r="K8286" t="s">
        <v>987</v>
      </c>
      <c r="L8286" t="s">
        <v>334</v>
      </c>
      <c r="M8286" t="s">
        <v>433</v>
      </c>
      <c r="N8286" t="s">
        <v>389</v>
      </c>
      <c r="O8286" t="s">
        <v>743</v>
      </c>
      <c r="P8286" t="s">
        <v>250</v>
      </c>
      <c r="Q8286" t="s">
        <v>78</v>
      </c>
      <c r="R8286" t="s">
        <v>78</v>
      </c>
      <c r="S8286" t="s">
        <v>724</v>
      </c>
      <c r="T8286" t="s">
        <v>522</v>
      </c>
      <c r="U8286" t="s">
        <v>668</v>
      </c>
    </row>
    <row r="8287" spans="1:21" x14ac:dyDescent="0.35">
      <c r="A8287" t="s">
        <v>40</v>
      </c>
      <c r="B8287" t="s">
        <v>1665</v>
      </c>
      <c r="C8287">
        <v>2034</v>
      </c>
      <c r="D8287" t="s">
        <v>375</v>
      </c>
      <c r="E8287" t="s">
        <v>246</v>
      </c>
      <c r="F8287" t="s">
        <v>334</v>
      </c>
      <c r="G8287" t="s">
        <v>734</v>
      </c>
      <c r="H8287" t="s">
        <v>668</v>
      </c>
      <c r="I8287" t="s">
        <v>675</v>
      </c>
      <c r="J8287" t="s">
        <v>800</v>
      </c>
      <c r="K8287" t="s">
        <v>387</v>
      </c>
      <c r="L8287" t="s">
        <v>668</v>
      </c>
      <c r="M8287" t="s">
        <v>673</v>
      </c>
      <c r="N8287" t="s">
        <v>170</v>
      </c>
      <c r="O8287" t="s">
        <v>387</v>
      </c>
      <c r="P8287" t="s">
        <v>490</v>
      </c>
      <c r="Q8287" t="s">
        <v>78</v>
      </c>
      <c r="R8287" t="s">
        <v>170</v>
      </c>
      <c r="S8287" t="s">
        <v>728</v>
      </c>
      <c r="T8287" t="s">
        <v>772</v>
      </c>
      <c r="U8287" t="s">
        <v>668</v>
      </c>
    </row>
    <row r="8288" spans="1:21" x14ac:dyDescent="0.35">
      <c r="A8288" t="s">
        <v>40</v>
      </c>
      <c r="B8288" t="s">
        <v>1666</v>
      </c>
      <c r="C8288">
        <v>2882</v>
      </c>
      <c r="D8288" t="s">
        <v>462</v>
      </c>
      <c r="E8288" t="s">
        <v>246</v>
      </c>
      <c r="F8288" t="s">
        <v>246</v>
      </c>
      <c r="G8288" t="s">
        <v>737</v>
      </c>
      <c r="H8288" t="s">
        <v>679</v>
      </c>
      <c r="I8288" t="s">
        <v>85</v>
      </c>
      <c r="J8288" t="s">
        <v>355</v>
      </c>
      <c r="K8288" t="s">
        <v>387</v>
      </c>
      <c r="L8288" t="s">
        <v>668</v>
      </c>
      <c r="M8288" t="s">
        <v>673</v>
      </c>
      <c r="N8288" t="s">
        <v>668</v>
      </c>
      <c r="O8288" t="s">
        <v>987</v>
      </c>
      <c r="P8288" t="s">
        <v>458</v>
      </c>
      <c r="Q8288" t="s">
        <v>78</v>
      </c>
      <c r="R8288" t="s">
        <v>78</v>
      </c>
      <c r="S8288" t="s">
        <v>730</v>
      </c>
      <c r="T8288" t="s">
        <v>966</v>
      </c>
      <c r="U8288" t="s">
        <v>170</v>
      </c>
    </row>
    <row r="8290" spans="1:22" x14ac:dyDescent="0.35">
      <c r="A8290" t="s">
        <v>2209</v>
      </c>
    </row>
    <row r="8291" spans="1:22" x14ac:dyDescent="0.35">
      <c r="A8291" t="s">
        <v>29</v>
      </c>
      <c r="B8291" t="s">
        <v>899</v>
      </c>
      <c r="C8291" t="s">
        <v>30</v>
      </c>
      <c r="D8291" t="s">
        <v>1394</v>
      </c>
      <c r="E8291" t="s">
        <v>2190</v>
      </c>
      <c r="F8291" t="s">
        <v>2191</v>
      </c>
      <c r="G8291" t="s">
        <v>2192</v>
      </c>
      <c r="H8291" t="s">
        <v>2193</v>
      </c>
      <c r="I8291" t="s">
        <v>2194</v>
      </c>
      <c r="J8291" t="s">
        <v>2195</v>
      </c>
      <c r="K8291" t="s">
        <v>2196</v>
      </c>
      <c r="L8291" t="s">
        <v>2197</v>
      </c>
      <c r="M8291" t="s">
        <v>2198</v>
      </c>
      <c r="N8291" t="s">
        <v>2199</v>
      </c>
      <c r="O8291" t="s">
        <v>2200</v>
      </c>
      <c r="P8291" t="s">
        <v>2201</v>
      </c>
      <c r="Q8291" t="s">
        <v>2202</v>
      </c>
      <c r="R8291" t="s">
        <v>2203</v>
      </c>
      <c r="S8291" t="s">
        <v>1342</v>
      </c>
      <c r="T8291" t="s">
        <v>702</v>
      </c>
      <c r="U8291" t="s">
        <v>74</v>
      </c>
    </row>
    <row r="8292" spans="1:22" x14ac:dyDescent="0.35">
      <c r="A8292" t="s">
        <v>35</v>
      </c>
      <c r="B8292" t="s">
        <v>900</v>
      </c>
      <c r="C8292">
        <v>537</v>
      </c>
      <c r="D8292" t="s">
        <v>401</v>
      </c>
      <c r="E8292" t="s">
        <v>673</v>
      </c>
      <c r="F8292" t="s">
        <v>389</v>
      </c>
      <c r="G8292" t="s">
        <v>793</v>
      </c>
      <c r="H8292" t="s">
        <v>673</v>
      </c>
      <c r="I8292" t="s">
        <v>624</v>
      </c>
      <c r="J8292" t="s">
        <v>85</v>
      </c>
      <c r="K8292" t="s">
        <v>334</v>
      </c>
      <c r="L8292" t="s">
        <v>78</v>
      </c>
      <c r="M8292" t="s">
        <v>673</v>
      </c>
      <c r="N8292" t="s">
        <v>673</v>
      </c>
      <c r="O8292" t="s">
        <v>355</v>
      </c>
      <c r="P8292" t="s">
        <v>355</v>
      </c>
      <c r="Q8292" t="s">
        <v>78</v>
      </c>
      <c r="R8292" t="s">
        <v>673</v>
      </c>
      <c r="S8292" t="s">
        <v>868</v>
      </c>
      <c r="T8292" t="s">
        <v>582</v>
      </c>
      <c r="U8292" t="s">
        <v>679</v>
      </c>
    </row>
    <row r="8293" spans="1:22" x14ac:dyDescent="0.35">
      <c r="A8293" t="s">
        <v>35</v>
      </c>
      <c r="B8293" t="s">
        <v>901</v>
      </c>
      <c r="C8293">
        <v>78</v>
      </c>
      <c r="D8293" t="s">
        <v>302</v>
      </c>
      <c r="E8293" t="s">
        <v>78</v>
      </c>
      <c r="F8293" t="s">
        <v>78</v>
      </c>
      <c r="G8293" t="s">
        <v>1118</v>
      </c>
      <c r="H8293" t="s">
        <v>389</v>
      </c>
      <c r="I8293" t="s">
        <v>78</v>
      </c>
      <c r="J8293" t="s">
        <v>78</v>
      </c>
      <c r="K8293" t="s">
        <v>78</v>
      </c>
      <c r="L8293" t="s">
        <v>78</v>
      </c>
      <c r="M8293" t="s">
        <v>78</v>
      </c>
      <c r="N8293" t="s">
        <v>78</v>
      </c>
      <c r="O8293" t="s">
        <v>718</v>
      </c>
      <c r="P8293" t="s">
        <v>732</v>
      </c>
      <c r="Q8293" t="s">
        <v>78</v>
      </c>
      <c r="R8293" t="s">
        <v>78</v>
      </c>
      <c r="S8293" t="s">
        <v>288</v>
      </c>
      <c r="T8293" t="s">
        <v>969</v>
      </c>
      <c r="U8293" t="s">
        <v>78</v>
      </c>
    </row>
    <row r="8294" spans="1:22" x14ac:dyDescent="0.35">
      <c r="A8294" t="s">
        <v>36</v>
      </c>
      <c r="B8294" t="s">
        <v>900</v>
      </c>
      <c r="C8294">
        <v>1630</v>
      </c>
      <c r="D8294" t="s">
        <v>915</v>
      </c>
      <c r="E8294" t="s">
        <v>433</v>
      </c>
      <c r="F8294" t="s">
        <v>246</v>
      </c>
      <c r="G8294" t="s">
        <v>433</v>
      </c>
      <c r="H8294" t="s">
        <v>679</v>
      </c>
      <c r="I8294" t="s">
        <v>374</v>
      </c>
      <c r="J8294" t="s">
        <v>355</v>
      </c>
      <c r="K8294" t="s">
        <v>389</v>
      </c>
      <c r="L8294" t="s">
        <v>673</v>
      </c>
      <c r="M8294" t="s">
        <v>170</v>
      </c>
      <c r="N8294" t="s">
        <v>78</v>
      </c>
      <c r="O8294" t="s">
        <v>433</v>
      </c>
      <c r="P8294" t="s">
        <v>433</v>
      </c>
      <c r="Q8294" t="s">
        <v>78</v>
      </c>
      <c r="R8294" t="s">
        <v>78</v>
      </c>
      <c r="S8294" t="s">
        <v>644</v>
      </c>
      <c r="T8294" t="s">
        <v>852</v>
      </c>
      <c r="U8294" t="s">
        <v>170</v>
      </c>
    </row>
    <row r="8295" spans="1:22" x14ac:dyDescent="0.35">
      <c r="A8295" t="s">
        <v>37</v>
      </c>
      <c r="B8295" t="s">
        <v>900</v>
      </c>
      <c r="C8295">
        <v>826</v>
      </c>
      <c r="D8295" t="s">
        <v>136</v>
      </c>
      <c r="E8295" t="s">
        <v>673</v>
      </c>
      <c r="F8295" t="s">
        <v>170</v>
      </c>
      <c r="G8295" t="s">
        <v>389</v>
      </c>
      <c r="H8295" t="s">
        <v>170</v>
      </c>
      <c r="I8295" t="s">
        <v>334</v>
      </c>
      <c r="J8295" t="s">
        <v>334</v>
      </c>
      <c r="K8295" t="s">
        <v>433</v>
      </c>
      <c r="L8295" t="s">
        <v>78</v>
      </c>
      <c r="M8295" t="s">
        <v>78</v>
      </c>
      <c r="N8295" t="s">
        <v>170</v>
      </c>
      <c r="O8295" t="s">
        <v>170</v>
      </c>
      <c r="P8295" t="s">
        <v>170</v>
      </c>
      <c r="Q8295" t="s">
        <v>78</v>
      </c>
      <c r="R8295" t="s">
        <v>78</v>
      </c>
      <c r="S8295" t="s">
        <v>732</v>
      </c>
      <c r="T8295" t="s">
        <v>1089</v>
      </c>
      <c r="U8295" t="s">
        <v>334</v>
      </c>
    </row>
    <row r="8296" spans="1:22" x14ac:dyDescent="0.35">
      <c r="A8296" t="s">
        <v>38</v>
      </c>
      <c r="B8296" t="s">
        <v>900</v>
      </c>
      <c r="C8296">
        <v>173</v>
      </c>
      <c r="D8296" t="s">
        <v>159</v>
      </c>
      <c r="E8296" t="s">
        <v>78</v>
      </c>
      <c r="F8296" t="s">
        <v>78</v>
      </c>
      <c r="G8296" t="s">
        <v>288</v>
      </c>
      <c r="H8296" t="s">
        <v>78</v>
      </c>
      <c r="I8296" t="s">
        <v>458</v>
      </c>
      <c r="J8296" t="s">
        <v>623</v>
      </c>
      <c r="K8296" t="s">
        <v>623</v>
      </c>
      <c r="L8296" t="s">
        <v>374</v>
      </c>
      <c r="M8296" t="s">
        <v>374</v>
      </c>
      <c r="N8296" t="s">
        <v>78</v>
      </c>
      <c r="O8296" t="s">
        <v>800</v>
      </c>
      <c r="P8296" t="s">
        <v>644</v>
      </c>
      <c r="Q8296" t="s">
        <v>78</v>
      </c>
      <c r="R8296" t="s">
        <v>78</v>
      </c>
      <c r="S8296" t="s">
        <v>1064</v>
      </c>
      <c r="T8296" t="s">
        <v>561</v>
      </c>
      <c r="U8296" t="s">
        <v>78</v>
      </c>
    </row>
    <row r="8297" spans="1:22" x14ac:dyDescent="0.35">
      <c r="A8297" t="s">
        <v>38</v>
      </c>
      <c r="B8297" t="s">
        <v>901</v>
      </c>
      <c r="C8297">
        <v>647</v>
      </c>
      <c r="D8297" t="s">
        <v>421</v>
      </c>
      <c r="E8297" t="s">
        <v>374</v>
      </c>
      <c r="F8297" t="s">
        <v>377</v>
      </c>
      <c r="G8297" t="s">
        <v>740</v>
      </c>
      <c r="H8297" t="s">
        <v>78</v>
      </c>
      <c r="I8297" t="s">
        <v>622</v>
      </c>
      <c r="J8297" t="s">
        <v>334</v>
      </c>
      <c r="K8297" t="s">
        <v>355</v>
      </c>
      <c r="L8297" t="s">
        <v>679</v>
      </c>
      <c r="M8297" t="s">
        <v>246</v>
      </c>
      <c r="N8297" t="s">
        <v>78</v>
      </c>
      <c r="O8297" t="s">
        <v>730</v>
      </c>
      <c r="P8297" t="s">
        <v>993</v>
      </c>
      <c r="Q8297" t="s">
        <v>679</v>
      </c>
      <c r="R8297" t="s">
        <v>78</v>
      </c>
      <c r="S8297" t="s">
        <v>1011</v>
      </c>
      <c r="T8297" t="s">
        <v>1466</v>
      </c>
      <c r="U8297" t="s">
        <v>78</v>
      </c>
    </row>
    <row r="8298" spans="1:22" x14ac:dyDescent="0.35">
      <c r="A8298" t="s">
        <v>39</v>
      </c>
      <c r="B8298" t="s">
        <v>900</v>
      </c>
      <c r="C8298">
        <v>808</v>
      </c>
      <c r="D8298" t="s">
        <v>471</v>
      </c>
      <c r="E8298" t="s">
        <v>374</v>
      </c>
      <c r="F8298" t="s">
        <v>433</v>
      </c>
      <c r="G8298" t="s">
        <v>745</v>
      </c>
      <c r="H8298" t="s">
        <v>673</v>
      </c>
      <c r="I8298" t="s">
        <v>644</v>
      </c>
      <c r="J8298" t="s">
        <v>644</v>
      </c>
      <c r="K8298" t="s">
        <v>987</v>
      </c>
      <c r="L8298" t="s">
        <v>334</v>
      </c>
      <c r="M8298" t="s">
        <v>246</v>
      </c>
      <c r="N8298" t="s">
        <v>374</v>
      </c>
      <c r="O8298" t="s">
        <v>644</v>
      </c>
      <c r="P8298" t="s">
        <v>633</v>
      </c>
      <c r="Q8298" t="s">
        <v>78</v>
      </c>
      <c r="R8298" t="s">
        <v>170</v>
      </c>
      <c r="S8298" t="s">
        <v>949</v>
      </c>
      <c r="T8298" t="s">
        <v>545</v>
      </c>
      <c r="U8298" t="s">
        <v>170</v>
      </c>
    </row>
    <row r="8299" spans="1:22" x14ac:dyDescent="0.35">
      <c r="A8299" t="s">
        <v>39</v>
      </c>
      <c r="B8299" t="s">
        <v>901</v>
      </c>
      <c r="C8299">
        <v>217</v>
      </c>
      <c r="D8299" t="s">
        <v>99</v>
      </c>
      <c r="E8299" t="s">
        <v>673</v>
      </c>
      <c r="F8299" t="s">
        <v>78</v>
      </c>
      <c r="G8299" t="s">
        <v>688</v>
      </c>
      <c r="H8299" t="s">
        <v>78</v>
      </c>
      <c r="I8299" t="s">
        <v>673</v>
      </c>
      <c r="J8299" t="s">
        <v>433</v>
      </c>
      <c r="K8299" t="s">
        <v>433</v>
      </c>
      <c r="L8299" t="s">
        <v>78</v>
      </c>
      <c r="M8299" t="s">
        <v>387</v>
      </c>
      <c r="N8299" t="s">
        <v>78</v>
      </c>
      <c r="O8299" t="s">
        <v>622</v>
      </c>
      <c r="P8299" t="s">
        <v>732</v>
      </c>
      <c r="Q8299" t="s">
        <v>78</v>
      </c>
      <c r="R8299" t="s">
        <v>78</v>
      </c>
      <c r="S8299" t="s">
        <v>631</v>
      </c>
      <c r="T8299" t="s">
        <v>1254</v>
      </c>
      <c r="U8299" t="s">
        <v>668</v>
      </c>
    </row>
    <row r="8300" spans="1:22" x14ac:dyDescent="0.35">
      <c r="A8300" t="s">
        <v>40</v>
      </c>
      <c r="B8300" t="s">
        <v>900</v>
      </c>
      <c r="C8300">
        <v>3974</v>
      </c>
      <c r="D8300" t="s">
        <v>220</v>
      </c>
      <c r="E8300" t="s">
        <v>246</v>
      </c>
      <c r="F8300" t="s">
        <v>334</v>
      </c>
      <c r="G8300" t="s">
        <v>743</v>
      </c>
      <c r="H8300" t="s">
        <v>170</v>
      </c>
      <c r="I8300" t="s">
        <v>623</v>
      </c>
      <c r="J8300" t="s">
        <v>355</v>
      </c>
      <c r="K8300" t="s">
        <v>414</v>
      </c>
      <c r="L8300" t="s">
        <v>673</v>
      </c>
      <c r="M8300" t="s">
        <v>668</v>
      </c>
      <c r="N8300" t="s">
        <v>668</v>
      </c>
      <c r="O8300" t="s">
        <v>387</v>
      </c>
      <c r="P8300" t="s">
        <v>623</v>
      </c>
      <c r="Q8300" t="s">
        <v>78</v>
      </c>
      <c r="R8300" t="s">
        <v>679</v>
      </c>
      <c r="S8300" t="s">
        <v>456</v>
      </c>
      <c r="T8300" t="s">
        <v>524</v>
      </c>
      <c r="U8300" t="s">
        <v>170</v>
      </c>
    </row>
    <row r="8301" spans="1:22" x14ac:dyDescent="0.35">
      <c r="A8301" t="s">
        <v>40</v>
      </c>
      <c r="B8301" t="s">
        <v>901</v>
      </c>
      <c r="C8301">
        <v>942</v>
      </c>
      <c r="D8301" t="s">
        <v>655</v>
      </c>
      <c r="E8301" t="s">
        <v>433</v>
      </c>
      <c r="F8301" t="s">
        <v>433</v>
      </c>
      <c r="G8301" t="s">
        <v>781</v>
      </c>
      <c r="H8301" t="s">
        <v>78</v>
      </c>
      <c r="I8301" t="s">
        <v>490</v>
      </c>
      <c r="J8301" t="s">
        <v>246</v>
      </c>
      <c r="K8301" t="s">
        <v>675</v>
      </c>
      <c r="L8301" t="s">
        <v>679</v>
      </c>
      <c r="M8301" t="s">
        <v>433</v>
      </c>
      <c r="N8301" t="s">
        <v>78</v>
      </c>
      <c r="O8301" t="s">
        <v>688</v>
      </c>
      <c r="P8301" t="s">
        <v>742</v>
      </c>
      <c r="Q8301" t="s">
        <v>679</v>
      </c>
      <c r="R8301" t="s">
        <v>78</v>
      </c>
      <c r="S8301" t="s">
        <v>503</v>
      </c>
      <c r="T8301" t="s">
        <v>108</v>
      </c>
      <c r="U8301" t="s">
        <v>679</v>
      </c>
    </row>
    <row r="8303" spans="1:22" x14ac:dyDescent="0.35">
      <c r="A8303" t="s">
        <v>2210</v>
      </c>
    </row>
    <row r="8304" spans="1:22" x14ac:dyDescent="0.35">
      <c r="A8304" t="s">
        <v>29</v>
      </c>
      <c r="B8304" t="s">
        <v>30</v>
      </c>
      <c r="C8304" t="s">
        <v>1394</v>
      </c>
      <c r="D8304" t="s">
        <v>2190</v>
      </c>
      <c r="E8304" t="s">
        <v>2191</v>
      </c>
      <c r="F8304" t="s">
        <v>2192</v>
      </c>
      <c r="G8304" t="s">
        <v>2211</v>
      </c>
      <c r="H8304" t="s">
        <v>2193</v>
      </c>
      <c r="I8304" t="s">
        <v>2212</v>
      </c>
      <c r="J8304" t="s">
        <v>2194</v>
      </c>
      <c r="K8304" t="s">
        <v>2195</v>
      </c>
      <c r="L8304" t="s">
        <v>2196</v>
      </c>
      <c r="M8304" t="s">
        <v>2197</v>
      </c>
      <c r="N8304" t="s">
        <v>2198</v>
      </c>
      <c r="O8304" t="s">
        <v>2199</v>
      </c>
      <c r="P8304" t="s">
        <v>2200</v>
      </c>
      <c r="Q8304" t="s">
        <v>2201</v>
      </c>
      <c r="R8304" t="s">
        <v>2202</v>
      </c>
      <c r="S8304" t="s">
        <v>2203</v>
      </c>
      <c r="T8304" t="s">
        <v>1342</v>
      </c>
      <c r="U8304" t="s">
        <v>702</v>
      </c>
      <c r="V8304" t="s">
        <v>74</v>
      </c>
    </row>
    <row r="8305" spans="1:23" x14ac:dyDescent="0.35">
      <c r="A8305" t="s">
        <v>35</v>
      </c>
      <c r="B8305">
        <v>615</v>
      </c>
      <c r="C8305" t="s">
        <v>131</v>
      </c>
      <c r="D8305" t="s">
        <v>78</v>
      </c>
      <c r="E8305" t="s">
        <v>675</v>
      </c>
      <c r="F8305" t="s">
        <v>260</v>
      </c>
      <c r="G8305" t="s">
        <v>78</v>
      </c>
      <c r="H8305" t="s">
        <v>679</v>
      </c>
      <c r="I8305" t="s">
        <v>78</v>
      </c>
      <c r="J8305" t="s">
        <v>668</v>
      </c>
      <c r="K8305" t="s">
        <v>623</v>
      </c>
      <c r="L8305" t="s">
        <v>246</v>
      </c>
      <c r="M8305" t="s">
        <v>377</v>
      </c>
      <c r="N8305" t="s">
        <v>78</v>
      </c>
      <c r="O8305" t="s">
        <v>673</v>
      </c>
      <c r="P8305" t="s">
        <v>623</v>
      </c>
      <c r="Q8305" t="s">
        <v>688</v>
      </c>
      <c r="R8305" t="s">
        <v>78</v>
      </c>
      <c r="S8305" t="s">
        <v>78</v>
      </c>
      <c r="T8305" t="s">
        <v>1205</v>
      </c>
      <c r="U8305" t="s">
        <v>766</v>
      </c>
      <c r="V8305" t="s">
        <v>679</v>
      </c>
    </row>
    <row r="8306" spans="1:23" x14ac:dyDescent="0.35">
      <c r="A8306" t="s">
        <v>36</v>
      </c>
      <c r="B8306">
        <v>1629</v>
      </c>
      <c r="C8306" t="s">
        <v>513</v>
      </c>
      <c r="D8306" t="s">
        <v>78</v>
      </c>
      <c r="E8306" t="s">
        <v>433</v>
      </c>
      <c r="F8306" t="s">
        <v>85</v>
      </c>
      <c r="G8306" t="s">
        <v>170</v>
      </c>
      <c r="H8306" t="s">
        <v>673</v>
      </c>
      <c r="I8306" t="s">
        <v>170</v>
      </c>
      <c r="J8306" t="s">
        <v>679</v>
      </c>
      <c r="K8306" t="s">
        <v>377</v>
      </c>
      <c r="L8306" t="s">
        <v>673</v>
      </c>
      <c r="M8306" t="s">
        <v>387</v>
      </c>
      <c r="N8306" t="s">
        <v>170</v>
      </c>
      <c r="O8306" t="s">
        <v>668</v>
      </c>
      <c r="P8306" t="s">
        <v>433</v>
      </c>
      <c r="Q8306" t="s">
        <v>374</v>
      </c>
      <c r="R8306" t="s">
        <v>78</v>
      </c>
      <c r="S8306" t="s">
        <v>170</v>
      </c>
      <c r="T8306" t="s">
        <v>865</v>
      </c>
      <c r="U8306" t="s">
        <v>432</v>
      </c>
      <c r="V8306" t="s">
        <v>679</v>
      </c>
    </row>
    <row r="8307" spans="1:23" x14ac:dyDescent="0.35">
      <c r="A8307" t="s">
        <v>37</v>
      </c>
      <c r="B8307">
        <v>824</v>
      </c>
      <c r="C8307" t="s">
        <v>443</v>
      </c>
      <c r="D8307" t="s">
        <v>78</v>
      </c>
      <c r="E8307" t="s">
        <v>334</v>
      </c>
      <c r="F8307" t="s">
        <v>624</v>
      </c>
      <c r="G8307" t="s">
        <v>78</v>
      </c>
      <c r="H8307" t="s">
        <v>334</v>
      </c>
      <c r="I8307" t="s">
        <v>78</v>
      </c>
      <c r="J8307" t="s">
        <v>673</v>
      </c>
      <c r="K8307" t="s">
        <v>170</v>
      </c>
      <c r="L8307" t="s">
        <v>668</v>
      </c>
      <c r="M8307" t="s">
        <v>374</v>
      </c>
      <c r="N8307" t="s">
        <v>78</v>
      </c>
      <c r="O8307" t="s">
        <v>170</v>
      </c>
      <c r="P8307" t="s">
        <v>668</v>
      </c>
      <c r="Q8307" t="s">
        <v>334</v>
      </c>
      <c r="R8307" t="s">
        <v>78</v>
      </c>
      <c r="S8307" t="s">
        <v>679</v>
      </c>
      <c r="T8307" t="s">
        <v>1018</v>
      </c>
      <c r="U8307" t="s">
        <v>1416</v>
      </c>
      <c r="V8307" t="s">
        <v>668</v>
      </c>
    </row>
    <row r="8308" spans="1:23" x14ac:dyDescent="0.35">
      <c r="A8308" t="s">
        <v>38</v>
      </c>
      <c r="B8308">
        <v>819</v>
      </c>
      <c r="C8308" t="s">
        <v>563</v>
      </c>
      <c r="D8308" t="s">
        <v>78</v>
      </c>
      <c r="E8308" t="s">
        <v>673</v>
      </c>
      <c r="F8308" t="s">
        <v>69</v>
      </c>
      <c r="G8308" t="s">
        <v>78</v>
      </c>
      <c r="H8308" t="s">
        <v>246</v>
      </c>
      <c r="I8308" t="s">
        <v>679</v>
      </c>
      <c r="J8308" t="s">
        <v>490</v>
      </c>
      <c r="K8308" t="s">
        <v>433</v>
      </c>
      <c r="L8308" t="s">
        <v>675</v>
      </c>
      <c r="M8308" t="s">
        <v>246</v>
      </c>
      <c r="N8308" t="s">
        <v>679</v>
      </c>
      <c r="O8308" t="s">
        <v>170</v>
      </c>
      <c r="P8308" t="s">
        <v>736</v>
      </c>
      <c r="Q8308" t="s">
        <v>633</v>
      </c>
      <c r="R8308" t="s">
        <v>78</v>
      </c>
      <c r="S8308" t="s">
        <v>679</v>
      </c>
      <c r="T8308" t="s">
        <v>67</v>
      </c>
      <c r="U8308" t="s">
        <v>1326</v>
      </c>
      <c r="V8308" t="s">
        <v>170</v>
      </c>
    </row>
    <row r="8309" spans="1:23" x14ac:dyDescent="0.35">
      <c r="A8309" t="s">
        <v>39</v>
      </c>
      <c r="B8309">
        <v>1027</v>
      </c>
      <c r="C8309" t="s">
        <v>224</v>
      </c>
      <c r="D8309" t="s">
        <v>78</v>
      </c>
      <c r="E8309" t="s">
        <v>668</v>
      </c>
      <c r="F8309" t="s">
        <v>270</v>
      </c>
      <c r="G8309" t="s">
        <v>679</v>
      </c>
      <c r="H8309" t="s">
        <v>374</v>
      </c>
      <c r="I8309" t="s">
        <v>668</v>
      </c>
      <c r="J8309" t="s">
        <v>800</v>
      </c>
      <c r="K8309" t="s">
        <v>389</v>
      </c>
      <c r="L8309" t="s">
        <v>414</v>
      </c>
      <c r="M8309" t="s">
        <v>334</v>
      </c>
      <c r="N8309" t="s">
        <v>668</v>
      </c>
      <c r="O8309" t="s">
        <v>78</v>
      </c>
      <c r="P8309" t="s">
        <v>383</v>
      </c>
      <c r="Q8309" t="s">
        <v>633</v>
      </c>
      <c r="R8309" t="s">
        <v>78</v>
      </c>
      <c r="S8309" t="s">
        <v>78</v>
      </c>
      <c r="T8309" t="s">
        <v>285</v>
      </c>
      <c r="U8309" t="s">
        <v>468</v>
      </c>
      <c r="V8309" t="s">
        <v>78</v>
      </c>
    </row>
    <row r="8310" spans="1:23" x14ac:dyDescent="0.35">
      <c r="A8310" t="s">
        <v>40</v>
      </c>
      <c r="B8310">
        <v>4914</v>
      </c>
      <c r="C8310" t="s">
        <v>393</v>
      </c>
      <c r="D8310" t="s">
        <v>78</v>
      </c>
      <c r="E8310" t="s">
        <v>246</v>
      </c>
      <c r="F8310" t="s">
        <v>742</v>
      </c>
      <c r="G8310" t="s">
        <v>679</v>
      </c>
      <c r="H8310" t="s">
        <v>334</v>
      </c>
      <c r="I8310" t="s">
        <v>679</v>
      </c>
      <c r="J8310" t="s">
        <v>374</v>
      </c>
      <c r="K8310" t="s">
        <v>374</v>
      </c>
      <c r="L8310" t="s">
        <v>433</v>
      </c>
      <c r="M8310" t="s">
        <v>374</v>
      </c>
      <c r="N8310" t="s">
        <v>170</v>
      </c>
      <c r="O8310" t="s">
        <v>170</v>
      </c>
      <c r="P8310" t="s">
        <v>85</v>
      </c>
      <c r="Q8310" t="s">
        <v>622</v>
      </c>
      <c r="R8310" t="s">
        <v>78</v>
      </c>
      <c r="S8310" t="s">
        <v>679</v>
      </c>
      <c r="T8310" t="s">
        <v>914</v>
      </c>
      <c r="U8310" t="s">
        <v>727</v>
      </c>
      <c r="V8310" t="s">
        <v>679</v>
      </c>
    </row>
    <row r="8312" spans="1:23" x14ac:dyDescent="0.35">
      <c r="A8312" t="s">
        <v>2213</v>
      </c>
    </row>
    <row r="8313" spans="1:23" x14ac:dyDescent="0.35">
      <c r="A8313" t="s">
        <v>29</v>
      </c>
      <c r="B8313" t="s">
        <v>847</v>
      </c>
      <c r="C8313" t="s">
        <v>30</v>
      </c>
      <c r="D8313" t="s">
        <v>1394</v>
      </c>
      <c r="E8313" t="s">
        <v>2190</v>
      </c>
      <c r="F8313" t="s">
        <v>2191</v>
      </c>
      <c r="G8313" t="s">
        <v>2192</v>
      </c>
      <c r="H8313" t="s">
        <v>2211</v>
      </c>
      <c r="I8313" t="s">
        <v>2193</v>
      </c>
      <c r="J8313" t="s">
        <v>2212</v>
      </c>
      <c r="K8313" t="s">
        <v>2194</v>
      </c>
      <c r="L8313" t="s">
        <v>2195</v>
      </c>
      <c r="M8313" t="s">
        <v>2196</v>
      </c>
      <c r="N8313" t="s">
        <v>2197</v>
      </c>
      <c r="O8313" t="s">
        <v>2198</v>
      </c>
      <c r="P8313" t="s">
        <v>2199</v>
      </c>
      <c r="Q8313" t="s">
        <v>2200</v>
      </c>
      <c r="R8313" t="s">
        <v>2201</v>
      </c>
      <c r="S8313" t="s">
        <v>2202</v>
      </c>
      <c r="T8313" t="s">
        <v>2203</v>
      </c>
      <c r="U8313" t="s">
        <v>1342</v>
      </c>
      <c r="V8313" t="s">
        <v>702</v>
      </c>
      <c r="W8313" t="s">
        <v>74</v>
      </c>
    </row>
    <row r="8314" spans="1:23" x14ac:dyDescent="0.35">
      <c r="A8314" t="s">
        <v>35</v>
      </c>
      <c r="B8314" t="s">
        <v>827</v>
      </c>
      <c r="C8314">
        <v>285</v>
      </c>
      <c r="D8314" t="s">
        <v>586</v>
      </c>
      <c r="E8314" t="s">
        <v>78</v>
      </c>
      <c r="F8314" t="s">
        <v>668</v>
      </c>
      <c r="G8314" t="s">
        <v>270</v>
      </c>
      <c r="H8314" t="s">
        <v>78</v>
      </c>
      <c r="I8314" t="s">
        <v>170</v>
      </c>
      <c r="J8314" t="s">
        <v>78</v>
      </c>
      <c r="K8314" t="s">
        <v>78</v>
      </c>
      <c r="L8314" t="s">
        <v>387</v>
      </c>
      <c r="M8314" t="s">
        <v>78</v>
      </c>
      <c r="N8314" t="s">
        <v>334</v>
      </c>
      <c r="O8314" t="s">
        <v>78</v>
      </c>
      <c r="P8314" t="s">
        <v>78</v>
      </c>
      <c r="Q8314" t="s">
        <v>807</v>
      </c>
      <c r="R8314" t="s">
        <v>1008</v>
      </c>
      <c r="S8314" t="s">
        <v>78</v>
      </c>
      <c r="T8314" t="s">
        <v>78</v>
      </c>
      <c r="U8314" t="s">
        <v>740</v>
      </c>
      <c r="V8314" t="s">
        <v>1112</v>
      </c>
      <c r="W8314" t="s">
        <v>170</v>
      </c>
    </row>
    <row r="8315" spans="1:23" x14ac:dyDescent="0.35">
      <c r="A8315" t="s">
        <v>35</v>
      </c>
      <c r="B8315" t="s">
        <v>828</v>
      </c>
      <c r="C8315">
        <v>317</v>
      </c>
      <c r="D8315" t="s">
        <v>483</v>
      </c>
      <c r="E8315" t="s">
        <v>78</v>
      </c>
      <c r="F8315" t="s">
        <v>624</v>
      </c>
      <c r="G8315" t="s">
        <v>1169</v>
      </c>
      <c r="H8315" t="s">
        <v>78</v>
      </c>
      <c r="I8315" t="s">
        <v>78</v>
      </c>
      <c r="J8315" t="s">
        <v>78</v>
      </c>
      <c r="K8315" t="s">
        <v>246</v>
      </c>
      <c r="L8315" t="s">
        <v>490</v>
      </c>
      <c r="M8315" t="s">
        <v>387</v>
      </c>
      <c r="N8315" t="s">
        <v>387</v>
      </c>
      <c r="O8315" t="s">
        <v>78</v>
      </c>
      <c r="P8315" t="s">
        <v>433</v>
      </c>
      <c r="Q8315" t="s">
        <v>673</v>
      </c>
      <c r="R8315" t="s">
        <v>624</v>
      </c>
      <c r="S8315" t="s">
        <v>78</v>
      </c>
      <c r="T8315" t="s">
        <v>78</v>
      </c>
      <c r="U8315" t="s">
        <v>698</v>
      </c>
      <c r="V8315" t="s">
        <v>1159</v>
      </c>
      <c r="W8315" t="s">
        <v>78</v>
      </c>
    </row>
    <row r="8316" spans="1:23" x14ac:dyDescent="0.35">
      <c r="A8316" t="s">
        <v>35</v>
      </c>
      <c r="B8316" t="s">
        <v>318</v>
      </c>
      <c r="C8316">
        <v>13</v>
      </c>
      <c r="D8316" t="s">
        <v>940</v>
      </c>
      <c r="E8316" t="s">
        <v>78</v>
      </c>
      <c r="F8316" t="s">
        <v>78</v>
      </c>
      <c r="G8316" t="s">
        <v>78</v>
      </c>
      <c r="H8316" t="s">
        <v>78</v>
      </c>
      <c r="I8316" t="s">
        <v>78</v>
      </c>
      <c r="J8316" t="s">
        <v>78</v>
      </c>
      <c r="K8316" t="s">
        <v>78</v>
      </c>
      <c r="L8316" t="s">
        <v>78</v>
      </c>
      <c r="M8316" t="s">
        <v>78</v>
      </c>
      <c r="N8316" t="s">
        <v>78</v>
      </c>
      <c r="O8316" t="s">
        <v>78</v>
      </c>
      <c r="P8316" t="s">
        <v>78</v>
      </c>
      <c r="Q8316" t="s">
        <v>78</v>
      </c>
      <c r="R8316" t="s">
        <v>78</v>
      </c>
      <c r="S8316" t="s">
        <v>78</v>
      </c>
      <c r="T8316" t="s">
        <v>78</v>
      </c>
      <c r="U8316" t="s">
        <v>1003</v>
      </c>
      <c r="V8316" t="s">
        <v>607</v>
      </c>
      <c r="W8316" t="s">
        <v>78</v>
      </c>
    </row>
    <row r="8317" spans="1:23" x14ac:dyDescent="0.35">
      <c r="A8317" t="s">
        <v>36</v>
      </c>
      <c r="B8317" t="s">
        <v>827</v>
      </c>
      <c r="C8317">
        <v>667</v>
      </c>
      <c r="D8317" t="s">
        <v>1266</v>
      </c>
      <c r="E8317" t="s">
        <v>78</v>
      </c>
      <c r="F8317" t="s">
        <v>433</v>
      </c>
      <c r="G8317" t="s">
        <v>389</v>
      </c>
      <c r="H8317" t="s">
        <v>170</v>
      </c>
      <c r="I8317" t="s">
        <v>668</v>
      </c>
      <c r="J8317" t="s">
        <v>78</v>
      </c>
      <c r="K8317" t="s">
        <v>78</v>
      </c>
      <c r="L8317" t="s">
        <v>673</v>
      </c>
      <c r="M8317" t="s">
        <v>170</v>
      </c>
      <c r="N8317" t="s">
        <v>433</v>
      </c>
      <c r="O8317" t="s">
        <v>679</v>
      </c>
      <c r="P8317" t="s">
        <v>668</v>
      </c>
      <c r="Q8317" t="s">
        <v>668</v>
      </c>
      <c r="R8317" t="s">
        <v>668</v>
      </c>
      <c r="S8317" t="s">
        <v>78</v>
      </c>
      <c r="T8317" t="s">
        <v>679</v>
      </c>
      <c r="U8317" t="s">
        <v>789</v>
      </c>
      <c r="V8317" t="s">
        <v>813</v>
      </c>
      <c r="W8317" t="s">
        <v>679</v>
      </c>
    </row>
    <row r="8318" spans="1:23" x14ac:dyDescent="0.35">
      <c r="A8318" t="s">
        <v>36</v>
      </c>
      <c r="B8318" t="s">
        <v>828</v>
      </c>
      <c r="C8318">
        <v>895</v>
      </c>
      <c r="D8318" t="s">
        <v>1401</v>
      </c>
      <c r="E8318" t="s">
        <v>78</v>
      </c>
      <c r="F8318" t="s">
        <v>374</v>
      </c>
      <c r="G8318" t="s">
        <v>738</v>
      </c>
      <c r="H8318" t="s">
        <v>170</v>
      </c>
      <c r="I8318" t="s">
        <v>673</v>
      </c>
      <c r="J8318" t="s">
        <v>673</v>
      </c>
      <c r="K8318" t="s">
        <v>679</v>
      </c>
      <c r="L8318" t="s">
        <v>800</v>
      </c>
      <c r="M8318" t="s">
        <v>334</v>
      </c>
      <c r="N8318" t="s">
        <v>85</v>
      </c>
      <c r="O8318" t="s">
        <v>668</v>
      </c>
      <c r="P8318" t="s">
        <v>668</v>
      </c>
      <c r="Q8318" t="s">
        <v>389</v>
      </c>
      <c r="R8318" t="s">
        <v>387</v>
      </c>
      <c r="S8318" t="s">
        <v>78</v>
      </c>
      <c r="T8318" t="s">
        <v>170</v>
      </c>
      <c r="U8318" t="s">
        <v>788</v>
      </c>
      <c r="V8318" t="s">
        <v>698</v>
      </c>
      <c r="W8318" t="s">
        <v>78</v>
      </c>
    </row>
    <row r="8319" spans="1:23" x14ac:dyDescent="0.35">
      <c r="A8319" t="s">
        <v>36</v>
      </c>
      <c r="B8319" t="s">
        <v>318</v>
      </c>
      <c r="C8319">
        <v>67</v>
      </c>
      <c r="D8319" t="s">
        <v>523</v>
      </c>
      <c r="E8319" t="s">
        <v>78</v>
      </c>
      <c r="F8319" t="s">
        <v>78</v>
      </c>
      <c r="G8319" t="s">
        <v>355</v>
      </c>
      <c r="H8319" t="s">
        <v>78</v>
      </c>
      <c r="I8319" t="s">
        <v>78</v>
      </c>
      <c r="J8319" t="s">
        <v>78</v>
      </c>
      <c r="K8319" t="s">
        <v>78</v>
      </c>
      <c r="L8319" t="s">
        <v>78</v>
      </c>
      <c r="M8319" t="s">
        <v>78</v>
      </c>
      <c r="N8319" t="s">
        <v>78</v>
      </c>
      <c r="O8319" t="s">
        <v>78</v>
      </c>
      <c r="P8319" t="s">
        <v>78</v>
      </c>
      <c r="Q8319" t="s">
        <v>433</v>
      </c>
      <c r="R8319" t="s">
        <v>433</v>
      </c>
      <c r="S8319" t="s">
        <v>78</v>
      </c>
      <c r="T8319" t="s">
        <v>78</v>
      </c>
      <c r="U8319" t="s">
        <v>611</v>
      </c>
      <c r="V8319" t="s">
        <v>783</v>
      </c>
      <c r="W8319" t="s">
        <v>78</v>
      </c>
    </row>
    <row r="8320" spans="1:23" x14ac:dyDescent="0.35">
      <c r="A8320" t="s">
        <v>37</v>
      </c>
      <c r="B8320" t="s">
        <v>827</v>
      </c>
      <c r="C8320">
        <v>342</v>
      </c>
      <c r="D8320" t="s">
        <v>370</v>
      </c>
      <c r="E8320" t="s">
        <v>78</v>
      </c>
      <c r="F8320" t="s">
        <v>387</v>
      </c>
      <c r="G8320" t="s">
        <v>807</v>
      </c>
      <c r="H8320" t="s">
        <v>78</v>
      </c>
      <c r="I8320" t="s">
        <v>668</v>
      </c>
      <c r="J8320" t="s">
        <v>78</v>
      </c>
      <c r="K8320" t="s">
        <v>668</v>
      </c>
      <c r="L8320" t="s">
        <v>679</v>
      </c>
      <c r="M8320" t="s">
        <v>668</v>
      </c>
      <c r="N8320" t="s">
        <v>374</v>
      </c>
      <c r="O8320" t="s">
        <v>78</v>
      </c>
      <c r="P8320" t="s">
        <v>78</v>
      </c>
      <c r="Q8320" t="s">
        <v>78</v>
      </c>
      <c r="R8320" t="s">
        <v>170</v>
      </c>
      <c r="S8320" t="s">
        <v>78</v>
      </c>
      <c r="T8320" t="s">
        <v>78</v>
      </c>
      <c r="U8320" t="s">
        <v>690</v>
      </c>
      <c r="V8320" t="s">
        <v>121</v>
      </c>
      <c r="W8320" t="s">
        <v>334</v>
      </c>
    </row>
    <row r="8321" spans="1:23" x14ac:dyDescent="0.35">
      <c r="A8321" t="s">
        <v>37</v>
      </c>
      <c r="B8321" t="s">
        <v>828</v>
      </c>
      <c r="C8321">
        <v>440</v>
      </c>
      <c r="D8321" t="s">
        <v>1986</v>
      </c>
      <c r="E8321" t="s">
        <v>78</v>
      </c>
      <c r="F8321" t="s">
        <v>679</v>
      </c>
      <c r="G8321" t="s">
        <v>458</v>
      </c>
      <c r="H8321" t="s">
        <v>78</v>
      </c>
      <c r="I8321" t="s">
        <v>433</v>
      </c>
      <c r="J8321" t="s">
        <v>78</v>
      </c>
      <c r="K8321" t="s">
        <v>246</v>
      </c>
      <c r="L8321" t="s">
        <v>668</v>
      </c>
      <c r="M8321" t="s">
        <v>673</v>
      </c>
      <c r="N8321" t="s">
        <v>374</v>
      </c>
      <c r="O8321" t="s">
        <v>78</v>
      </c>
      <c r="P8321" t="s">
        <v>673</v>
      </c>
      <c r="Q8321" t="s">
        <v>170</v>
      </c>
      <c r="R8321" t="s">
        <v>334</v>
      </c>
      <c r="S8321" t="s">
        <v>78</v>
      </c>
      <c r="T8321" t="s">
        <v>170</v>
      </c>
      <c r="U8321" t="s">
        <v>902</v>
      </c>
      <c r="V8321" t="s">
        <v>891</v>
      </c>
      <c r="W8321" t="s">
        <v>679</v>
      </c>
    </row>
    <row r="8322" spans="1:23" x14ac:dyDescent="0.35">
      <c r="A8322" t="s">
        <v>37</v>
      </c>
      <c r="B8322" t="s">
        <v>318</v>
      </c>
      <c r="C8322">
        <v>42</v>
      </c>
      <c r="D8322" t="s">
        <v>1456</v>
      </c>
      <c r="E8322" t="s">
        <v>78</v>
      </c>
      <c r="F8322" t="s">
        <v>78</v>
      </c>
      <c r="G8322" t="s">
        <v>78</v>
      </c>
      <c r="H8322" t="s">
        <v>78</v>
      </c>
      <c r="I8322" t="s">
        <v>78</v>
      </c>
      <c r="J8322" t="s">
        <v>78</v>
      </c>
      <c r="K8322" t="s">
        <v>78</v>
      </c>
      <c r="L8322" t="s">
        <v>78</v>
      </c>
      <c r="M8322" t="s">
        <v>78</v>
      </c>
      <c r="N8322" t="s">
        <v>78</v>
      </c>
      <c r="O8322" t="s">
        <v>78</v>
      </c>
      <c r="P8322" t="s">
        <v>78</v>
      </c>
      <c r="Q8322" t="s">
        <v>688</v>
      </c>
      <c r="R8322" t="s">
        <v>688</v>
      </c>
      <c r="S8322" t="s">
        <v>78</v>
      </c>
      <c r="T8322" t="s">
        <v>78</v>
      </c>
      <c r="U8322" t="s">
        <v>739</v>
      </c>
      <c r="V8322" t="s">
        <v>1212</v>
      </c>
      <c r="W8322" t="s">
        <v>78</v>
      </c>
    </row>
    <row r="8323" spans="1:23" x14ac:dyDescent="0.35">
      <c r="A8323" t="s">
        <v>38</v>
      </c>
      <c r="B8323" t="s">
        <v>827</v>
      </c>
      <c r="C8323">
        <v>354</v>
      </c>
      <c r="D8323" t="s">
        <v>667</v>
      </c>
      <c r="E8323" t="s">
        <v>78</v>
      </c>
      <c r="F8323" t="s">
        <v>377</v>
      </c>
      <c r="G8323" t="s">
        <v>836</v>
      </c>
      <c r="H8323" t="s">
        <v>78</v>
      </c>
      <c r="I8323" t="s">
        <v>78</v>
      </c>
      <c r="J8323" t="s">
        <v>170</v>
      </c>
      <c r="K8323" t="s">
        <v>738</v>
      </c>
      <c r="L8323" t="s">
        <v>374</v>
      </c>
      <c r="M8323" t="s">
        <v>374</v>
      </c>
      <c r="N8323" t="s">
        <v>334</v>
      </c>
      <c r="O8323" t="s">
        <v>170</v>
      </c>
      <c r="P8323" t="s">
        <v>78</v>
      </c>
      <c r="Q8323" t="s">
        <v>690</v>
      </c>
      <c r="R8323" t="s">
        <v>728</v>
      </c>
      <c r="S8323" t="s">
        <v>78</v>
      </c>
      <c r="T8323" t="s">
        <v>170</v>
      </c>
      <c r="U8323" t="s">
        <v>896</v>
      </c>
      <c r="V8323" t="s">
        <v>589</v>
      </c>
      <c r="W8323" t="s">
        <v>78</v>
      </c>
    </row>
    <row r="8324" spans="1:23" x14ac:dyDescent="0.35">
      <c r="A8324" t="s">
        <v>38</v>
      </c>
      <c r="B8324" t="s">
        <v>828</v>
      </c>
      <c r="C8324">
        <v>424</v>
      </c>
      <c r="D8324" t="s">
        <v>457</v>
      </c>
      <c r="E8324" t="s">
        <v>78</v>
      </c>
      <c r="F8324" t="s">
        <v>78</v>
      </c>
      <c r="G8324" t="s">
        <v>1169</v>
      </c>
      <c r="H8324" t="s">
        <v>78</v>
      </c>
      <c r="I8324" t="s">
        <v>387</v>
      </c>
      <c r="J8324" t="s">
        <v>78</v>
      </c>
      <c r="K8324" t="s">
        <v>85</v>
      </c>
      <c r="L8324" t="s">
        <v>374</v>
      </c>
      <c r="M8324" t="s">
        <v>406</v>
      </c>
      <c r="N8324" t="s">
        <v>433</v>
      </c>
      <c r="O8324" t="s">
        <v>679</v>
      </c>
      <c r="P8324" t="s">
        <v>673</v>
      </c>
      <c r="Q8324" t="s">
        <v>738</v>
      </c>
      <c r="R8324" t="s">
        <v>736</v>
      </c>
      <c r="S8324" t="s">
        <v>679</v>
      </c>
      <c r="T8324" t="s">
        <v>78</v>
      </c>
      <c r="U8324" t="s">
        <v>1015</v>
      </c>
      <c r="V8324" t="s">
        <v>664</v>
      </c>
      <c r="W8324" t="s">
        <v>668</v>
      </c>
    </row>
    <row r="8325" spans="1:23" x14ac:dyDescent="0.35">
      <c r="A8325" t="s">
        <v>38</v>
      </c>
      <c r="B8325" t="s">
        <v>318</v>
      </c>
      <c r="C8325">
        <v>41</v>
      </c>
      <c r="D8325" t="s">
        <v>416</v>
      </c>
      <c r="E8325" t="s">
        <v>78</v>
      </c>
      <c r="F8325" t="s">
        <v>78</v>
      </c>
      <c r="G8325" t="s">
        <v>719</v>
      </c>
      <c r="H8325" t="s">
        <v>78</v>
      </c>
      <c r="I8325" t="s">
        <v>78</v>
      </c>
      <c r="J8325" t="s">
        <v>78</v>
      </c>
      <c r="K8325" t="s">
        <v>78</v>
      </c>
      <c r="L8325" t="s">
        <v>78</v>
      </c>
      <c r="M8325" t="s">
        <v>78</v>
      </c>
      <c r="N8325" t="s">
        <v>78</v>
      </c>
      <c r="O8325" t="s">
        <v>78</v>
      </c>
      <c r="P8325" t="s">
        <v>78</v>
      </c>
      <c r="Q8325" t="s">
        <v>250</v>
      </c>
      <c r="R8325" t="s">
        <v>387</v>
      </c>
      <c r="S8325" t="s">
        <v>78</v>
      </c>
      <c r="T8325" t="s">
        <v>78</v>
      </c>
      <c r="U8325" t="s">
        <v>996</v>
      </c>
      <c r="V8325" t="s">
        <v>1292</v>
      </c>
      <c r="W8325" t="s">
        <v>78</v>
      </c>
    </row>
    <row r="8326" spans="1:23" x14ac:dyDescent="0.35">
      <c r="A8326" t="s">
        <v>39</v>
      </c>
      <c r="B8326" t="s">
        <v>827</v>
      </c>
      <c r="C8326">
        <v>425</v>
      </c>
      <c r="D8326" t="s">
        <v>348</v>
      </c>
      <c r="E8326" t="s">
        <v>78</v>
      </c>
      <c r="F8326" t="s">
        <v>673</v>
      </c>
      <c r="G8326" t="s">
        <v>718</v>
      </c>
      <c r="H8326" t="s">
        <v>78</v>
      </c>
      <c r="I8326" t="s">
        <v>673</v>
      </c>
      <c r="J8326" t="s">
        <v>78</v>
      </c>
      <c r="K8326" t="s">
        <v>679</v>
      </c>
      <c r="L8326" t="s">
        <v>673</v>
      </c>
      <c r="M8326" t="s">
        <v>334</v>
      </c>
      <c r="N8326" t="s">
        <v>679</v>
      </c>
      <c r="O8326" t="s">
        <v>78</v>
      </c>
      <c r="P8326" t="s">
        <v>78</v>
      </c>
      <c r="Q8326" t="s">
        <v>800</v>
      </c>
      <c r="R8326" t="s">
        <v>406</v>
      </c>
      <c r="S8326" t="s">
        <v>78</v>
      </c>
      <c r="T8326" t="s">
        <v>78</v>
      </c>
      <c r="U8326" t="s">
        <v>63</v>
      </c>
      <c r="V8326" t="s">
        <v>475</v>
      </c>
      <c r="W8326" t="s">
        <v>679</v>
      </c>
    </row>
    <row r="8327" spans="1:23" x14ac:dyDescent="0.35">
      <c r="A8327" t="s">
        <v>39</v>
      </c>
      <c r="B8327" t="s">
        <v>828</v>
      </c>
      <c r="C8327">
        <v>561</v>
      </c>
      <c r="D8327" t="s">
        <v>84</v>
      </c>
      <c r="E8327" t="s">
        <v>78</v>
      </c>
      <c r="F8327" t="s">
        <v>170</v>
      </c>
      <c r="G8327" t="s">
        <v>260</v>
      </c>
      <c r="H8327" t="s">
        <v>170</v>
      </c>
      <c r="I8327" t="s">
        <v>387</v>
      </c>
      <c r="J8327" t="s">
        <v>334</v>
      </c>
      <c r="K8327" t="s">
        <v>458</v>
      </c>
      <c r="L8327" t="s">
        <v>623</v>
      </c>
      <c r="M8327" t="s">
        <v>800</v>
      </c>
      <c r="N8327" t="s">
        <v>374</v>
      </c>
      <c r="O8327" t="s">
        <v>246</v>
      </c>
      <c r="P8327" t="s">
        <v>78</v>
      </c>
      <c r="Q8327" t="s">
        <v>825</v>
      </c>
      <c r="R8327" t="s">
        <v>724</v>
      </c>
      <c r="S8327" t="s">
        <v>78</v>
      </c>
      <c r="T8327" t="s">
        <v>78</v>
      </c>
      <c r="U8327" t="s">
        <v>799</v>
      </c>
      <c r="V8327" t="s">
        <v>108</v>
      </c>
      <c r="W8327" t="s">
        <v>78</v>
      </c>
    </row>
    <row r="8328" spans="1:23" x14ac:dyDescent="0.35">
      <c r="A8328" t="s">
        <v>39</v>
      </c>
      <c r="B8328" t="s">
        <v>318</v>
      </c>
      <c r="C8328">
        <v>41</v>
      </c>
      <c r="D8328" t="s">
        <v>205</v>
      </c>
      <c r="E8328" t="s">
        <v>78</v>
      </c>
      <c r="F8328" t="s">
        <v>78</v>
      </c>
      <c r="G8328" t="s">
        <v>63</v>
      </c>
      <c r="H8328" t="s">
        <v>78</v>
      </c>
      <c r="I8328" t="s">
        <v>78</v>
      </c>
      <c r="J8328" t="s">
        <v>78</v>
      </c>
      <c r="K8328" t="s">
        <v>78</v>
      </c>
      <c r="L8328" t="s">
        <v>78</v>
      </c>
      <c r="M8328" t="s">
        <v>644</v>
      </c>
      <c r="N8328" t="s">
        <v>78</v>
      </c>
      <c r="O8328" t="s">
        <v>78</v>
      </c>
      <c r="P8328" t="s">
        <v>78</v>
      </c>
      <c r="Q8328" t="s">
        <v>78</v>
      </c>
      <c r="R8328" t="s">
        <v>78</v>
      </c>
      <c r="S8328" t="s">
        <v>78</v>
      </c>
      <c r="T8328" t="s">
        <v>78</v>
      </c>
      <c r="U8328" t="s">
        <v>746</v>
      </c>
      <c r="V8328" t="s">
        <v>598</v>
      </c>
      <c r="W8328" t="s">
        <v>78</v>
      </c>
    </row>
    <row r="8329" spans="1:23" x14ac:dyDescent="0.35">
      <c r="A8329" t="s">
        <v>40</v>
      </c>
      <c r="B8329" t="s">
        <v>827</v>
      </c>
      <c r="C8329">
        <v>2073</v>
      </c>
      <c r="D8329" t="s">
        <v>397</v>
      </c>
      <c r="E8329" t="s">
        <v>78</v>
      </c>
      <c r="F8329" t="s">
        <v>433</v>
      </c>
      <c r="G8329" t="s">
        <v>737</v>
      </c>
      <c r="H8329" t="s">
        <v>679</v>
      </c>
      <c r="I8329" t="s">
        <v>668</v>
      </c>
      <c r="J8329" t="s">
        <v>78</v>
      </c>
      <c r="K8329" t="s">
        <v>334</v>
      </c>
      <c r="L8329" t="s">
        <v>334</v>
      </c>
      <c r="M8329" t="s">
        <v>673</v>
      </c>
      <c r="N8329" t="s">
        <v>334</v>
      </c>
      <c r="O8329" t="s">
        <v>679</v>
      </c>
      <c r="P8329" t="s">
        <v>679</v>
      </c>
      <c r="Q8329" t="s">
        <v>623</v>
      </c>
      <c r="R8329" t="s">
        <v>738</v>
      </c>
      <c r="S8329" t="s">
        <v>78</v>
      </c>
      <c r="T8329" t="s">
        <v>679</v>
      </c>
      <c r="U8329" t="s">
        <v>791</v>
      </c>
      <c r="V8329" t="s">
        <v>897</v>
      </c>
      <c r="W8329" t="s">
        <v>170</v>
      </c>
    </row>
    <row r="8330" spans="1:23" x14ac:dyDescent="0.35">
      <c r="A8330" t="s">
        <v>40</v>
      </c>
      <c r="B8330" t="s">
        <v>828</v>
      </c>
      <c r="C8330">
        <v>2637</v>
      </c>
      <c r="D8330" t="s">
        <v>638</v>
      </c>
      <c r="E8330" t="s">
        <v>78</v>
      </c>
      <c r="F8330" t="s">
        <v>334</v>
      </c>
      <c r="G8330" t="s">
        <v>998</v>
      </c>
      <c r="H8330" t="s">
        <v>679</v>
      </c>
      <c r="I8330" t="s">
        <v>433</v>
      </c>
      <c r="J8330" t="s">
        <v>170</v>
      </c>
      <c r="K8330" t="s">
        <v>389</v>
      </c>
      <c r="L8330" t="s">
        <v>387</v>
      </c>
      <c r="M8330" t="s">
        <v>389</v>
      </c>
      <c r="N8330" t="s">
        <v>414</v>
      </c>
      <c r="O8330" t="s">
        <v>668</v>
      </c>
      <c r="P8330" t="s">
        <v>668</v>
      </c>
      <c r="Q8330" t="s">
        <v>355</v>
      </c>
      <c r="R8330" t="s">
        <v>341</v>
      </c>
      <c r="S8330" t="s">
        <v>78</v>
      </c>
      <c r="T8330" t="s">
        <v>679</v>
      </c>
      <c r="U8330" t="s">
        <v>69</v>
      </c>
      <c r="V8330" t="s">
        <v>969</v>
      </c>
      <c r="W8330" t="s">
        <v>679</v>
      </c>
    </row>
    <row r="8331" spans="1:23" x14ac:dyDescent="0.35">
      <c r="A8331" t="s">
        <v>40</v>
      </c>
      <c r="B8331" t="s">
        <v>318</v>
      </c>
      <c r="C8331">
        <v>204</v>
      </c>
      <c r="D8331" t="s">
        <v>1103</v>
      </c>
      <c r="E8331" t="s">
        <v>78</v>
      </c>
      <c r="F8331" t="s">
        <v>78</v>
      </c>
      <c r="G8331" t="s">
        <v>721</v>
      </c>
      <c r="H8331" t="s">
        <v>78</v>
      </c>
      <c r="I8331" t="s">
        <v>78</v>
      </c>
      <c r="J8331" t="s">
        <v>78</v>
      </c>
      <c r="K8331" t="s">
        <v>78</v>
      </c>
      <c r="L8331" t="s">
        <v>78</v>
      </c>
      <c r="M8331" t="s">
        <v>246</v>
      </c>
      <c r="N8331" t="s">
        <v>78</v>
      </c>
      <c r="O8331" t="s">
        <v>78</v>
      </c>
      <c r="P8331" t="s">
        <v>78</v>
      </c>
      <c r="Q8331" t="s">
        <v>355</v>
      </c>
      <c r="R8331" t="s">
        <v>387</v>
      </c>
      <c r="S8331" t="s">
        <v>78</v>
      </c>
      <c r="T8331" t="s">
        <v>78</v>
      </c>
      <c r="U8331" t="s">
        <v>722</v>
      </c>
      <c r="V8331" t="s">
        <v>780</v>
      </c>
      <c r="W8331" t="s">
        <v>78</v>
      </c>
    </row>
    <row r="8333" spans="1:23" x14ac:dyDescent="0.35">
      <c r="A8333" t="s">
        <v>2214</v>
      </c>
    </row>
    <row r="8334" spans="1:23" x14ac:dyDescent="0.35">
      <c r="A8334" t="s">
        <v>29</v>
      </c>
      <c r="B8334" t="s">
        <v>864</v>
      </c>
      <c r="C8334" t="s">
        <v>30</v>
      </c>
      <c r="D8334" t="s">
        <v>1394</v>
      </c>
      <c r="E8334" t="s">
        <v>2190</v>
      </c>
      <c r="F8334" t="s">
        <v>2191</v>
      </c>
      <c r="G8334" t="s">
        <v>2192</v>
      </c>
      <c r="H8334" t="s">
        <v>2211</v>
      </c>
      <c r="I8334" t="s">
        <v>2193</v>
      </c>
      <c r="J8334" t="s">
        <v>2212</v>
      </c>
      <c r="K8334" t="s">
        <v>2194</v>
      </c>
      <c r="L8334" t="s">
        <v>2195</v>
      </c>
      <c r="M8334" t="s">
        <v>2196</v>
      </c>
      <c r="N8334" t="s">
        <v>2197</v>
      </c>
      <c r="O8334" t="s">
        <v>2198</v>
      </c>
      <c r="P8334" t="s">
        <v>2199</v>
      </c>
      <c r="Q8334" t="s">
        <v>2200</v>
      </c>
      <c r="R8334" t="s">
        <v>2201</v>
      </c>
      <c r="S8334" t="s">
        <v>2202</v>
      </c>
      <c r="T8334" t="s">
        <v>2203</v>
      </c>
      <c r="U8334" t="s">
        <v>1342</v>
      </c>
      <c r="V8334" t="s">
        <v>702</v>
      </c>
      <c r="W8334" t="s">
        <v>74</v>
      </c>
    </row>
    <row r="8335" spans="1:23" x14ac:dyDescent="0.35">
      <c r="A8335" t="s">
        <v>35</v>
      </c>
      <c r="B8335" t="s">
        <v>831</v>
      </c>
      <c r="C8335">
        <v>116</v>
      </c>
      <c r="D8335" t="s">
        <v>102</v>
      </c>
      <c r="E8335" t="s">
        <v>78</v>
      </c>
      <c r="F8335" t="s">
        <v>673</v>
      </c>
      <c r="G8335" t="s">
        <v>938</v>
      </c>
      <c r="H8335" t="s">
        <v>78</v>
      </c>
      <c r="I8335" t="s">
        <v>679</v>
      </c>
      <c r="J8335" t="s">
        <v>78</v>
      </c>
      <c r="K8335" t="s">
        <v>668</v>
      </c>
      <c r="L8335" t="s">
        <v>736</v>
      </c>
      <c r="M8335" t="s">
        <v>389</v>
      </c>
      <c r="N8335" t="s">
        <v>800</v>
      </c>
      <c r="O8335" t="s">
        <v>78</v>
      </c>
      <c r="P8335" t="s">
        <v>78</v>
      </c>
      <c r="Q8335" t="s">
        <v>170</v>
      </c>
      <c r="R8335" t="s">
        <v>246</v>
      </c>
      <c r="S8335" t="s">
        <v>78</v>
      </c>
      <c r="T8335" t="s">
        <v>78</v>
      </c>
      <c r="U8335" t="s">
        <v>729</v>
      </c>
      <c r="V8335" t="s">
        <v>1216</v>
      </c>
      <c r="W8335" t="s">
        <v>78</v>
      </c>
    </row>
    <row r="8336" spans="1:23" x14ac:dyDescent="0.35">
      <c r="A8336" t="s">
        <v>35</v>
      </c>
      <c r="B8336" t="s">
        <v>832</v>
      </c>
      <c r="C8336">
        <v>346</v>
      </c>
      <c r="D8336" t="s">
        <v>1562</v>
      </c>
      <c r="E8336" t="s">
        <v>78</v>
      </c>
      <c r="F8336" t="s">
        <v>374</v>
      </c>
      <c r="G8336" t="s">
        <v>1008</v>
      </c>
      <c r="H8336" t="s">
        <v>78</v>
      </c>
      <c r="I8336" t="s">
        <v>679</v>
      </c>
      <c r="J8336" t="s">
        <v>78</v>
      </c>
      <c r="K8336" t="s">
        <v>78</v>
      </c>
      <c r="L8336" t="s">
        <v>679</v>
      </c>
      <c r="M8336" t="s">
        <v>78</v>
      </c>
      <c r="N8336" t="s">
        <v>78</v>
      </c>
      <c r="O8336" t="s">
        <v>78</v>
      </c>
      <c r="P8336" t="s">
        <v>78</v>
      </c>
      <c r="Q8336" t="s">
        <v>675</v>
      </c>
      <c r="R8336" t="s">
        <v>730</v>
      </c>
      <c r="S8336" t="s">
        <v>78</v>
      </c>
      <c r="T8336" t="s">
        <v>78</v>
      </c>
      <c r="U8336" t="s">
        <v>1180</v>
      </c>
      <c r="V8336" t="s">
        <v>801</v>
      </c>
      <c r="W8336" t="s">
        <v>679</v>
      </c>
    </row>
    <row r="8337" spans="1:23" x14ac:dyDescent="0.35">
      <c r="A8337" t="s">
        <v>35</v>
      </c>
      <c r="B8337" t="s">
        <v>833</v>
      </c>
      <c r="C8337">
        <v>153</v>
      </c>
      <c r="D8337" t="s">
        <v>303</v>
      </c>
      <c r="E8337" t="s">
        <v>78</v>
      </c>
      <c r="F8337" t="s">
        <v>456</v>
      </c>
      <c r="G8337" t="s">
        <v>611</v>
      </c>
      <c r="H8337" t="s">
        <v>78</v>
      </c>
      <c r="I8337" t="s">
        <v>78</v>
      </c>
      <c r="J8337" t="s">
        <v>78</v>
      </c>
      <c r="K8337" t="s">
        <v>414</v>
      </c>
      <c r="L8337" t="s">
        <v>688</v>
      </c>
      <c r="M8337" t="s">
        <v>738</v>
      </c>
      <c r="N8337" t="s">
        <v>743</v>
      </c>
      <c r="O8337" t="s">
        <v>78</v>
      </c>
      <c r="P8337" t="s">
        <v>490</v>
      </c>
      <c r="Q8337" t="s">
        <v>743</v>
      </c>
      <c r="R8337" t="s">
        <v>719</v>
      </c>
      <c r="S8337" t="s">
        <v>78</v>
      </c>
      <c r="T8337" t="s">
        <v>78</v>
      </c>
      <c r="U8337" t="s">
        <v>108</v>
      </c>
      <c r="V8337" t="s">
        <v>1090</v>
      </c>
      <c r="W8337" t="s">
        <v>679</v>
      </c>
    </row>
    <row r="8338" spans="1:23" x14ac:dyDescent="0.35">
      <c r="A8338" t="s">
        <v>36</v>
      </c>
      <c r="B8338" t="s">
        <v>831</v>
      </c>
      <c r="C8338">
        <v>141</v>
      </c>
      <c r="D8338" t="s">
        <v>803</v>
      </c>
      <c r="E8338" t="s">
        <v>78</v>
      </c>
      <c r="F8338" t="s">
        <v>246</v>
      </c>
      <c r="G8338" t="s">
        <v>355</v>
      </c>
      <c r="H8338" t="s">
        <v>78</v>
      </c>
      <c r="I8338" t="s">
        <v>78</v>
      </c>
      <c r="J8338" t="s">
        <v>78</v>
      </c>
      <c r="K8338" t="s">
        <v>78</v>
      </c>
      <c r="L8338" t="s">
        <v>623</v>
      </c>
      <c r="M8338" t="s">
        <v>334</v>
      </c>
      <c r="N8338" t="s">
        <v>738</v>
      </c>
      <c r="O8338" t="s">
        <v>246</v>
      </c>
      <c r="P8338" t="s">
        <v>387</v>
      </c>
      <c r="Q8338" t="s">
        <v>433</v>
      </c>
      <c r="R8338" t="s">
        <v>433</v>
      </c>
      <c r="S8338" t="s">
        <v>78</v>
      </c>
      <c r="T8338" t="s">
        <v>246</v>
      </c>
      <c r="U8338" t="s">
        <v>796</v>
      </c>
      <c r="V8338" t="s">
        <v>772</v>
      </c>
      <c r="W8338" t="s">
        <v>78</v>
      </c>
    </row>
    <row r="8339" spans="1:23" x14ac:dyDescent="0.35">
      <c r="A8339" t="s">
        <v>36</v>
      </c>
      <c r="B8339" t="s">
        <v>832</v>
      </c>
      <c r="C8339">
        <v>1304</v>
      </c>
      <c r="D8339" t="s">
        <v>521</v>
      </c>
      <c r="E8339" t="s">
        <v>78</v>
      </c>
      <c r="F8339" t="s">
        <v>246</v>
      </c>
      <c r="G8339" t="s">
        <v>85</v>
      </c>
      <c r="H8339" t="s">
        <v>668</v>
      </c>
      <c r="I8339" t="s">
        <v>668</v>
      </c>
      <c r="J8339" t="s">
        <v>668</v>
      </c>
      <c r="K8339" t="s">
        <v>679</v>
      </c>
      <c r="L8339" t="s">
        <v>433</v>
      </c>
      <c r="M8339" t="s">
        <v>673</v>
      </c>
      <c r="N8339" t="s">
        <v>389</v>
      </c>
      <c r="O8339" t="s">
        <v>679</v>
      </c>
      <c r="P8339" t="s">
        <v>170</v>
      </c>
      <c r="Q8339" t="s">
        <v>334</v>
      </c>
      <c r="R8339" t="s">
        <v>246</v>
      </c>
      <c r="S8339" t="s">
        <v>78</v>
      </c>
      <c r="T8339" t="s">
        <v>78</v>
      </c>
      <c r="U8339" t="s">
        <v>1171</v>
      </c>
      <c r="V8339" t="s">
        <v>770</v>
      </c>
      <c r="W8339" t="s">
        <v>679</v>
      </c>
    </row>
    <row r="8340" spans="1:23" x14ac:dyDescent="0.35">
      <c r="A8340" t="s">
        <v>36</v>
      </c>
      <c r="B8340" t="s">
        <v>833</v>
      </c>
      <c r="C8340">
        <v>184</v>
      </c>
      <c r="D8340" t="s">
        <v>429</v>
      </c>
      <c r="E8340" t="s">
        <v>78</v>
      </c>
      <c r="F8340" t="s">
        <v>85</v>
      </c>
      <c r="G8340" t="s">
        <v>490</v>
      </c>
      <c r="H8340" t="s">
        <v>78</v>
      </c>
      <c r="I8340" t="s">
        <v>389</v>
      </c>
      <c r="J8340" t="s">
        <v>78</v>
      </c>
      <c r="K8340" t="s">
        <v>78</v>
      </c>
      <c r="L8340" t="s">
        <v>490</v>
      </c>
      <c r="M8340" t="s">
        <v>78</v>
      </c>
      <c r="N8340" t="s">
        <v>675</v>
      </c>
      <c r="O8340" t="s">
        <v>414</v>
      </c>
      <c r="P8340" t="s">
        <v>78</v>
      </c>
      <c r="Q8340" t="s">
        <v>355</v>
      </c>
      <c r="R8340" t="s">
        <v>738</v>
      </c>
      <c r="S8340" t="s">
        <v>78</v>
      </c>
      <c r="T8340" t="s">
        <v>414</v>
      </c>
      <c r="U8340" t="s">
        <v>996</v>
      </c>
      <c r="V8340" t="s">
        <v>611</v>
      </c>
      <c r="W8340" t="s">
        <v>78</v>
      </c>
    </row>
    <row r="8341" spans="1:23" x14ac:dyDescent="0.35">
      <c r="A8341" t="s">
        <v>37</v>
      </c>
      <c r="B8341" t="s">
        <v>831</v>
      </c>
      <c r="C8341">
        <v>109</v>
      </c>
      <c r="D8341" t="s">
        <v>220</v>
      </c>
      <c r="E8341" t="s">
        <v>78</v>
      </c>
      <c r="F8341" t="s">
        <v>78</v>
      </c>
      <c r="G8341" t="s">
        <v>490</v>
      </c>
      <c r="H8341" t="s">
        <v>78</v>
      </c>
      <c r="I8341" t="s">
        <v>78</v>
      </c>
      <c r="J8341" t="s">
        <v>78</v>
      </c>
      <c r="K8341" t="s">
        <v>675</v>
      </c>
      <c r="L8341" t="s">
        <v>78</v>
      </c>
      <c r="M8341" t="s">
        <v>78</v>
      </c>
      <c r="N8341" t="s">
        <v>78</v>
      </c>
      <c r="O8341" t="s">
        <v>78</v>
      </c>
      <c r="P8341" t="s">
        <v>78</v>
      </c>
      <c r="Q8341" t="s">
        <v>78</v>
      </c>
      <c r="R8341" t="s">
        <v>78</v>
      </c>
      <c r="S8341" t="s">
        <v>78</v>
      </c>
      <c r="T8341" t="s">
        <v>433</v>
      </c>
      <c r="U8341" t="s">
        <v>1030</v>
      </c>
      <c r="V8341" t="s">
        <v>464</v>
      </c>
      <c r="W8341" t="s">
        <v>78</v>
      </c>
    </row>
    <row r="8342" spans="1:23" x14ac:dyDescent="0.35">
      <c r="A8342" t="s">
        <v>37</v>
      </c>
      <c r="B8342" t="s">
        <v>832</v>
      </c>
      <c r="C8342">
        <v>645</v>
      </c>
      <c r="D8342" t="s">
        <v>550</v>
      </c>
      <c r="E8342" t="s">
        <v>78</v>
      </c>
      <c r="F8342" t="s">
        <v>679</v>
      </c>
      <c r="G8342" t="s">
        <v>622</v>
      </c>
      <c r="H8342" t="s">
        <v>78</v>
      </c>
      <c r="I8342" t="s">
        <v>673</v>
      </c>
      <c r="J8342" t="s">
        <v>78</v>
      </c>
      <c r="K8342" t="s">
        <v>668</v>
      </c>
      <c r="L8342" t="s">
        <v>679</v>
      </c>
      <c r="M8342" t="s">
        <v>673</v>
      </c>
      <c r="N8342" t="s">
        <v>389</v>
      </c>
      <c r="O8342" t="s">
        <v>78</v>
      </c>
      <c r="P8342" t="s">
        <v>668</v>
      </c>
      <c r="Q8342" t="s">
        <v>673</v>
      </c>
      <c r="R8342" t="s">
        <v>433</v>
      </c>
      <c r="S8342" t="s">
        <v>78</v>
      </c>
      <c r="T8342" t="s">
        <v>78</v>
      </c>
      <c r="U8342" t="s">
        <v>793</v>
      </c>
      <c r="V8342" t="s">
        <v>1067</v>
      </c>
      <c r="W8342" t="s">
        <v>668</v>
      </c>
    </row>
    <row r="8343" spans="1:23" x14ac:dyDescent="0.35">
      <c r="A8343" t="s">
        <v>37</v>
      </c>
      <c r="B8343" t="s">
        <v>833</v>
      </c>
      <c r="C8343">
        <v>70</v>
      </c>
      <c r="D8343" t="s">
        <v>184</v>
      </c>
      <c r="E8343" t="s">
        <v>78</v>
      </c>
      <c r="F8343" t="s">
        <v>739</v>
      </c>
      <c r="G8343" t="s">
        <v>868</v>
      </c>
      <c r="H8343" t="s">
        <v>78</v>
      </c>
      <c r="I8343" t="s">
        <v>622</v>
      </c>
      <c r="J8343" t="s">
        <v>78</v>
      </c>
      <c r="K8343" t="s">
        <v>78</v>
      </c>
      <c r="L8343" t="s">
        <v>622</v>
      </c>
      <c r="M8343" t="s">
        <v>78</v>
      </c>
      <c r="N8343" t="s">
        <v>78</v>
      </c>
      <c r="O8343" t="s">
        <v>78</v>
      </c>
      <c r="P8343" t="s">
        <v>78</v>
      </c>
      <c r="Q8343" t="s">
        <v>78</v>
      </c>
      <c r="R8343" t="s">
        <v>78</v>
      </c>
      <c r="S8343" t="s">
        <v>78</v>
      </c>
      <c r="T8343" t="s">
        <v>78</v>
      </c>
      <c r="U8343" t="s">
        <v>729</v>
      </c>
      <c r="V8343" t="s">
        <v>1087</v>
      </c>
      <c r="W8343" t="s">
        <v>78</v>
      </c>
    </row>
    <row r="8344" spans="1:23" x14ac:dyDescent="0.35">
      <c r="A8344" t="s">
        <v>38</v>
      </c>
      <c r="B8344" t="s">
        <v>831</v>
      </c>
      <c r="C8344">
        <v>198</v>
      </c>
      <c r="D8344" t="s">
        <v>188</v>
      </c>
      <c r="E8344" t="s">
        <v>78</v>
      </c>
      <c r="F8344" t="s">
        <v>246</v>
      </c>
      <c r="G8344" t="s">
        <v>1264</v>
      </c>
      <c r="H8344" t="s">
        <v>78</v>
      </c>
      <c r="I8344" t="s">
        <v>624</v>
      </c>
      <c r="J8344" t="s">
        <v>668</v>
      </c>
      <c r="K8344" t="s">
        <v>825</v>
      </c>
      <c r="L8344" t="s">
        <v>414</v>
      </c>
      <c r="M8344" t="s">
        <v>383</v>
      </c>
      <c r="N8344" t="s">
        <v>800</v>
      </c>
      <c r="O8344" t="s">
        <v>334</v>
      </c>
      <c r="P8344" t="s">
        <v>668</v>
      </c>
      <c r="Q8344" t="s">
        <v>825</v>
      </c>
      <c r="R8344" t="s">
        <v>688</v>
      </c>
      <c r="S8344" t="s">
        <v>78</v>
      </c>
      <c r="T8344" t="s">
        <v>78</v>
      </c>
      <c r="U8344" t="s">
        <v>865</v>
      </c>
      <c r="V8344" t="s">
        <v>518</v>
      </c>
      <c r="W8344" t="s">
        <v>246</v>
      </c>
    </row>
    <row r="8345" spans="1:23" x14ac:dyDescent="0.35">
      <c r="A8345" t="s">
        <v>38</v>
      </c>
      <c r="B8345" t="s">
        <v>832</v>
      </c>
      <c r="C8345">
        <v>410</v>
      </c>
      <c r="D8345" t="s">
        <v>238</v>
      </c>
      <c r="E8345" t="s">
        <v>78</v>
      </c>
      <c r="F8345" t="s">
        <v>170</v>
      </c>
      <c r="G8345" t="s">
        <v>1008</v>
      </c>
      <c r="H8345" t="s">
        <v>78</v>
      </c>
      <c r="I8345" t="s">
        <v>78</v>
      </c>
      <c r="J8345" t="s">
        <v>78</v>
      </c>
      <c r="K8345" t="s">
        <v>387</v>
      </c>
      <c r="L8345" t="s">
        <v>679</v>
      </c>
      <c r="M8345" t="s">
        <v>800</v>
      </c>
      <c r="N8345" t="s">
        <v>170</v>
      </c>
      <c r="O8345" t="s">
        <v>78</v>
      </c>
      <c r="P8345" t="s">
        <v>78</v>
      </c>
      <c r="Q8345" t="s">
        <v>644</v>
      </c>
      <c r="R8345" t="s">
        <v>734</v>
      </c>
      <c r="S8345" t="s">
        <v>78</v>
      </c>
      <c r="T8345" t="s">
        <v>679</v>
      </c>
      <c r="U8345" t="s">
        <v>755</v>
      </c>
      <c r="V8345" t="s">
        <v>420</v>
      </c>
      <c r="W8345" t="s">
        <v>78</v>
      </c>
    </row>
    <row r="8346" spans="1:23" x14ac:dyDescent="0.35">
      <c r="A8346" t="s">
        <v>38</v>
      </c>
      <c r="B8346" t="s">
        <v>833</v>
      </c>
      <c r="C8346">
        <v>211</v>
      </c>
      <c r="D8346" t="s">
        <v>540</v>
      </c>
      <c r="E8346" t="s">
        <v>78</v>
      </c>
      <c r="F8346" t="s">
        <v>668</v>
      </c>
      <c r="G8346" t="s">
        <v>912</v>
      </c>
      <c r="H8346" t="s">
        <v>78</v>
      </c>
      <c r="I8346" t="s">
        <v>78</v>
      </c>
      <c r="J8346" t="s">
        <v>78</v>
      </c>
      <c r="K8346" t="s">
        <v>374</v>
      </c>
      <c r="L8346" t="s">
        <v>85</v>
      </c>
      <c r="M8346" t="s">
        <v>668</v>
      </c>
      <c r="N8346" t="s">
        <v>334</v>
      </c>
      <c r="O8346" t="s">
        <v>78</v>
      </c>
      <c r="P8346" t="s">
        <v>374</v>
      </c>
      <c r="Q8346" t="s">
        <v>736</v>
      </c>
      <c r="R8346" t="s">
        <v>456</v>
      </c>
      <c r="S8346" t="s">
        <v>170</v>
      </c>
      <c r="T8346" t="s">
        <v>78</v>
      </c>
      <c r="U8346" t="s">
        <v>1167</v>
      </c>
      <c r="V8346" t="s">
        <v>1108</v>
      </c>
      <c r="W8346" t="s">
        <v>78</v>
      </c>
    </row>
    <row r="8347" spans="1:23" x14ac:dyDescent="0.35">
      <c r="A8347" t="s">
        <v>39</v>
      </c>
      <c r="B8347" t="s">
        <v>831</v>
      </c>
      <c r="C8347">
        <v>129</v>
      </c>
      <c r="D8347" t="s">
        <v>106</v>
      </c>
      <c r="E8347" t="s">
        <v>78</v>
      </c>
      <c r="F8347" t="s">
        <v>414</v>
      </c>
      <c r="G8347" t="s">
        <v>1118</v>
      </c>
      <c r="H8347" t="s">
        <v>78</v>
      </c>
      <c r="I8347" t="s">
        <v>78</v>
      </c>
      <c r="J8347" t="s">
        <v>78</v>
      </c>
      <c r="K8347" t="s">
        <v>78</v>
      </c>
      <c r="L8347" t="s">
        <v>246</v>
      </c>
      <c r="M8347" t="s">
        <v>78</v>
      </c>
      <c r="N8347" t="s">
        <v>668</v>
      </c>
      <c r="O8347" t="s">
        <v>414</v>
      </c>
      <c r="P8347" t="s">
        <v>78</v>
      </c>
      <c r="Q8347" t="s">
        <v>719</v>
      </c>
      <c r="R8347" t="s">
        <v>260</v>
      </c>
      <c r="S8347" t="s">
        <v>78</v>
      </c>
      <c r="T8347" t="s">
        <v>78</v>
      </c>
      <c r="U8347" t="s">
        <v>793</v>
      </c>
      <c r="V8347" t="s">
        <v>76</v>
      </c>
      <c r="W8347" t="s">
        <v>78</v>
      </c>
    </row>
    <row r="8348" spans="1:23" x14ac:dyDescent="0.35">
      <c r="A8348" t="s">
        <v>39</v>
      </c>
      <c r="B8348" t="s">
        <v>832</v>
      </c>
      <c r="C8348">
        <v>594</v>
      </c>
      <c r="D8348" t="s">
        <v>1268</v>
      </c>
      <c r="E8348" t="s">
        <v>78</v>
      </c>
      <c r="F8348" t="s">
        <v>170</v>
      </c>
      <c r="G8348" t="s">
        <v>644</v>
      </c>
      <c r="H8348" t="s">
        <v>78</v>
      </c>
      <c r="I8348" t="s">
        <v>377</v>
      </c>
      <c r="J8348" t="s">
        <v>170</v>
      </c>
      <c r="K8348" t="s">
        <v>389</v>
      </c>
      <c r="L8348" t="s">
        <v>334</v>
      </c>
      <c r="M8348" t="s">
        <v>377</v>
      </c>
      <c r="N8348" t="s">
        <v>673</v>
      </c>
      <c r="O8348" t="s">
        <v>78</v>
      </c>
      <c r="P8348" t="s">
        <v>78</v>
      </c>
      <c r="Q8348" t="s">
        <v>85</v>
      </c>
      <c r="R8348" t="s">
        <v>738</v>
      </c>
      <c r="S8348" t="s">
        <v>78</v>
      </c>
      <c r="T8348" t="s">
        <v>78</v>
      </c>
      <c r="U8348" t="s">
        <v>914</v>
      </c>
      <c r="V8348" t="s">
        <v>1227</v>
      </c>
      <c r="W8348" t="s">
        <v>78</v>
      </c>
    </row>
    <row r="8349" spans="1:23" x14ac:dyDescent="0.35">
      <c r="A8349" t="s">
        <v>39</v>
      </c>
      <c r="B8349" t="s">
        <v>833</v>
      </c>
      <c r="C8349">
        <v>304</v>
      </c>
      <c r="D8349" t="s">
        <v>570</v>
      </c>
      <c r="E8349" t="s">
        <v>78</v>
      </c>
      <c r="F8349" t="s">
        <v>78</v>
      </c>
      <c r="G8349" t="s">
        <v>905</v>
      </c>
      <c r="H8349" t="s">
        <v>668</v>
      </c>
      <c r="I8349" t="s">
        <v>414</v>
      </c>
      <c r="J8349" t="s">
        <v>334</v>
      </c>
      <c r="K8349" t="s">
        <v>341</v>
      </c>
      <c r="L8349" t="s">
        <v>406</v>
      </c>
      <c r="M8349" t="s">
        <v>490</v>
      </c>
      <c r="N8349" t="s">
        <v>374</v>
      </c>
      <c r="O8349" t="s">
        <v>334</v>
      </c>
      <c r="P8349" t="s">
        <v>78</v>
      </c>
      <c r="Q8349" t="s">
        <v>644</v>
      </c>
      <c r="R8349" t="s">
        <v>721</v>
      </c>
      <c r="S8349" t="s">
        <v>78</v>
      </c>
      <c r="T8349" t="s">
        <v>78</v>
      </c>
      <c r="U8349" t="s">
        <v>772</v>
      </c>
      <c r="V8349" t="s">
        <v>1089</v>
      </c>
      <c r="W8349" t="s">
        <v>679</v>
      </c>
    </row>
    <row r="8350" spans="1:23" x14ac:dyDescent="0.35">
      <c r="A8350" t="s">
        <v>40</v>
      </c>
      <c r="B8350" t="s">
        <v>831</v>
      </c>
      <c r="C8350">
        <v>693</v>
      </c>
      <c r="D8350" t="s">
        <v>413</v>
      </c>
      <c r="E8350" t="s">
        <v>78</v>
      </c>
      <c r="F8350" t="s">
        <v>246</v>
      </c>
      <c r="G8350" t="s">
        <v>1118</v>
      </c>
      <c r="H8350" t="s">
        <v>78</v>
      </c>
      <c r="I8350" t="s">
        <v>374</v>
      </c>
      <c r="J8350" t="s">
        <v>679</v>
      </c>
      <c r="K8350" t="s">
        <v>675</v>
      </c>
      <c r="L8350" t="s">
        <v>387</v>
      </c>
      <c r="M8350" t="s">
        <v>389</v>
      </c>
      <c r="N8350" t="s">
        <v>414</v>
      </c>
      <c r="O8350" t="s">
        <v>334</v>
      </c>
      <c r="P8350" t="s">
        <v>668</v>
      </c>
      <c r="Q8350" t="s">
        <v>644</v>
      </c>
      <c r="R8350" t="s">
        <v>734</v>
      </c>
      <c r="S8350" t="s">
        <v>78</v>
      </c>
      <c r="T8350" t="s">
        <v>170</v>
      </c>
      <c r="U8350" t="s">
        <v>735</v>
      </c>
      <c r="V8350" t="s">
        <v>276</v>
      </c>
      <c r="W8350" t="s">
        <v>170</v>
      </c>
    </row>
    <row r="8351" spans="1:23" x14ac:dyDescent="0.35">
      <c r="A8351" t="s">
        <v>40</v>
      </c>
      <c r="B8351" t="s">
        <v>832</v>
      </c>
      <c r="C8351">
        <v>3299</v>
      </c>
      <c r="D8351" t="s">
        <v>128</v>
      </c>
      <c r="E8351" t="s">
        <v>78</v>
      </c>
      <c r="F8351" t="s">
        <v>673</v>
      </c>
      <c r="G8351" t="s">
        <v>743</v>
      </c>
      <c r="H8351" t="s">
        <v>679</v>
      </c>
      <c r="I8351" t="s">
        <v>673</v>
      </c>
      <c r="J8351" t="s">
        <v>679</v>
      </c>
      <c r="K8351" t="s">
        <v>673</v>
      </c>
      <c r="L8351" t="s">
        <v>673</v>
      </c>
      <c r="M8351" t="s">
        <v>246</v>
      </c>
      <c r="N8351" t="s">
        <v>433</v>
      </c>
      <c r="O8351" t="s">
        <v>78</v>
      </c>
      <c r="P8351" t="s">
        <v>679</v>
      </c>
      <c r="Q8351" t="s">
        <v>414</v>
      </c>
      <c r="R8351" t="s">
        <v>85</v>
      </c>
      <c r="S8351" t="s">
        <v>78</v>
      </c>
      <c r="T8351" t="s">
        <v>78</v>
      </c>
      <c r="U8351" t="s">
        <v>791</v>
      </c>
      <c r="V8351" t="s">
        <v>1112</v>
      </c>
      <c r="W8351" t="s">
        <v>679</v>
      </c>
    </row>
    <row r="8352" spans="1:23" x14ac:dyDescent="0.35">
      <c r="A8352" t="s">
        <v>40</v>
      </c>
      <c r="B8352" t="s">
        <v>833</v>
      </c>
      <c r="C8352">
        <v>922</v>
      </c>
      <c r="D8352" t="s">
        <v>155</v>
      </c>
      <c r="E8352" t="s">
        <v>78</v>
      </c>
      <c r="F8352" t="s">
        <v>387</v>
      </c>
      <c r="G8352" t="s">
        <v>781</v>
      </c>
      <c r="H8352" t="s">
        <v>679</v>
      </c>
      <c r="I8352" t="s">
        <v>374</v>
      </c>
      <c r="J8352" t="s">
        <v>170</v>
      </c>
      <c r="K8352" t="s">
        <v>800</v>
      </c>
      <c r="L8352" t="s">
        <v>738</v>
      </c>
      <c r="M8352" t="s">
        <v>389</v>
      </c>
      <c r="N8352" t="s">
        <v>389</v>
      </c>
      <c r="O8352" t="s">
        <v>673</v>
      </c>
      <c r="P8352" t="s">
        <v>668</v>
      </c>
      <c r="Q8352" t="s">
        <v>624</v>
      </c>
      <c r="R8352" t="s">
        <v>732</v>
      </c>
      <c r="S8352" t="s">
        <v>78</v>
      </c>
      <c r="T8352" t="s">
        <v>170</v>
      </c>
      <c r="U8352" t="s">
        <v>1121</v>
      </c>
      <c r="V8352" t="s">
        <v>835</v>
      </c>
      <c r="W8352" t="s">
        <v>78</v>
      </c>
    </row>
    <row r="8354" spans="1:23" x14ac:dyDescent="0.35">
      <c r="A8354" t="s">
        <v>2215</v>
      </c>
    </row>
    <row r="8355" spans="1:23" x14ac:dyDescent="0.35">
      <c r="A8355" t="s">
        <v>29</v>
      </c>
      <c r="B8355" t="s">
        <v>872</v>
      </c>
      <c r="C8355" t="s">
        <v>30</v>
      </c>
      <c r="D8355" t="s">
        <v>1394</v>
      </c>
      <c r="E8355" t="s">
        <v>2190</v>
      </c>
      <c r="F8355" t="s">
        <v>2191</v>
      </c>
      <c r="G8355" t="s">
        <v>2192</v>
      </c>
      <c r="H8355" t="s">
        <v>2211</v>
      </c>
      <c r="I8355" t="s">
        <v>2193</v>
      </c>
      <c r="J8355" t="s">
        <v>2212</v>
      </c>
      <c r="K8355" t="s">
        <v>2194</v>
      </c>
      <c r="L8355" t="s">
        <v>2195</v>
      </c>
      <c r="M8355" t="s">
        <v>2196</v>
      </c>
      <c r="N8355" t="s">
        <v>2197</v>
      </c>
      <c r="O8355" t="s">
        <v>2198</v>
      </c>
      <c r="P8355" t="s">
        <v>2199</v>
      </c>
      <c r="Q8355" t="s">
        <v>2200</v>
      </c>
      <c r="R8355" t="s">
        <v>2201</v>
      </c>
      <c r="S8355" t="s">
        <v>2202</v>
      </c>
      <c r="T8355" t="s">
        <v>2203</v>
      </c>
      <c r="U8355" t="s">
        <v>1342</v>
      </c>
      <c r="V8355" t="s">
        <v>702</v>
      </c>
      <c r="W8355" t="s">
        <v>74</v>
      </c>
    </row>
    <row r="8356" spans="1:23" x14ac:dyDescent="0.35">
      <c r="A8356" t="s">
        <v>35</v>
      </c>
      <c r="B8356" t="s">
        <v>873</v>
      </c>
      <c r="C8356">
        <v>407</v>
      </c>
      <c r="D8356" t="s">
        <v>500</v>
      </c>
      <c r="E8356" t="s">
        <v>78</v>
      </c>
      <c r="F8356" t="s">
        <v>246</v>
      </c>
      <c r="G8356" t="s">
        <v>270</v>
      </c>
      <c r="H8356" t="s">
        <v>78</v>
      </c>
      <c r="I8356" t="s">
        <v>679</v>
      </c>
      <c r="J8356" t="s">
        <v>78</v>
      </c>
      <c r="K8356" t="s">
        <v>673</v>
      </c>
      <c r="L8356" t="s">
        <v>85</v>
      </c>
      <c r="M8356" t="s">
        <v>377</v>
      </c>
      <c r="N8356" t="s">
        <v>433</v>
      </c>
      <c r="O8356" t="s">
        <v>78</v>
      </c>
      <c r="P8356" t="s">
        <v>78</v>
      </c>
      <c r="Q8356" t="s">
        <v>377</v>
      </c>
      <c r="R8356" t="s">
        <v>676</v>
      </c>
      <c r="S8356" t="s">
        <v>78</v>
      </c>
      <c r="T8356" t="s">
        <v>78</v>
      </c>
      <c r="U8356" t="s">
        <v>936</v>
      </c>
      <c r="V8356" t="s">
        <v>798</v>
      </c>
      <c r="W8356" t="s">
        <v>78</v>
      </c>
    </row>
    <row r="8357" spans="1:23" x14ac:dyDescent="0.35">
      <c r="A8357" t="s">
        <v>35</v>
      </c>
      <c r="B8357" t="s">
        <v>874</v>
      </c>
      <c r="C8357">
        <v>172</v>
      </c>
      <c r="D8357" t="s">
        <v>568</v>
      </c>
      <c r="E8357" t="s">
        <v>78</v>
      </c>
      <c r="F8357" t="s">
        <v>738</v>
      </c>
      <c r="G8357" t="s">
        <v>69</v>
      </c>
      <c r="H8357" t="s">
        <v>78</v>
      </c>
      <c r="I8357" t="s">
        <v>78</v>
      </c>
      <c r="J8357" t="s">
        <v>78</v>
      </c>
      <c r="K8357" t="s">
        <v>78</v>
      </c>
      <c r="L8357" t="s">
        <v>668</v>
      </c>
      <c r="M8357" t="s">
        <v>78</v>
      </c>
      <c r="N8357" t="s">
        <v>78</v>
      </c>
      <c r="O8357" t="s">
        <v>78</v>
      </c>
      <c r="P8357" t="s">
        <v>78</v>
      </c>
      <c r="Q8357" t="s">
        <v>736</v>
      </c>
      <c r="R8357" t="s">
        <v>270</v>
      </c>
      <c r="S8357" t="s">
        <v>78</v>
      </c>
      <c r="T8357" t="s">
        <v>78</v>
      </c>
      <c r="U8357" t="s">
        <v>755</v>
      </c>
      <c r="V8357" t="s">
        <v>464</v>
      </c>
      <c r="W8357" t="s">
        <v>78</v>
      </c>
    </row>
    <row r="8358" spans="1:23" x14ac:dyDescent="0.35">
      <c r="A8358" t="s">
        <v>35</v>
      </c>
      <c r="B8358" t="s">
        <v>318</v>
      </c>
      <c r="C8358">
        <v>36</v>
      </c>
      <c r="D8358" t="s">
        <v>639</v>
      </c>
      <c r="E8358" t="s">
        <v>78</v>
      </c>
      <c r="F8358" t="s">
        <v>580</v>
      </c>
      <c r="G8358" t="s">
        <v>439</v>
      </c>
      <c r="H8358" t="s">
        <v>78</v>
      </c>
      <c r="I8358" t="s">
        <v>78</v>
      </c>
      <c r="J8358" t="s">
        <v>78</v>
      </c>
      <c r="K8358" t="s">
        <v>78</v>
      </c>
      <c r="L8358" t="s">
        <v>580</v>
      </c>
      <c r="M8358" t="s">
        <v>78</v>
      </c>
      <c r="N8358" t="s">
        <v>580</v>
      </c>
      <c r="O8358" t="s">
        <v>78</v>
      </c>
      <c r="P8358" t="s">
        <v>580</v>
      </c>
      <c r="Q8358" t="s">
        <v>433</v>
      </c>
      <c r="R8358" t="s">
        <v>623</v>
      </c>
      <c r="S8358" t="s">
        <v>78</v>
      </c>
      <c r="T8358" t="s">
        <v>78</v>
      </c>
      <c r="U8358" t="s">
        <v>1098</v>
      </c>
      <c r="V8358" t="s">
        <v>468</v>
      </c>
      <c r="W8358" t="s">
        <v>387</v>
      </c>
    </row>
    <row r="8359" spans="1:23" x14ac:dyDescent="0.35">
      <c r="A8359" t="s">
        <v>36</v>
      </c>
      <c r="B8359" t="s">
        <v>873</v>
      </c>
      <c r="C8359">
        <v>958</v>
      </c>
      <c r="D8359" t="s">
        <v>904</v>
      </c>
      <c r="E8359" t="s">
        <v>78</v>
      </c>
      <c r="F8359" t="s">
        <v>389</v>
      </c>
      <c r="G8359" t="s">
        <v>738</v>
      </c>
      <c r="H8359" t="s">
        <v>668</v>
      </c>
      <c r="I8359" t="s">
        <v>334</v>
      </c>
      <c r="J8359" t="s">
        <v>673</v>
      </c>
      <c r="K8359" t="s">
        <v>679</v>
      </c>
      <c r="L8359" t="s">
        <v>387</v>
      </c>
      <c r="M8359" t="s">
        <v>246</v>
      </c>
      <c r="N8359" t="s">
        <v>623</v>
      </c>
      <c r="O8359" t="s">
        <v>668</v>
      </c>
      <c r="P8359" t="s">
        <v>170</v>
      </c>
      <c r="Q8359" t="s">
        <v>374</v>
      </c>
      <c r="R8359" t="s">
        <v>389</v>
      </c>
      <c r="S8359" t="s">
        <v>78</v>
      </c>
      <c r="T8359" t="s">
        <v>170</v>
      </c>
      <c r="U8359" t="s">
        <v>1091</v>
      </c>
      <c r="V8359" t="s">
        <v>759</v>
      </c>
      <c r="W8359" t="s">
        <v>679</v>
      </c>
    </row>
    <row r="8360" spans="1:23" x14ac:dyDescent="0.35">
      <c r="A8360" t="s">
        <v>36</v>
      </c>
      <c r="B8360" t="s">
        <v>874</v>
      </c>
      <c r="C8360">
        <v>549</v>
      </c>
      <c r="D8360" t="s">
        <v>1411</v>
      </c>
      <c r="E8360" t="s">
        <v>78</v>
      </c>
      <c r="F8360" t="s">
        <v>170</v>
      </c>
      <c r="G8360" t="s">
        <v>334</v>
      </c>
      <c r="H8360" t="s">
        <v>78</v>
      </c>
      <c r="I8360" t="s">
        <v>78</v>
      </c>
      <c r="J8360" t="s">
        <v>78</v>
      </c>
      <c r="K8360" t="s">
        <v>78</v>
      </c>
      <c r="L8360" t="s">
        <v>246</v>
      </c>
      <c r="M8360" t="s">
        <v>679</v>
      </c>
      <c r="N8360" t="s">
        <v>673</v>
      </c>
      <c r="O8360" t="s">
        <v>170</v>
      </c>
      <c r="P8360" t="s">
        <v>668</v>
      </c>
      <c r="Q8360" t="s">
        <v>374</v>
      </c>
      <c r="R8360" t="s">
        <v>374</v>
      </c>
      <c r="S8360" t="s">
        <v>78</v>
      </c>
      <c r="T8360" t="s">
        <v>170</v>
      </c>
      <c r="U8360" t="s">
        <v>980</v>
      </c>
      <c r="V8360" t="s">
        <v>891</v>
      </c>
      <c r="W8360" t="s">
        <v>78</v>
      </c>
    </row>
    <row r="8361" spans="1:23" x14ac:dyDescent="0.35">
      <c r="A8361" t="s">
        <v>36</v>
      </c>
      <c r="B8361" t="s">
        <v>318</v>
      </c>
      <c r="C8361">
        <v>122</v>
      </c>
      <c r="D8361" t="s">
        <v>517</v>
      </c>
      <c r="E8361" t="s">
        <v>78</v>
      </c>
      <c r="F8361" t="s">
        <v>389</v>
      </c>
      <c r="G8361" t="s">
        <v>341</v>
      </c>
      <c r="H8361" t="s">
        <v>334</v>
      </c>
      <c r="I8361" t="s">
        <v>246</v>
      </c>
      <c r="J8361" t="s">
        <v>78</v>
      </c>
      <c r="K8361" t="s">
        <v>78</v>
      </c>
      <c r="L8361" t="s">
        <v>78</v>
      </c>
      <c r="M8361" t="s">
        <v>78</v>
      </c>
      <c r="N8361" t="s">
        <v>623</v>
      </c>
      <c r="O8361" t="s">
        <v>78</v>
      </c>
      <c r="P8361" t="s">
        <v>246</v>
      </c>
      <c r="Q8361" t="s">
        <v>78</v>
      </c>
      <c r="R8361" t="s">
        <v>78</v>
      </c>
      <c r="S8361" t="s">
        <v>78</v>
      </c>
      <c r="T8361" t="s">
        <v>78</v>
      </c>
      <c r="U8361" t="s">
        <v>1171</v>
      </c>
      <c r="V8361" t="s">
        <v>934</v>
      </c>
      <c r="W8361" t="s">
        <v>78</v>
      </c>
    </row>
    <row r="8362" spans="1:23" x14ac:dyDescent="0.35">
      <c r="A8362" t="s">
        <v>37</v>
      </c>
      <c r="B8362" t="s">
        <v>873</v>
      </c>
      <c r="C8362">
        <v>513</v>
      </c>
      <c r="D8362" t="s">
        <v>803</v>
      </c>
      <c r="E8362" t="s">
        <v>78</v>
      </c>
      <c r="F8362" t="s">
        <v>374</v>
      </c>
      <c r="G8362" t="s">
        <v>622</v>
      </c>
      <c r="H8362" t="s">
        <v>78</v>
      </c>
      <c r="I8362" t="s">
        <v>246</v>
      </c>
      <c r="J8362" t="s">
        <v>78</v>
      </c>
      <c r="K8362" t="s">
        <v>334</v>
      </c>
      <c r="L8362" t="s">
        <v>673</v>
      </c>
      <c r="M8362" t="s">
        <v>668</v>
      </c>
      <c r="N8362" t="s">
        <v>246</v>
      </c>
      <c r="O8362" t="s">
        <v>78</v>
      </c>
      <c r="P8362" t="s">
        <v>668</v>
      </c>
      <c r="Q8362" t="s">
        <v>334</v>
      </c>
      <c r="R8362" t="s">
        <v>673</v>
      </c>
      <c r="S8362" t="s">
        <v>78</v>
      </c>
      <c r="T8362" t="s">
        <v>170</v>
      </c>
      <c r="U8362" t="s">
        <v>725</v>
      </c>
      <c r="V8362" t="s">
        <v>877</v>
      </c>
      <c r="W8362" t="s">
        <v>668</v>
      </c>
    </row>
    <row r="8363" spans="1:23" x14ac:dyDescent="0.35">
      <c r="A8363" t="s">
        <v>37</v>
      </c>
      <c r="B8363" t="s">
        <v>874</v>
      </c>
      <c r="C8363">
        <v>259</v>
      </c>
      <c r="D8363" t="s">
        <v>46</v>
      </c>
      <c r="E8363" t="s">
        <v>78</v>
      </c>
      <c r="F8363" t="s">
        <v>78</v>
      </c>
      <c r="G8363" t="s">
        <v>383</v>
      </c>
      <c r="H8363" t="s">
        <v>78</v>
      </c>
      <c r="I8363" t="s">
        <v>668</v>
      </c>
      <c r="J8363" t="s">
        <v>78</v>
      </c>
      <c r="K8363" t="s">
        <v>673</v>
      </c>
      <c r="L8363" t="s">
        <v>78</v>
      </c>
      <c r="M8363" t="s">
        <v>673</v>
      </c>
      <c r="N8363" t="s">
        <v>389</v>
      </c>
      <c r="O8363" t="s">
        <v>78</v>
      </c>
      <c r="P8363" t="s">
        <v>78</v>
      </c>
      <c r="Q8363" t="s">
        <v>78</v>
      </c>
      <c r="R8363" t="s">
        <v>389</v>
      </c>
      <c r="S8363" t="s">
        <v>78</v>
      </c>
      <c r="T8363" t="s">
        <v>78</v>
      </c>
      <c r="U8363" t="s">
        <v>1222</v>
      </c>
      <c r="V8363" t="s">
        <v>664</v>
      </c>
      <c r="W8363" t="s">
        <v>170</v>
      </c>
    </row>
    <row r="8364" spans="1:23" x14ac:dyDescent="0.35">
      <c r="A8364" t="s">
        <v>37</v>
      </c>
      <c r="B8364" t="s">
        <v>318</v>
      </c>
      <c r="C8364">
        <v>52</v>
      </c>
      <c r="D8364" t="s">
        <v>647</v>
      </c>
      <c r="E8364" t="s">
        <v>78</v>
      </c>
      <c r="F8364" t="s">
        <v>389</v>
      </c>
      <c r="G8364" t="s">
        <v>529</v>
      </c>
      <c r="H8364" t="s">
        <v>78</v>
      </c>
      <c r="I8364" t="s">
        <v>78</v>
      </c>
      <c r="J8364" t="s">
        <v>78</v>
      </c>
      <c r="K8364" t="s">
        <v>78</v>
      </c>
      <c r="L8364" t="s">
        <v>78</v>
      </c>
      <c r="M8364" t="s">
        <v>78</v>
      </c>
      <c r="N8364" t="s">
        <v>389</v>
      </c>
      <c r="O8364" t="s">
        <v>78</v>
      </c>
      <c r="P8364" t="s">
        <v>78</v>
      </c>
      <c r="Q8364" t="s">
        <v>78</v>
      </c>
      <c r="R8364" t="s">
        <v>78</v>
      </c>
      <c r="S8364" t="s">
        <v>78</v>
      </c>
      <c r="T8364" t="s">
        <v>78</v>
      </c>
      <c r="U8364" t="s">
        <v>374</v>
      </c>
      <c r="V8364" t="s">
        <v>613</v>
      </c>
      <c r="W8364" t="s">
        <v>78</v>
      </c>
    </row>
    <row r="8365" spans="1:23" x14ac:dyDescent="0.35">
      <c r="A8365" t="s">
        <v>38</v>
      </c>
      <c r="B8365" t="s">
        <v>873</v>
      </c>
      <c r="C8365">
        <v>515</v>
      </c>
      <c r="D8365" t="s">
        <v>366</v>
      </c>
      <c r="E8365" t="s">
        <v>78</v>
      </c>
      <c r="F8365" t="s">
        <v>673</v>
      </c>
      <c r="G8365" t="s">
        <v>1169</v>
      </c>
      <c r="H8365" t="s">
        <v>78</v>
      </c>
      <c r="I8365" t="s">
        <v>246</v>
      </c>
      <c r="J8365" t="s">
        <v>78</v>
      </c>
      <c r="K8365" t="s">
        <v>355</v>
      </c>
      <c r="L8365" t="s">
        <v>334</v>
      </c>
      <c r="M8365" t="s">
        <v>800</v>
      </c>
      <c r="N8365" t="s">
        <v>374</v>
      </c>
      <c r="O8365" t="s">
        <v>679</v>
      </c>
      <c r="P8365" t="s">
        <v>673</v>
      </c>
      <c r="Q8365" t="s">
        <v>406</v>
      </c>
      <c r="R8365" t="s">
        <v>734</v>
      </c>
      <c r="S8365" t="s">
        <v>78</v>
      </c>
      <c r="T8365" t="s">
        <v>78</v>
      </c>
      <c r="U8365" t="s">
        <v>905</v>
      </c>
      <c r="V8365" t="s">
        <v>692</v>
      </c>
      <c r="W8365" t="s">
        <v>668</v>
      </c>
    </row>
    <row r="8366" spans="1:23" x14ac:dyDescent="0.35">
      <c r="A8366" t="s">
        <v>38</v>
      </c>
      <c r="B8366" t="s">
        <v>874</v>
      </c>
      <c r="C8366">
        <v>234</v>
      </c>
      <c r="D8366" t="s">
        <v>558</v>
      </c>
      <c r="E8366" t="s">
        <v>78</v>
      </c>
      <c r="F8366" t="s">
        <v>673</v>
      </c>
      <c r="G8366" t="s">
        <v>450</v>
      </c>
      <c r="H8366" t="s">
        <v>78</v>
      </c>
      <c r="I8366" t="s">
        <v>78</v>
      </c>
      <c r="J8366" t="s">
        <v>668</v>
      </c>
      <c r="K8366" t="s">
        <v>800</v>
      </c>
      <c r="L8366" t="s">
        <v>675</v>
      </c>
      <c r="M8366" t="s">
        <v>414</v>
      </c>
      <c r="N8366" t="s">
        <v>673</v>
      </c>
      <c r="O8366" t="s">
        <v>170</v>
      </c>
      <c r="P8366" t="s">
        <v>78</v>
      </c>
      <c r="Q8366" t="s">
        <v>739</v>
      </c>
      <c r="R8366" t="s">
        <v>868</v>
      </c>
      <c r="S8366" t="s">
        <v>679</v>
      </c>
      <c r="T8366" t="s">
        <v>170</v>
      </c>
      <c r="U8366" t="s">
        <v>65</v>
      </c>
      <c r="V8366" t="s">
        <v>1218</v>
      </c>
      <c r="W8366" t="s">
        <v>78</v>
      </c>
    </row>
    <row r="8367" spans="1:23" x14ac:dyDescent="0.35">
      <c r="A8367" t="s">
        <v>38</v>
      </c>
      <c r="B8367" t="s">
        <v>318</v>
      </c>
      <c r="C8367">
        <v>70</v>
      </c>
      <c r="D8367" t="s">
        <v>650</v>
      </c>
      <c r="E8367" t="s">
        <v>78</v>
      </c>
      <c r="F8367" t="s">
        <v>170</v>
      </c>
      <c r="G8367" t="s">
        <v>1008</v>
      </c>
      <c r="H8367" t="s">
        <v>78</v>
      </c>
      <c r="I8367" t="s">
        <v>688</v>
      </c>
      <c r="J8367" t="s">
        <v>78</v>
      </c>
      <c r="K8367" t="s">
        <v>688</v>
      </c>
      <c r="L8367" t="s">
        <v>78</v>
      </c>
      <c r="M8367" t="s">
        <v>688</v>
      </c>
      <c r="N8367" t="s">
        <v>78</v>
      </c>
      <c r="O8367" t="s">
        <v>78</v>
      </c>
      <c r="P8367" t="s">
        <v>78</v>
      </c>
      <c r="Q8367" t="s">
        <v>377</v>
      </c>
      <c r="R8367" t="s">
        <v>377</v>
      </c>
      <c r="S8367" t="s">
        <v>78</v>
      </c>
      <c r="T8367" t="s">
        <v>78</v>
      </c>
      <c r="U8367" t="s">
        <v>781</v>
      </c>
      <c r="V8367" t="s">
        <v>692</v>
      </c>
      <c r="W8367" t="s">
        <v>78</v>
      </c>
    </row>
    <row r="8368" spans="1:23" x14ac:dyDescent="0.35">
      <c r="A8368" t="s">
        <v>39</v>
      </c>
      <c r="B8368" t="s">
        <v>873</v>
      </c>
      <c r="C8368">
        <v>652</v>
      </c>
      <c r="D8368" t="s">
        <v>405</v>
      </c>
      <c r="E8368" t="s">
        <v>78</v>
      </c>
      <c r="F8368" t="s">
        <v>78</v>
      </c>
      <c r="G8368" t="s">
        <v>993</v>
      </c>
      <c r="H8368" t="s">
        <v>679</v>
      </c>
      <c r="I8368" t="s">
        <v>414</v>
      </c>
      <c r="J8368" t="s">
        <v>673</v>
      </c>
      <c r="K8368" t="s">
        <v>675</v>
      </c>
      <c r="L8368" t="s">
        <v>246</v>
      </c>
      <c r="M8368" t="s">
        <v>414</v>
      </c>
      <c r="N8368" t="s">
        <v>246</v>
      </c>
      <c r="O8368" t="s">
        <v>668</v>
      </c>
      <c r="P8368" t="s">
        <v>78</v>
      </c>
      <c r="Q8368" t="s">
        <v>743</v>
      </c>
      <c r="R8368" t="s">
        <v>456</v>
      </c>
      <c r="S8368" t="s">
        <v>78</v>
      </c>
      <c r="T8368" t="s">
        <v>78</v>
      </c>
      <c r="U8368" t="s">
        <v>65</v>
      </c>
      <c r="V8368" t="s">
        <v>468</v>
      </c>
      <c r="W8368" t="s">
        <v>78</v>
      </c>
    </row>
    <row r="8369" spans="1:23" x14ac:dyDescent="0.35">
      <c r="A8369" t="s">
        <v>39</v>
      </c>
      <c r="B8369" t="s">
        <v>874</v>
      </c>
      <c r="C8369">
        <v>298</v>
      </c>
      <c r="D8369" t="s">
        <v>155</v>
      </c>
      <c r="E8369" t="s">
        <v>78</v>
      </c>
      <c r="F8369" t="s">
        <v>377</v>
      </c>
      <c r="G8369" t="s">
        <v>1171</v>
      </c>
      <c r="H8369" t="s">
        <v>78</v>
      </c>
      <c r="I8369" t="s">
        <v>334</v>
      </c>
      <c r="J8369" t="s">
        <v>78</v>
      </c>
      <c r="K8369" t="s">
        <v>414</v>
      </c>
      <c r="L8369" t="s">
        <v>738</v>
      </c>
      <c r="M8369" t="s">
        <v>387</v>
      </c>
      <c r="N8369" t="s">
        <v>170</v>
      </c>
      <c r="O8369" t="s">
        <v>334</v>
      </c>
      <c r="P8369" t="s">
        <v>78</v>
      </c>
      <c r="Q8369" t="s">
        <v>807</v>
      </c>
      <c r="R8369" t="s">
        <v>633</v>
      </c>
      <c r="S8369" t="s">
        <v>78</v>
      </c>
      <c r="T8369" t="s">
        <v>78</v>
      </c>
      <c r="U8369" t="s">
        <v>891</v>
      </c>
      <c r="V8369" t="s">
        <v>665</v>
      </c>
      <c r="W8369" t="s">
        <v>78</v>
      </c>
    </row>
    <row r="8370" spans="1:23" x14ac:dyDescent="0.35">
      <c r="A8370" t="s">
        <v>39</v>
      </c>
      <c r="B8370" t="s">
        <v>318</v>
      </c>
      <c r="C8370">
        <v>77</v>
      </c>
      <c r="D8370" t="s">
        <v>252</v>
      </c>
      <c r="E8370" t="s">
        <v>78</v>
      </c>
      <c r="F8370" t="s">
        <v>78</v>
      </c>
      <c r="G8370" t="s">
        <v>993</v>
      </c>
      <c r="H8370" t="s">
        <v>78</v>
      </c>
      <c r="I8370" t="s">
        <v>78</v>
      </c>
      <c r="J8370" t="s">
        <v>78</v>
      </c>
      <c r="K8370" t="s">
        <v>738</v>
      </c>
      <c r="L8370" t="s">
        <v>78</v>
      </c>
      <c r="M8370" t="s">
        <v>78</v>
      </c>
      <c r="N8370" t="s">
        <v>800</v>
      </c>
      <c r="O8370" t="s">
        <v>78</v>
      </c>
      <c r="P8370" t="s">
        <v>78</v>
      </c>
      <c r="Q8370" t="s">
        <v>78</v>
      </c>
      <c r="R8370" t="s">
        <v>78</v>
      </c>
      <c r="S8370" t="s">
        <v>78</v>
      </c>
      <c r="T8370" t="s">
        <v>78</v>
      </c>
      <c r="U8370" t="s">
        <v>998</v>
      </c>
      <c r="V8370" t="s">
        <v>531</v>
      </c>
      <c r="W8370" t="s">
        <v>78</v>
      </c>
    </row>
    <row r="8371" spans="1:23" x14ac:dyDescent="0.35">
      <c r="A8371" t="s">
        <v>40</v>
      </c>
      <c r="B8371" t="s">
        <v>873</v>
      </c>
      <c r="C8371">
        <v>3045</v>
      </c>
      <c r="D8371" t="s">
        <v>1207</v>
      </c>
      <c r="E8371" t="s">
        <v>78</v>
      </c>
      <c r="F8371" t="s">
        <v>246</v>
      </c>
      <c r="G8371" t="s">
        <v>631</v>
      </c>
      <c r="H8371" t="s">
        <v>679</v>
      </c>
      <c r="I8371" t="s">
        <v>246</v>
      </c>
      <c r="J8371" t="s">
        <v>170</v>
      </c>
      <c r="K8371" t="s">
        <v>374</v>
      </c>
      <c r="L8371" t="s">
        <v>374</v>
      </c>
      <c r="M8371" t="s">
        <v>374</v>
      </c>
      <c r="N8371" t="s">
        <v>377</v>
      </c>
      <c r="O8371" t="s">
        <v>170</v>
      </c>
      <c r="P8371" t="s">
        <v>170</v>
      </c>
      <c r="Q8371" t="s">
        <v>623</v>
      </c>
      <c r="R8371" t="s">
        <v>458</v>
      </c>
      <c r="S8371" t="s">
        <v>78</v>
      </c>
      <c r="T8371" t="s">
        <v>679</v>
      </c>
      <c r="U8371" t="s">
        <v>796</v>
      </c>
      <c r="V8371" t="s">
        <v>1416</v>
      </c>
      <c r="W8371" t="s">
        <v>679</v>
      </c>
    </row>
    <row r="8372" spans="1:23" x14ac:dyDescent="0.35">
      <c r="A8372" t="s">
        <v>40</v>
      </c>
      <c r="B8372" t="s">
        <v>874</v>
      </c>
      <c r="C8372">
        <v>1512</v>
      </c>
      <c r="D8372" t="s">
        <v>671</v>
      </c>
      <c r="E8372" t="s">
        <v>78</v>
      </c>
      <c r="F8372" t="s">
        <v>334</v>
      </c>
      <c r="G8372" t="s">
        <v>949</v>
      </c>
      <c r="H8372" t="s">
        <v>78</v>
      </c>
      <c r="I8372" t="s">
        <v>170</v>
      </c>
      <c r="J8372" t="s">
        <v>679</v>
      </c>
      <c r="K8372" t="s">
        <v>334</v>
      </c>
      <c r="L8372" t="s">
        <v>389</v>
      </c>
      <c r="M8372" t="s">
        <v>246</v>
      </c>
      <c r="N8372" t="s">
        <v>673</v>
      </c>
      <c r="O8372" t="s">
        <v>170</v>
      </c>
      <c r="P8372" t="s">
        <v>679</v>
      </c>
      <c r="Q8372" t="s">
        <v>622</v>
      </c>
      <c r="R8372" t="s">
        <v>644</v>
      </c>
      <c r="S8372" t="s">
        <v>78</v>
      </c>
      <c r="T8372" t="s">
        <v>679</v>
      </c>
      <c r="U8372" t="s">
        <v>958</v>
      </c>
      <c r="V8372" t="s">
        <v>242</v>
      </c>
      <c r="W8372" t="s">
        <v>78</v>
      </c>
    </row>
    <row r="8373" spans="1:23" x14ac:dyDescent="0.35">
      <c r="A8373" t="s">
        <v>40</v>
      </c>
      <c r="B8373" t="s">
        <v>318</v>
      </c>
      <c r="C8373">
        <v>357</v>
      </c>
      <c r="D8373" t="s">
        <v>555</v>
      </c>
      <c r="E8373" t="s">
        <v>78</v>
      </c>
      <c r="F8373" t="s">
        <v>389</v>
      </c>
      <c r="G8373" t="s">
        <v>724</v>
      </c>
      <c r="H8373" t="s">
        <v>170</v>
      </c>
      <c r="I8373" t="s">
        <v>377</v>
      </c>
      <c r="J8373" t="s">
        <v>78</v>
      </c>
      <c r="K8373" t="s">
        <v>387</v>
      </c>
      <c r="L8373" t="s">
        <v>673</v>
      </c>
      <c r="M8373" t="s">
        <v>433</v>
      </c>
      <c r="N8373" t="s">
        <v>675</v>
      </c>
      <c r="O8373" t="s">
        <v>78</v>
      </c>
      <c r="P8373" t="s">
        <v>433</v>
      </c>
      <c r="Q8373" t="s">
        <v>170</v>
      </c>
      <c r="R8373" t="s">
        <v>668</v>
      </c>
      <c r="S8373" t="s">
        <v>78</v>
      </c>
      <c r="T8373" t="s">
        <v>78</v>
      </c>
      <c r="U8373" t="s">
        <v>1091</v>
      </c>
      <c r="V8373" t="s">
        <v>720</v>
      </c>
      <c r="W8373" t="s">
        <v>679</v>
      </c>
    </row>
    <row r="8375" spans="1:23" x14ac:dyDescent="0.35">
      <c r="A8375" t="s">
        <v>2216</v>
      </c>
    </row>
    <row r="8376" spans="1:23" x14ac:dyDescent="0.35">
      <c r="A8376" t="s">
        <v>29</v>
      </c>
      <c r="B8376" t="s">
        <v>887</v>
      </c>
      <c r="C8376" t="s">
        <v>30</v>
      </c>
      <c r="D8376" t="s">
        <v>1394</v>
      </c>
      <c r="E8376" t="s">
        <v>2190</v>
      </c>
      <c r="F8376" t="s">
        <v>2191</v>
      </c>
      <c r="G8376" t="s">
        <v>2192</v>
      </c>
      <c r="H8376" t="s">
        <v>2211</v>
      </c>
      <c r="I8376" t="s">
        <v>2193</v>
      </c>
      <c r="J8376" t="s">
        <v>2212</v>
      </c>
      <c r="K8376" t="s">
        <v>2194</v>
      </c>
      <c r="L8376" t="s">
        <v>2195</v>
      </c>
      <c r="M8376" t="s">
        <v>2196</v>
      </c>
      <c r="N8376" t="s">
        <v>2197</v>
      </c>
      <c r="O8376" t="s">
        <v>2198</v>
      </c>
      <c r="P8376" t="s">
        <v>2199</v>
      </c>
      <c r="Q8376" t="s">
        <v>2200</v>
      </c>
      <c r="R8376" t="s">
        <v>2201</v>
      </c>
      <c r="S8376" t="s">
        <v>2202</v>
      </c>
      <c r="T8376" t="s">
        <v>2203</v>
      </c>
      <c r="U8376" t="s">
        <v>1342</v>
      </c>
      <c r="V8376" t="s">
        <v>702</v>
      </c>
      <c r="W8376" t="s">
        <v>74</v>
      </c>
    </row>
    <row r="8377" spans="1:23" x14ac:dyDescent="0.35">
      <c r="A8377" t="s">
        <v>35</v>
      </c>
      <c r="B8377" t="s">
        <v>888</v>
      </c>
      <c r="C8377">
        <v>291</v>
      </c>
      <c r="D8377" t="s">
        <v>574</v>
      </c>
      <c r="E8377" t="s">
        <v>78</v>
      </c>
      <c r="F8377" t="s">
        <v>668</v>
      </c>
      <c r="G8377" t="s">
        <v>724</v>
      </c>
      <c r="H8377" t="s">
        <v>78</v>
      </c>
      <c r="I8377" t="s">
        <v>78</v>
      </c>
      <c r="J8377" t="s">
        <v>78</v>
      </c>
      <c r="K8377" t="s">
        <v>78</v>
      </c>
      <c r="L8377" t="s">
        <v>414</v>
      </c>
      <c r="M8377" t="s">
        <v>414</v>
      </c>
      <c r="N8377" t="s">
        <v>78</v>
      </c>
      <c r="O8377" t="s">
        <v>78</v>
      </c>
      <c r="P8377" t="s">
        <v>78</v>
      </c>
      <c r="Q8377" t="s">
        <v>377</v>
      </c>
      <c r="R8377" t="s">
        <v>730</v>
      </c>
      <c r="S8377" t="s">
        <v>78</v>
      </c>
      <c r="T8377" t="s">
        <v>78</v>
      </c>
      <c r="U8377" t="s">
        <v>740</v>
      </c>
      <c r="V8377" t="s">
        <v>812</v>
      </c>
      <c r="W8377" t="s">
        <v>78</v>
      </c>
    </row>
    <row r="8378" spans="1:23" x14ac:dyDescent="0.35">
      <c r="A8378" t="s">
        <v>35</v>
      </c>
      <c r="B8378" t="s">
        <v>889</v>
      </c>
      <c r="C8378">
        <v>324</v>
      </c>
      <c r="D8378" t="s">
        <v>497</v>
      </c>
      <c r="E8378" t="s">
        <v>78</v>
      </c>
      <c r="F8378" t="s">
        <v>406</v>
      </c>
      <c r="G8378" t="s">
        <v>914</v>
      </c>
      <c r="H8378" t="s">
        <v>78</v>
      </c>
      <c r="I8378" t="s">
        <v>679</v>
      </c>
      <c r="J8378" t="s">
        <v>78</v>
      </c>
      <c r="K8378" t="s">
        <v>334</v>
      </c>
      <c r="L8378" t="s">
        <v>355</v>
      </c>
      <c r="M8378" t="s">
        <v>668</v>
      </c>
      <c r="N8378" t="s">
        <v>675</v>
      </c>
      <c r="O8378" t="s">
        <v>78</v>
      </c>
      <c r="P8378" t="s">
        <v>246</v>
      </c>
      <c r="Q8378" t="s">
        <v>490</v>
      </c>
      <c r="R8378" t="s">
        <v>633</v>
      </c>
      <c r="S8378" t="s">
        <v>78</v>
      </c>
      <c r="T8378" t="s">
        <v>78</v>
      </c>
      <c r="U8378" t="s">
        <v>114</v>
      </c>
      <c r="V8378" t="s">
        <v>1067</v>
      </c>
      <c r="W8378" t="s">
        <v>679</v>
      </c>
    </row>
    <row r="8379" spans="1:23" x14ac:dyDescent="0.35">
      <c r="A8379" t="s">
        <v>36</v>
      </c>
      <c r="B8379" t="s">
        <v>888</v>
      </c>
      <c r="C8379">
        <v>730</v>
      </c>
      <c r="D8379" t="s">
        <v>463</v>
      </c>
      <c r="E8379" t="s">
        <v>78</v>
      </c>
      <c r="F8379" t="s">
        <v>334</v>
      </c>
      <c r="G8379" t="s">
        <v>389</v>
      </c>
      <c r="H8379" t="s">
        <v>673</v>
      </c>
      <c r="I8379" t="s">
        <v>679</v>
      </c>
      <c r="J8379" t="s">
        <v>170</v>
      </c>
      <c r="K8379" t="s">
        <v>78</v>
      </c>
      <c r="L8379" t="s">
        <v>673</v>
      </c>
      <c r="M8379" t="s">
        <v>78</v>
      </c>
      <c r="N8379" t="s">
        <v>673</v>
      </c>
      <c r="O8379" t="s">
        <v>78</v>
      </c>
      <c r="P8379" t="s">
        <v>78</v>
      </c>
      <c r="Q8379" t="s">
        <v>679</v>
      </c>
      <c r="R8379" t="s">
        <v>668</v>
      </c>
      <c r="S8379" t="s">
        <v>78</v>
      </c>
      <c r="T8379" t="s">
        <v>78</v>
      </c>
      <c r="U8379" t="s">
        <v>1023</v>
      </c>
      <c r="V8379" t="s">
        <v>958</v>
      </c>
      <c r="W8379" t="s">
        <v>679</v>
      </c>
    </row>
    <row r="8380" spans="1:23" x14ac:dyDescent="0.35">
      <c r="A8380" t="s">
        <v>36</v>
      </c>
      <c r="B8380" t="s">
        <v>889</v>
      </c>
      <c r="C8380">
        <v>899</v>
      </c>
      <c r="D8380" t="s">
        <v>922</v>
      </c>
      <c r="E8380" t="s">
        <v>78</v>
      </c>
      <c r="F8380" t="s">
        <v>377</v>
      </c>
      <c r="G8380" t="s">
        <v>622</v>
      </c>
      <c r="H8380" t="s">
        <v>679</v>
      </c>
      <c r="I8380" t="s">
        <v>246</v>
      </c>
      <c r="J8380" t="s">
        <v>170</v>
      </c>
      <c r="K8380" t="s">
        <v>679</v>
      </c>
      <c r="L8380" t="s">
        <v>675</v>
      </c>
      <c r="M8380" t="s">
        <v>433</v>
      </c>
      <c r="N8380" t="s">
        <v>490</v>
      </c>
      <c r="O8380" t="s">
        <v>334</v>
      </c>
      <c r="P8380" t="s">
        <v>334</v>
      </c>
      <c r="Q8380" t="s">
        <v>387</v>
      </c>
      <c r="R8380" t="s">
        <v>800</v>
      </c>
      <c r="S8380" t="s">
        <v>78</v>
      </c>
      <c r="T8380" t="s">
        <v>673</v>
      </c>
      <c r="U8380" t="s">
        <v>914</v>
      </c>
      <c r="V8380" t="s">
        <v>772</v>
      </c>
      <c r="W8380" t="s">
        <v>78</v>
      </c>
    </row>
    <row r="8381" spans="1:23" x14ac:dyDescent="0.35">
      <c r="A8381" t="s">
        <v>37</v>
      </c>
      <c r="B8381" t="s">
        <v>888</v>
      </c>
      <c r="C8381">
        <v>369</v>
      </c>
      <c r="D8381" t="s">
        <v>1356</v>
      </c>
      <c r="E8381" t="s">
        <v>78</v>
      </c>
      <c r="F8381" t="s">
        <v>377</v>
      </c>
      <c r="G8381" t="s">
        <v>622</v>
      </c>
      <c r="H8381" t="s">
        <v>78</v>
      </c>
      <c r="I8381" t="s">
        <v>78</v>
      </c>
      <c r="J8381" t="s">
        <v>78</v>
      </c>
      <c r="K8381" t="s">
        <v>668</v>
      </c>
      <c r="L8381" t="s">
        <v>78</v>
      </c>
      <c r="M8381" t="s">
        <v>668</v>
      </c>
      <c r="N8381" t="s">
        <v>668</v>
      </c>
      <c r="O8381" t="s">
        <v>78</v>
      </c>
      <c r="P8381" t="s">
        <v>78</v>
      </c>
      <c r="Q8381" t="s">
        <v>673</v>
      </c>
      <c r="R8381" t="s">
        <v>246</v>
      </c>
      <c r="S8381" t="s">
        <v>78</v>
      </c>
      <c r="T8381" t="s">
        <v>78</v>
      </c>
      <c r="U8381" t="s">
        <v>745</v>
      </c>
      <c r="V8381" t="s">
        <v>951</v>
      </c>
      <c r="W8381" t="s">
        <v>673</v>
      </c>
    </row>
    <row r="8382" spans="1:23" x14ac:dyDescent="0.35">
      <c r="A8382" t="s">
        <v>37</v>
      </c>
      <c r="B8382" t="s">
        <v>889</v>
      </c>
      <c r="C8382">
        <v>455</v>
      </c>
      <c r="D8382" t="s">
        <v>584</v>
      </c>
      <c r="E8382" t="s">
        <v>78</v>
      </c>
      <c r="F8382" t="s">
        <v>170</v>
      </c>
      <c r="G8382" t="s">
        <v>341</v>
      </c>
      <c r="H8382" t="s">
        <v>78</v>
      </c>
      <c r="I8382" t="s">
        <v>377</v>
      </c>
      <c r="J8382" t="s">
        <v>78</v>
      </c>
      <c r="K8382" t="s">
        <v>246</v>
      </c>
      <c r="L8382" t="s">
        <v>673</v>
      </c>
      <c r="M8382" t="s">
        <v>673</v>
      </c>
      <c r="N8382" t="s">
        <v>387</v>
      </c>
      <c r="O8382" t="s">
        <v>78</v>
      </c>
      <c r="P8382" t="s">
        <v>673</v>
      </c>
      <c r="Q8382" t="s">
        <v>170</v>
      </c>
      <c r="R8382" t="s">
        <v>334</v>
      </c>
      <c r="S8382" t="s">
        <v>78</v>
      </c>
      <c r="T8382" t="s">
        <v>170</v>
      </c>
      <c r="U8382" t="s">
        <v>1118</v>
      </c>
      <c r="V8382" t="s">
        <v>118</v>
      </c>
      <c r="W8382" t="s">
        <v>679</v>
      </c>
    </row>
    <row r="8383" spans="1:23" x14ac:dyDescent="0.35">
      <c r="A8383" t="s">
        <v>38</v>
      </c>
      <c r="B8383" t="s">
        <v>888</v>
      </c>
      <c r="C8383">
        <v>157</v>
      </c>
      <c r="D8383" t="s">
        <v>572</v>
      </c>
      <c r="E8383" t="s">
        <v>78</v>
      </c>
      <c r="F8383" t="s">
        <v>78</v>
      </c>
      <c r="G8383" t="s">
        <v>288</v>
      </c>
      <c r="H8383" t="s">
        <v>78</v>
      </c>
      <c r="I8383" t="s">
        <v>78</v>
      </c>
      <c r="J8383" t="s">
        <v>78</v>
      </c>
      <c r="K8383" t="s">
        <v>78</v>
      </c>
      <c r="L8383" t="s">
        <v>78</v>
      </c>
      <c r="M8383" t="s">
        <v>78</v>
      </c>
      <c r="N8383" t="s">
        <v>78</v>
      </c>
      <c r="O8383" t="s">
        <v>78</v>
      </c>
      <c r="P8383" t="s">
        <v>78</v>
      </c>
      <c r="Q8383" t="s">
        <v>490</v>
      </c>
      <c r="R8383" t="s">
        <v>738</v>
      </c>
      <c r="S8383" t="s">
        <v>668</v>
      </c>
      <c r="T8383" t="s">
        <v>78</v>
      </c>
      <c r="U8383" t="s">
        <v>1222</v>
      </c>
      <c r="V8383" t="s">
        <v>1260</v>
      </c>
      <c r="W8383" t="s">
        <v>78</v>
      </c>
    </row>
    <row r="8384" spans="1:23" x14ac:dyDescent="0.35">
      <c r="A8384" t="s">
        <v>38</v>
      </c>
      <c r="B8384" t="s">
        <v>889</v>
      </c>
      <c r="C8384">
        <v>662</v>
      </c>
      <c r="D8384" t="s">
        <v>83</v>
      </c>
      <c r="E8384" t="s">
        <v>78</v>
      </c>
      <c r="F8384" t="s">
        <v>673</v>
      </c>
      <c r="G8384" t="s">
        <v>1136</v>
      </c>
      <c r="H8384" t="s">
        <v>78</v>
      </c>
      <c r="I8384" t="s">
        <v>374</v>
      </c>
      <c r="J8384" t="s">
        <v>679</v>
      </c>
      <c r="K8384" t="s">
        <v>738</v>
      </c>
      <c r="L8384" t="s">
        <v>377</v>
      </c>
      <c r="M8384" t="s">
        <v>355</v>
      </c>
      <c r="N8384" t="s">
        <v>433</v>
      </c>
      <c r="O8384" t="s">
        <v>170</v>
      </c>
      <c r="P8384" t="s">
        <v>668</v>
      </c>
      <c r="Q8384" t="s">
        <v>676</v>
      </c>
      <c r="R8384" t="s">
        <v>688</v>
      </c>
      <c r="S8384" t="s">
        <v>78</v>
      </c>
      <c r="T8384" t="s">
        <v>679</v>
      </c>
      <c r="U8384" t="s">
        <v>740</v>
      </c>
      <c r="V8384" t="s">
        <v>1326</v>
      </c>
      <c r="W8384" t="s">
        <v>170</v>
      </c>
    </row>
    <row r="8385" spans="1:23" x14ac:dyDescent="0.35">
      <c r="A8385" t="s">
        <v>39</v>
      </c>
      <c r="B8385" t="s">
        <v>888</v>
      </c>
      <c r="C8385">
        <v>294</v>
      </c>
      <c r="D8385" t="s">
        <v>674</v>
      </c>
      <c r="E8385" t="s">
        <v>78</v>
      </c>
      <c r="F8385" t="s">
        <v>78</v>
      </c>
      <c r="G8385" t="s">
        <v>341</v>
      </c>
      <c r="H8385" t="s">
        <v>78</v>
      </c>
      <c r="I8385" t="s">
        <v>78</v>
      </c>
      <c r="J8385" t="s">
        <v>78</v>
      </c>
      <c r="K8385" t="s">
        <v>78</v>
      </c>
      <c r="L8385" t="s">
        <v>78</v>
      </c>
      <c r="M8385" t="s">
        <v>78</v>
      </c>
      <c r="N8385" t="s">
        <v>673</v>
      </c>
      <c r="O8385" t="s">
        <v>78</v>
      </c>
      <c r="P8385" t="s">
        <v>78</v>
      </c>
      <c r="Q8385" t="s">
        <v>458</v>
      </c>
      <c r="R8385" t="s">
        <v>383</v>
      </c>
      <c r="S8385" t="s">
        <v>78</v>
      </c>
      <c r="T8385" t="s">
        <v>78</v>
      </c>
      <c r="U8385" t="s">
        <v>746</v>
      </c>
      <c r="V8385" t="s">
        <v>694</v>
      </c>
      <c r="W8385" t="s">
        <v>78</v>
      </c>
    </row>
    <row r="8386" spans="1:23" x14ac:dyDescent="0.35">
      <c r="A8386" t="s">
        <v>39</v>
      </c>
      <c r="B8386" t="s">
        <v>889</v>
      </c>
      <c r="C8386">
        <v>733</v>
      </c>
      <c r="D8386" t="s">
        <v>105</v>
      </c>
      <c r="E8386" t="s">
        <v>78</v>
      </c>
      <c r="F8386" t="s">
        <v>673</v>
      </c>
      <c r="G8386" t="s">
        <v>731</v>
      </c>
      <c r="H8386" t="s">
        <v>679</v>
      </c>
      <c r="I8386" t="s">
        <v>414</v>
      </c>
      <c r="J8386" t="s">
        <v>673</v>
      </c>
      <c r="K8386" t="s">
        <v>490</v>
      </c>
      <c r="L8386" t="s">
        <v>675</v>
      </c>
      <c r="M8386" t="s">
        <v>675</v>
      </c>
      <c r="N8386" t="s">
        <v>246</v>
      </c>
      <c r="O8386" t="s">
        <v>673</v>
      </c>
      <c r="P8386" t="s">
        <v>78</v>
      </c>
      <c r="Q8386" t="s">
        <v>807</v>
      </c>
      <c r="R8386" t="s">
        <v>721</v>
      </c>
      <c r="S8386" t="s">
        <v>78</v>
      </c>
      <c r="T8386" t="s">
        <v>78</v>
      </c>
      <c r="U8386" t="s">
        <v>729</v>
      </c>
      <c r="V8386" t="s">
        <v>245</v>
      </c>
      <c r="W8386" t="s">
        <v>78</v>
      </c>
    </row>
    <row r="8387" spans="1:23" x14ac:dyDescent="0.35">
      <c r="A8387" t="s">
        <v>40</v>
      </c>
      <c r="B8387" t="s">
        <v>888</v>
      </c>
      <c r="C8387">
        <v>1841</v>
      </c>
      <c r="D8387" t="s">
        <v>521</v>
      </c>
      <c r="E8387" t="s">
        <v>78</v>
      </c>
      <c r="F8387" t="s">
        <v>673</v>
      </c>
      <c r="G8387" t="s">
        <v>458</v>
      </c>
      <c r="H8387" t="s">
        <v>170</v>
      </c>
      <c r="I8387" t="s">
        <v>78</v>
      </c>
      <c r="J8387" t="s">
        <v>679</v>
      </c>
      <c r="K8387" t="s">
        <v>679</v>
      </c>
      <c r="L8387" t="s">
        <v>668</v>
      </c>
      <c r="M8387" t="s">
        <v>170</v>
      </c>
      <c r="N8387" t="s">
        <v>668</v>
      </c>
      <c r="O8387" t="s">
        <v>78</v>
      </c>
      <c r="P8387" t="s">
        <v>78</v>
      </c>
      <c r="Q8387" t="s">
        <v>374</v>
      </c>
      <c r="R8387" t="s">
        <v>800</v>
      </c>
      <c r="S8387" t="s">
        <v>78</v>
      </c>
      <c r="T8387" t="s">
        <v>78</v>
      </c>
      <c r="U8387" t="s">
        <v>1171</v>
      </c>
      <c r="V8387" t="s">
        <v>432</v>
      </c>
      <c r="W8387" t="s">
        <v>679</v>
      </c>
    </row>
    <row r="8388" spans="1:23" x14ac:dyDescent="0.35">
      <c r="A8388" t="s">
        <v>40</v>
      </c>
      <c r="B8388" t="s">
        <v>889</v>
      </c>
      <c r="C8388">
        <v>3073</v>
      </c>
      <c r="D8388" t="s">
        <v>576</v>
      </c>
      <c r="E8388" t="s">
        <v>78</v>
      </c>
      <c r="F8388" t="s">
        <v>433</v>
      </c>
      <c r="G8388" t="s">
        <v>1023</v>
      </c>
      <c r="H8388" t="s">
        <v>679</v>
      </c>
      <c r="I8388" t="s">
        <v>374</v>
      </c>
      <c r="J8388" t="s">
        <v>170</v>
      </c>
      <c r="K8388" t="s">
        <v>414</v>
      </c>
      <c r="L8388" t="s">
        <v>387</v>
      </c>
      <c r="M8388" t="s">
        <v>414</v>
      </c>
      <c r="N8388" t="s">
        <v>414</v>
      </c>
      <c r="O8388" t="s">
        <v>668</v>
      </c>
      <c r="P8388" t="s">
        <v>668</v>
      </c>
      <c r="Q8388" t="s">
        <v>406</v>
      </c>
      <c r="R8388" t="s">
        <v>807</v>
      </c>
      <c r="S8388" t="s">
        <v>78</v>
      </c>
      <c r="T8388" t="s">
        <v>679</v>
      </c>
      <c r="U8388" t="s">
        <v>1026</v>
      </c>
      <c r="V8388" t="s">
        <v>1217</v>
      </c>
      <c r="W8388" t="s">
        <v>679</v>
      </c>
    </row>
    <row r="8390" spans="1:23" x14ac:dyDescent="0.35">
      <c r="A8390" t="s">
        <v>2217</v>
      </c>
    </row>
    <row r="8391" spans="1:23" x14ac:dyDescent="0.35">
      <c r="A8391" t="s">
        <v>29</v>
      </c>
      <c r="B8391" t="s">
        <v>1664</v>
      </c>
      <c r="C8391" t="s">
        <v>30</v>
      </c>
      <c r="D8391" t="s">
        <v>1394</v>
      </c>
      <c r="E8391" t="s">
        <v>2190</v>
      </c>
      <c r="F8391" t="s">
        <v>2191</v>
      </c>
      <c r="G8391" t="s">
        <v>2192</v>
      </c>
      <c r="H8391" t="s">
        <v>2211</v>
      </c>
      <c r="I8391" t="s">
        <v>2193</v>
      </c>
      <c r="J8391" t="s">
        <v>2212</v>
      </c>
      <c r="K8391" t="s">
        <v>2194</v>
      </c>
      <c r="L8391" t="s">
        <v>2195</v>
      </c>
      <c r="M8391" t="s">
        <v>2196</v>
      </c>
      <c r="N8391" t="s">
        <v>2197</v>
      </c>
      <c r="O8391" t="s">
        <v>2198</v>
      </c>
      <c r="P8391" t="s">
        <v>2199</v>
      </c>
      <c r="Q8391" t="s">
        <v>2200</v>
      </c>
      <c r="R8391" t="s">
        <v>2201</v>
      </c>
      <c r="S8391" t="s">
        <v>2202</v>
      </c>
      <c r="T8391" t="s">
        <v>2203</v>
      </c>
      <c r="U8391" t="s">
        <v>1342</v>
      </c>
      <c r="V8391" t="s">
        <v>702</v>
      </c>
      <c r="W8391" t="s">
        <v>74</v>
      </c>
    </row>
    <row r="8392" spans="1:23" x14ac:dyDescent="0.35">
      <c r="A8392" t="s">
        <v>35</v>
      </c>
      <c r="B8392" t="s">
        <v>1665</v>
      </c>
      <c r="C8392">
        <v>237</v>
      </c>
      <c r="D8392" t="s">
        <v>413</v>
      </c>
      <c r="E8392" t="s">
        <v>78</v>
      </c>
      <c r="F8392" t="s">
        <v>623</v>
      </c>
      <c r="G8392" t="s">
        <v>1167</v>
      </c>
      <c r="H8392" t="s">
        <v>78</v>
      </c>
      <c r="I8392" t="s">
        <v>170</v>
      </c>
      <c r="J8392" t="s">
        <v>78</v>
      </c>
      <c r="K8392" t="s">
        <v>433</v>
      </c>
      <c r="L8392" t="s">
        <v>406</v>
      </c>
      <c r="M8392" t="s">
        <v>334</v>
      </c>
      <c r="N8392" t="s">
        <v>414</v>
      </c>
      <c r="O8392" t="s">
        <v>78</v>
      </c>
      <c r="P8392" t="s">
        <v>377</v>
      </c>
      <c r="Q8392" t="s">
        <v>374</v>
      </c>
      <c r="R8392" t="s">
        <v>721</v>
      </c>
      <c r="S8392" t="s">
        <v>78</v>
      </c>
      <c r="T8392" t="s">
        <v>78</v>
      </c>
      <c r="U8392" t="s">
        <v>694</v>
      </c>
      <c r="V8392" t="s">
        <v>114</v>
      </c>
      <c r="W8392" t="s">
        <v>170</v>
      </c>
    </row>
    <row r="8393" spans="1:23" x14ac:dyDescent="0.35">
      <c r="A8393" t="s">
        <v>35</v>
      </c>
      <c r="B8393" t="s">
        <v>1666</v>
      </c>
      <c r="C8393">
        <v>378</v>
      </c>
      <c r="D8393" t="s">
        <v>131</v>
      </c>
      <c r="E8393" t="s">
        <v>78</v>
      </c>
      <c r="F8393" t="s">
        <v>800</v>
      </c>
      <c r="G8393" t="s">
        <v>731</v>
      </c>
      <c r="H8393" t="s">
        <v>78</v>
      </c>
      <c r="I8393" t="s">
        <v>78</v>
      </c>
      <c r="J8393" t="s">
        <v>78</v>
      </c>
      <c r="K8393" t="s">
        <v>78</v>
      </c>
      <c r="L8393" t="s">
        <v>414</v>
      </c>
      <c r="M8393" t="s">
        <v>433</v>
      </c>
      <c r="N8393" t="s">
        <v>433</v>
      </c>
      <c r="O8393" t="s">
        <v>78</v>
      </c>
      <c r="P8393" t="s">
        <v>78</v>
      </c>
      <c r="Q8393" t="s">
        <v>987</v>
      </c>
      <c r="R8393" t="s">
        <v>250</v>
      </c>
      <c r="S8393" t="s">
        <v>78</v>
      </c>
      <c r="T8393" t="s">
        <v>78</v>
      </c>
      <c r="U8393" t="s">
        <v>783</v>
      </c>
      <c r="V8393" t="s">
        <v>146</v>
      </c>
      <c r="W8393" t="s">
        <v>78</v>
      </c>
    </row>
    <row r="8394" spans="1:23" x14ac:dyDescent="0.35">
      <c r="A8394" t="s">
        <v>36</v>
      </c>
      <c r="B8394" t="s">
        <v>1665</v>
      </c>
      <c r="C8394">
        <v>822</v>
      </c>
      <c r="D8394" t="s">
        <v>523</v>
      </c>
      <c r="E8394" t="s">
        <v>78</v>
      </c>
      <c r="F8394" t="s">
        <v>246</v>
      </c>
      <c r="G8394" t="s">
        <v>355</v>
      </c>
      <c r="H8394" t="s">
        <v>170</v>
      </c>
      <c r="I8394" t="s">
        <v>334</v>
      </c>
      <c r="J8394" t="s">
        <v>673</v>
      </c>
      <c r="K8394" t="s">
        <v>679</v>
      </c>
      <c r="L8394" t="s">
        <v>389</v>
      </c>
      <c r="M8394" t="s">
        <v>246</v>
      </c>
      <c r="N8394" t="s">
        <v>355</v>
      </c>
      <c r="O8394" t="s">
        <v>679</v>
      </c>
      <c r="P8394" t="s">
        <v>668</v>
      </c>
      <c r="Q8394" t="s">
        <v>246</v>
      </c>
      <c r="R8394" t="s">
        <v>377</v>
      </c>
      <c r="S8394" t="s">
        <v>78</v>
      </c>
      <c r="T8394" t="s">
        <v>78</v>
      </c>
      <c r="U8394" t="s">
        <v>746</v>
      </c>
      <c r="V8394" t="s">
        <v>1151</v>
      </c>
      <c r="W8394" t="s">
        <v>679</v>
      </c>
    </row>
    <row r="8395" spans="1:23" x14ac:dyDescent="0.35">
      <c r="A8395" t="s">
        <v>36</v>
      </c>
      <c r="B8395" t="s">
        <v>1666</v>
      </c>
      <c r="C8395">
        <v>807</v>
      </c>
      <c r="D8395" t="s">
        <v>603</v>
      </c>
      <c r="E8395" t="s">
        <v>78</v>
      </c>
      <c r="F8395" t="s">
        <v>374</v>
      </c>
      <c r="G8395" t="s">
        <v>85</v>
      </c>
      <c r="H8395" t="s">
        <v>170</v>
      </c>
      <c r="I8395" t="s">
        <v>170</v>
      </c>
      <c r="J8395" t="s">
        <v>78</v>
      </c>
      <c r="K8395" t="s">
        <v>78</v>
      </c>
      <c r="L8395" t="s">
        <v>374</v>
      </c>
      <c r="M8395" t="s">
        <v>679</v>
      </c>
      <c r="N8395" t="s">
        <v>246</v>
      </c>
      <c r="O8395" t="s">
        <v>673</v>
      </c>
      <c r="P8395" t="s">
        <v>170</v>
      </c>
      <c r="Q8395" t="s">
        <v>433</v>
      </c>
      <c r="R8395" t="s">
        <v>433</v>
      </c>
      <c r="S8395" t="s">
        <v>78</v>
      </c>
      <c r="T8395" t="s">
        <v>673</v>
      </c>
      <c r="U8395" t="s">
        <v>949</v>
      </c>
      <c r="V8395" t="s">
        <v>834</v>
      </c>
      <c r="W8395" t="s">
        <v>78</v>
      </c>
    </row>
    <row r="8396" spans="1:23" x14ac:dyDescent="0.35">
      <c r="A8396" t="s">
        <v>37</v>
      </c>
      <c r="B8396" t="s">
        <v>1665</v>
      </c>
      <c r="C8396">
        <v>318</v>
      </c>
      <c r="D8396" t="s">
        <v>908</v>
      </c>
      <c r="E8396" t="s">
        <v>78</v>
      </c>
      <c r="F8396" t="s">
        <v>78</v>
      </c>
      <c r="G8396" t="s">
        <v>490</v>
      </c>
      <c r="H8396" t="s">
        <v>78</v>
      </c>
      <c r="I8396" t="s">
        <v>374</v>
      </c>
      <c r="J8396" t="s">
        <v>78</v>
      </c>
      <c r="K8396" t="s">
        <v>246</v>
      </c>
      <c r="L8396" t="s">
        <v>78</v>
      </c>
      <c r="M8396" t="s">
        <v>334</v>
      </c>
      <c r="N8396" t="s">
        <v>414</v>
      </c>
      <c r="O8396" t="s">
        <v>78</v>
      </c>
      <c r="P8396" t="s">
        <v>334</v>
      </c>
      <c r="Q8396" t="s">
        <v>679</v>
      </c>
      <c r="R8396" t="s">
        <v>673</v>
      </c>
      <c r="S8396" t="s">
        <v>78</v>
      </c>
      <c r="T8396" t="s">
        <v>78</v>
      </c>
      <c r="U8396" t="s">
        <v>63</v>
      </c>
      <c r="V8396" t="s">
        <v>1169</v>
      </c>
      <c r="W8396" t="s">
        <v>334</v>
      </c>
    </row>
    <row r="8397" spans="1:23" x14ac:dyDescent="0.35">
      <c r="A8397" t="s">
        <v>37</v>
      </c>
      <c r="B8397" t="s">
        <v>1666</v>
      </c>
      <c r="C8397">
        <v>506</v>
      </c>
      <c r="D8397" t="s">
        <v>436</v>
      </c>
      <c r="E8397" t="s">
        <v>78</v>
      </c>
      <c r="F8397" t="s">
        <v>377</v>
      </c>
      <c r="G8397" t="s">
        <v>807</v>
      </c>
      <c r="H8397" t="s">
        <v>78</v>
      </c>
      <c r="I8397" t="s">
        <v>668</v>
      </c>
      <c r="J8397" t="s">
        <v>78</v>
      </c>
      <c r="K8397" t="s">
        <v>668</v>
      </c>
      <c r="L8397" t="s">
        <v>673</v>
      </c>
      <c r="M8397" t="s">
        <v>170</v>
      </c>
      <c r="N8397" t="s">
        <v>246</v>
      </c>
      <c r="O8397" t="s">
        <v>78</v>
      </c>
      <c r="P8397" t="s">
        <v>78</v>
      </c>
      <c r="Q8397" t="s">
        <v>673</v>
      </c>
      <c r="R8397" t="s">
        <v>246</v>
      </c>
      <c r="S8397" t="s">
        <v>78</v>
      </c>
      <c r="T8397" t="s">
        <v>170</v>
      </c>
      <c r="U8397" t="s">
        <v>993</v>
      </c>
      <c r="V8397" t="s">
        <v>589</v>
      </c>
      <c r="W8397" t="s">
        <v>679</v>
      </c>
    </row>
    <row r="8398" spans="1:23" x14ac:dyDescent="0.35">
      <c r="A8398" t="s">
        <v>38</v>
      </c>
      <c r="B8398" t="s">
        <v>1665</v>
      </c>
      <c r="C8398">
        <v>274</v>
      </c>
      <c r="D8398" t="s">
        <v>361</v>
      </c>
      <c r="E8398" t="s">
        <v>78</v>
      </c>
      <c r="F8398" t="s">
        <v>78</v>
      </c>
      <c r="G8398" t="s">
        <v>905</v>
      </c>
      <c r="H8398" t="s">
        <v>78</v>
      </c>
      <c r="I8398" t="s">
        <v>85</v>
      </c>
      <c r="J8398" t="s">
        <v>170</v>
      </c>
      <c r="K8398" t="s">
        <v>341</v>
      </c>
      <c r="L8398" t="s">
        <v>673</v>
      </c>
      <c r="M8398" t="s">
        <v>406</v>
      </c>
      <c r="N8398" t="s">
        <v>389</v>
      </c>
      <c r="O8398" t="s">
        <v>170</v>
      </c>
      <c r="P8398" t="s">
        <v>170</v>
      </c>
      <c r="Q8398" t="s">
        <v>987</v>
      </c>
      <c r="R8398" t="s">
        <v>743</v>
      </c>
      <c r="S8398" t="s">
        <v>78</v>
      </c>
      <c r="T8398" t="s">
        <v>78</v>
      </c>
      <c r="U8398" t="s">
        <v>951</v>
      </c>
      <c r="V8398" t="s">
        <v>1121</v>
      </c>
      <c r="W8398" t="s">
        <v>78</v>
      </c>
    </row>
    <row r="8399" spans="1:23" x14ac:dyDescent="0.35">
      <c r="A8399" t="s">
        <v>38</v>
      </c>
      <c r="B8399" t="s">
        <v>1666</v>
      </c>
      <c r="C8399">
        <v>545</v>
      </c>
      <c r="D8399" t="s">
        <v>333</v>
      </c>
      <c r="E8399" t="s">
        <v>78</v>
      </c>
      <c r="F8399" t="s">
        <v>246</v>
      </c>
      <c r="G8399" t="s">
        <v>746</v>
      </c>
      <c r="H8399" t="s">
        <v>78</v>
      </c>
      <c r="I8399" t="s">
        <v>679</v>
      </c>
      <c r="J8399" t="s">
        <v>78</v>
      </c>
      <c r="K8399" t="s">
        <v>800</v>
      </c>
      <c r="L8399" t="s">
        <v>377</v>
      </c>
      <c r="M8399" t="s">
        <v>389</v>
      </c>
      <c r="N8399" t="s">
        <v>673</v>
      </c>
      <c r="O8399" t="s">
        <v>679</v>
      </c>
      <c r="P8399" t="s">
        <v>668</v>
      </c>
      <c r="Q8399" t="s">
        <v>825</v>
      </c>
      <c r="R8399" t="s">
        <v>721</v>
      </c>
      <c r="S8399" t="s">
        <v>679</v>
      </c>
      <c r="T8399" t="s">
        <v>679</v>
      </c>
      <c r="U8399" t="s">
        <v>938</v>
      </c>
      <c r="V8399" t="s">
        <v>475</v>
      </c>
      <c r="W8399" t="s">
        <v>668</v>
      </c>
    </row>
    <row r="8400" spans="1:23" x14ac:dyDescent="0.35">
      <c r="A8400" t="s">
        <v>39</v>
      </c>
      <c r="B8400" t="s">
        <v>1665</v>
      </c>
      <c r="C8400">
        <v>384</v>
      </c>
      <c r="D8400" t="s">
        <v>256</v>
      </c>
      <c r="E8400" t="s">
        <v>78</v>
      </c>
      <c r="F8400" t="s">
        <v>433</v>
      </c>
      <c r="G8400" t="s">
        <v>1011</v>
      </c>
      <c r="H8400" t="s">
        <v>78</v>
      </c>
      <c r="I8400" t="s">
        <v>334</v>
      </c>
      <c r="J8400" t="s">
        <v>668</v>
      </c>
      <c r="K8400" t="s">
        <v>490</v>
      </c>
      <c r="L8400" t="s">
        <v>387</v>
      </c>
      <c r="M8400" t="s">
        <v>490</v>
      </c>
      <c r="N8400" t="s">
        <v>246</v>
      </c>
      <c r="O8400" t="s">
        <v>377</v>
      </c>
      <c r="P8400" t="s">
        <v>78</v>
      </c>
      <c r="Q8400" t="s">
        <v>718</v>
      </c>
      <c r="R8400" t="s">
        <v>508</v>
      </c>
      <c r="S8400" t="s">
        <v>78</v>
      </c>
      <c r="T8400" t="s">
        <v>78</v>
      </c>
      <c r="U8400" t="s">
        <v>1003</v>
      </c>
      <c r="V8400" t="s">
        <v>61</v>
      </c>
      <c r="W8400" t="s">
        <v>679</v>
      </c>
    </row>
    <row r="8401" spans="1:23" x14ac:dyDescent="0.35">
      <c r="A8401" t="s">
        <v>39</v>
      </c>
      <c r="B8401" t="s">
        <v>1666</v>
      </c>
      <c r="C8401">
        <v>643</v>
      </c>
      <c r="D8401" t="s">
        <v>388</v>
      </c>
      <c r="E8401" t="s">
        <v>78</v>
      </c>
      <c r="F8401" t="s">
        <v>78</v>
      </c>
      <c r="G8401" t="s">
        <v>723</v>
      </c>
      <c r="H8401" t="s">
        <v>679</v>
      </c>
      <c r="I8401" t="s">
        <v>389</v>
      </c>
      <c r="J8401" t="s">
        <v>668</v>
      </c>
      <c r="K8401" t="s">
        <v>414</v>
      </c>
      <c r="L8401" t="s">
        <v>377</v>
      </c>
      <c r="M8401" t="s">
        <v>433</v>
      </c>
      <c r="N8401" t="s">
        <v>334</v>
      </c>
      <c r="O8401" t="s">
        <v>78</v>
      </c>
      <c r="P8401" t="s">
        <v>78</v>
      </c>
      <c r="Q8401" t="s">
        <v>624</v>
      </c>
      <c r="R8401" t="s">
        <v>718</v>
      </c>
      <c r="S8401" t="s">
        <v>78</v>
      </c>
      <c r="T8401" t="s">
        <v>78</v>
      </c>
      <c r="U8401" t="s">
        <v>836</v>
      </c>
      <c r="V8401" t="s">
        <v>855</v>
      </c>
      <c r="W8401" t="s">
        <v>78</v>
      </c>
    </row>
    <row r="8402" spans="1:23" x14ac:dyDescent="0.35">
      <c r="A8402" t="s">
        <v>40</v>
      </c>
      <c r="B8402" t="s">
        <v>1665</v>
      </c>
      <c r="C8402">
        <v>2035</v>
      </c>
      <c r="D8402" t="s">
        <v>1456</v>
      </c>
      <c r="E8402" t="s">
        <v>78</v>
      </c>
      <c r="F8402" t="s">
        <v>334</v>
      </c>
      <c r="G8402" t="s">
        <v>868</v>
      </c>
      <c r="H8402" t="s">
        <v>679</v>
      </c>
      <c r="I8402" t="s">
        <v>433</v>
      </c>
      <c r="J8402" t="s">
        <v>668</v>
      </c>
      <c r="K8402" t="s">
        <v>389</v>
      </c>
      <c r="L8402" t="s">
        <v>377</v>
      </c>
      <c r="M8402" t="s">
        <v>414</v>
      </c>
      <c r="N8402" t="s">
        <v>387</v>
      </c>
      <c r="O8402" t="s">
        <v>668</v>
      </c>
      <c r="P8402" t="s">
        <v>668</v>
      </c>
      <c r="Q8402" t="s">
        <v>800</v>
      </c>
      <c r="R8402" t="s">
        <v>738</v>
      </c>
      <c r="S8402" t="s">
        <v>78</v>
      </c>
      <c r="T8402" t="s">
        <v>78</v>
      </c>
      <c r="U8402" t="s">
        <v>1003</v>
      </c>
      <c r="V8402" t="s">
        <v>1200</v>
      </c>
      <c r="W8402" t="s">
        <v>170</v>
      </c>
    </row>
    <row r="8403" spans="1:23" x14ac:dyDescent="0.35">
      <c r="A8403" t="s">
        <v>40</v>
      </c>
      <c r="B8403" t="s">
        <v>1666</v>
      </c>
      <c r="C8403">
        <v>2879</v>
      </c>
      <c r="D8403" t="s">
        <v>454</v>
      </c>
      <c r="E8403" t="s">
        <v>78</v>
      </c>
      <c r="F8403" t="s">
        <v>246</v>
      </c>
      <c r="G8403" t="s">
        <v>739</v>
      </c>
      <c r="H8403" t="s">
        <v>679</v>
      </c>
      <c r="I8403" t="s">
        <v>673</v>
      </c>
      <c r="J8403" t="s">
        <v>679</v>
      </c>
      <c r="K8403" t="s">
        <v>246</v>
      </c>
      <c r="L8403" t="s">
        <v>374</v>
      </c>
      <c r="M8403" t="s">
        <v>334</v>
      </c>
      <c r="N8403" t="s">
        <v>334</v>
      </c>
      <c r="O8403" t="s">
        <v>679</v>
      </c>
      <c r="P8403" t="s">
        <v>679</v>
      </c>
      <c r="Q8403" t="s">
        <v>490</v>
      </c>
      <c r="R8403" t="s">
        <v>458</v>
      </c>
      <c r="S8403" t="s">
        <v>78</v>
      </c>
      <c r="T8403" t="s">
        <v>170</v>
      </c>
      <c r="U8403" t="s">
        <v>59</v>
      </c>
      <c r="V8403" t="s">
        <v>641</v>
      </c>
      <c r="W8403" t="s">
        <v>679</v>
      </c>
    </row>
    <row r="8405" spans="1:23" x14ac:dyDescent="0.35">
      <c r="A8405" t="s">
        <v>2218</v>
      </c>
    </row>
    <row r="8406" spans="1:23" x14ac:dyDescent="0.35">
      <c r="A8406" t="s">
        <v>29</v>
      </c>
      <c r="B8406" t="s">
        <v>899</v>
      </c>
      <c r="C8406" t="s">
        <v>30</v>
      </c>
      <c r="D8406" t="s">
        <v>1394</v>
      </c>
      <c r="E8406" t="s">
        <v>2190</v>
      </c>
      <c r="F8406" t="s">
        <v>2191</v>
      </c>
      <c r="G8406" t="s">
        <v>2192</v>
      </c>
      <c r="H8406" t="s">
        <v>2211</v>
      </c>
      <c r="I8406" t="s">
        <v>2193</v>
      </c>
      <c r="J8406" t="s">
        <v>2212</v>
      </c>
      <c r="K8406" t="s">
        <v>2194</v>
      </c>
      <c r="L8406" t="s">
        <v>2195</v>
      </c>
      <c r="M8406" t="s">
        <v>2196</v>
      </c>
      <c r="N8406" t="s">
        <v>2197</v>
      </c>
      <c r="O8406" t="s">
        <v>2198</v>
      </c>
      <c r="P8406" t="s">
        <v>2199</v>
      </c>
      <c r="Q8406" t="s">
        <v>2200</v>
      </c>
      <c r="R8406" t="s">
        <v>2201</v>
      </c>
      <c r="S8406" t="s">
        <v>2202</v>
      </c>
      <c r="T8406" t="s">
        <v>2203</v>
      </c>
      <c r="U8406" t="s">
        <v>1342</v>
      </c>
      <c r="V8406" t="s">
        <v>702</v>
      </c>
      <c r="W8406" t="s">
        <v>74</v>
      </c>
    </row>
    <row r="8407" spans="1:23" x14ac:dyDescent="0.35">
      <c r="A8407" t="s">
        <v>35</v>
      </c>
      <c r="B8407" t="s">
        <v>900</v>
      </c>
      <c r="C8407">
        <v>537</v>
      </c>
      <c r="D8407" t="s">
        <v>413</v>
      </c>
      <c r="E8407" t="s">
        <v>78</v>
      </c>
      <c r="F8407" t="s">
        <v>675</v>
      </c>
      <c r="G8407" t="s">
        <v>789</v>
      </c>
      <c r="H8407" t="s">
        <v>78</v>
      </c>
      <c r="I8407" t="s">
        <v>679</v>
      </c>
      <c r="J8407" t="s">
        <v>78</v>
      </c>
      <c r="K8407" t="s">
        <v>668</v>
      </c>
      <c r="L8407" t="s">
        <v>623</v>
      </c>
      <c r="M8407" t="s">
        <v>246</v>
      </c>
      <c r="N8407" t="s">
        <v>377</v>
      </c>
      <c r="O8407" t="s">
        <v>78</v>
      </c>
      <c r="P8407" t="s">
        <v>673</v>
      </c>
      <c r="Q8407" t="s">
        <v>675</v>
      </c>
      <c r="R8407" t="s">
        <v>688</v>
      </c>
      <c r="S8407" t="s">
        <v>78</v>
      </c>
      <c r="T8407" t="s">
        <v>78</v>
      </c>
      <c r="U8407" t="s">
        <v>753</v>
      </c>
      <c r="V8407" t="s">
        <v>766</v>
      </c>
      <c r="W8407" t="s">
        <v>679</v>
      </c>
    </row>
    <row r="8408" spans="1:23" x14ac:dyDescent="0.35">
      <c r="A8408" t="s">
        <v>35</v>
      </c>
      <c r="B8408" t="s">
        <v>901</v>
      </c>
      <c r="C8408">
        <v>78</v>
      </c>
      <c r="D8408" t="s">
        <v>416</v>
      </c>
      <c r="E8408" t="s">
        <v>78</v>
      </c>
      <c r="F8408" t="s">
        <v>334</v>
      </c>
      <c r="G8408" t="s">
        <v>627</v>
      </c>
      <c r="H8408" t="s">
        <v>78</v>
      </c>
      <c r="I8408" t="s">
        <v>389</v>
      </c>
      <c r="J8408" t="s">
        <v>334</v>
      </c>
      <c r="K8408" t="s">
        <v>78</v>
      </c>
      <c r="L8408" t="s">
        <v>78</v>
      </c>
      <c r="M8408" t="s">
        <v>78</v>
      </c>
      <c r="N8408" t="s">
        <v>78</v>
      </c>
      <c r="O8408" t="s">
        <v>78</v>
      </c>
      <c r="P8408" t="s">
        <v>78</v>
      </c>
      <c r="Q8408" t="s">
        <v>383</v>
      </c>
      <c r="R8408" t="s">
        <v>732</v>
      </c>
      <c r="S8408" t="s">
        <v>78</v>
      </c>
      <c r="T8408" t="s">
        <v>78</v>
      </c>
      <c r="U8408" t="s">
        <v>728</v>
      </c>
      <c r="V8408" t="s">
        <v>883</v>
      </c>
      <c r="W8408" t="s">
        <v>389</v>
      </c>
    </row>
    <row r="8409" spans="1:23" x14ac:dyDescent="0.35">
      <c r="A8409" t="s">
        <v>36</v>
      </c>
      <c r="B8409" t="s">
        <v>900</v>
      </c>
      <c r="C8409">
        <v>1629</v>
      </c>
      <c r="D8409" t="s">
        <v>513</v>
      </c>
      <c r="E8409" t="s">
        <v>78</v>
      </c>
      <c r="F8409" t="s">
        <v>433</v>
      </c>
      <c r="G8409" t="s">
        <v>85</v>
      </c>
      <c r="H8409" t="s">
        <v>170</v>
      </c>
      <c r="I8409" t="s">
        <v>673</v>
      </c>
      <c r="J8409" t="s">
        <v>170</v>
      </c>
      <c r="K8409" t="s">
        <v>679</v>
      </c>
      <c r="L8409" t="s">
        <v>377</v>
      </c>
      <c r="M8409" t="s">
        <v>673</v>
      </c>
      <c r="N8409" t="s">
        <v>387</v>
      </c>
      <c r="O8409" t="s">
        <v>170</v>
      </c>
      <c r="P8409" t="s">
        <v>668</v>
      </c>
      <c r="Q8409" t="s">
        <v>433</v>
      </c>
      <c r="R8409" t="s">
        <v>374</v>
      </c>
      <c r="S8409" t="s">
        <v>78</v>
      </c>
      <c r="T8409" t="s">
        <v>170</v>
      </c>
      <c r="U8409" t="s">
        <v>865</v>
      </c>
      <c r="V8409" t="s">
        <v>432</v>
      </c>
      <c r="W8409" t="s">
        <v>679</v>
      </c>
    </row>
    <row r="8410" spans="1:23" x14ac:dyDescent="0.35">
      <c r="A8410" t="s">
        <v>37</v>
      </c>
      <c r="B8410" t="s">
        <v>900</v>
      </c>
      <c r="C8410">
        <v>824</v>
      </c>
      <c r="D8410" t="s">
        <v>443</v>
      </c>
      <c r="E8410" t="s">
        <v>78</v>
      </c>
      <c r="F8410" t="s">
        <v>334</v>
      </c>
      <c r="G8410" t="s">
        <v>624</v>
      </c>
      <c r="H8410" t="s">
        <v>78</v>
      </c>
      <c r="I8410" t="s">
        <v>334</v>
      </c>
      <c r="J8410" t="s">
        <v>78</v>
      </c>
      <c r="K8410" t="s">
        <v>673</v>
      </c>
      <c r="L8410" t="s">
        <v>170</v>
      </c>
      <c r="M8410" t="s">
        <v>668</v>
      </c>
      <c r="N8410" t="s">
        <v>374</v>
      </c>
      <c r="O8410" t="s">
        <v>78</v>
      </c>
      <c r="P8410" t="s">
        <v>170</v>
      </c>
      <c r="Q8410" t="s">
        <v>668</v>
      </c>
      <c r="R8410" t="s">
        <v>334</v>
      </c>
      <c r="S8410" t="s">
        <v>78</v>
      </c>
      <c r="T8410" t="s">
        <v>679</v>
      </c>
      <c r="U8410" t="s">
        <v>1018</v>
      </c>
      <c r="V8410" t="s">
        <v>1416</v>
      </c>
      <c r="W8410" t="s">
        <v>668</v>
      </c>
    </row>
    <row r="8411" spans="1:23" x14ac:dyDescent="0.35">
      <c r="A8411" t="s">
        <v>38</v>
      </c>
      <c r="B8411" t="s">
        <v>900</v>
      </c>
      <c r="C8411">
        <v>173</v>
      </c>
      <c r="D8411" t="s">
        <v>99</v>
      </c>
      <c r="E8411" t="s">
        <v>78</v>
      </c>
      <c r="F8411" t="s">
        <v>78</v>
      </c>
      <c r="G8411" t="s">
        <v>690</v>
      </c>
      <c r="H8411" t="s">
        <v>78</v>
      </c>
      <c r="I8411" t="s">
        <v>85</v>
      </c>
      <c r="J8411" t="s">
        <v>78</v>
      </c>
      <c r="K8411" t="s">
        <v>458</v>
      </c>
      <c r="L8411" t="s">
        <v>374</v>
      </c>
      <c r="M8411" t="s">
        <v>374</v>
      </c>
      <c r="N8411" t="s">
        <v>374</v>
      </c>
      <c r="O8411" t="s">
        <v>78</v>
      </c>
      <c r="P8411" t="s">
        <v>78</v>
      </c>
      <c r="Q8411" t="s">
        <v>334</v>
      </c>
      <c r="R8411" t="s">
        <v>334</v>
      </c>
      <c r="S8411" t="s">
        <v>78</v>
      </c>
      <c r="T8411" t="s">
        <v>78</v>
      </c>
      <c r="U8411" t="s">
        <v>781</v>
      </c>
      <c r="V8411" t="s">
        <v>118</v>
      </c>
      <c r="W8411" t="s">
        <v>78</v>
      </c>
    </row>
    <row r="8412" spans="1:23" x14ac:dyDescent="0.35">
      <c r="A8412" t="s">
        <v>38</v>
      </c>
      <c r="B8412" t="s">
        <v>901</v>
      </c>
      <c r="C8412">
        <v>646</v>
      </c>
      <c r="D8412" t="s">
        <v>253</v>
      </c>
      <c r="E8412" t="s">
        <v>78</v>
      </c>
      <c r="F8412" t="s">
        <v>246</v>
      </c>
      <c r="G8412" t="s">
        <v>881</v>
      </c>
      <c r="H8412" t="s">
        <v>78</v>
      </c>
      <c r="I8412" t="s">
        <v>679</v>
      </c>
      <c r="J8412" t="s">
        <v>679</v>
      </c>
      <c r="K8412" t="s">
        <v>675</v>
      </c>
      <c r="L8412" t="s">
        <v>433</v>
      </c>
      <c r="M8412" t="s">
        <v>490</v>
      </c>
      <c r="N8412" t="s">
        <v>334</v>
      </c>
      <c r="O8412" t="s">
        <v>170</v>
      </c>
      <c r="P8412" t="s">
        <v>673</v>
      </c>
      <c r="Q8412" t="s">
        <v>508</v>
      </c>
      <c r="R8412" t="s">
        <v>993</v>
      </c>
      <c r="S8412" t="s">
        <v>679</v>
      </c>
      <c r="T8412" t="s">
        <v>679</v>
      </c>
      <c r="U8412" t="s">
        <v>996</v>
      </c>
      <c r="V8412" t="s">
        <v>744</v>
      </c>
      <c r="W8412" t="s">
        <v>668</v>
      </c>
    </row>
    <row r="8413" spans="1:23" x14ac:dyDescent="0.35">
      <c r="A8413" t="s">
        <v>39</v>
      </c>
      <c r="B8413" t="s">
        <v>900</v>
      </c>
      <c r="C8413">
        <v>808</v>
      </c>
      <c r="D8413" t="s">
        <v>540</v>
      </c>
      <c r="E8413" t="s">
        <v>78</v>
      </c>
      <c r="F8413" t="s">
        <v>170</v>
      </c>
      <c r="G8413" t="s">
        <v>270</v>
      </c>
      <c r="H8413" t="s">
        <v>679</v>
      </c>
      <c r="I8413" t="s">
        <v>389</v>
      </c>
      <c r="J8413" t="s">
        <v>668</v>
      </c>
      <c r="K8413" t="s">
        <v>85</v>
      </c>
      <c r="L8413" t="s">
        <v>414</v>
      </c>
      <c r="M8413" t="s">
        <v>414</v>
      </c>
      <c r="N8413" t="s">
        <v>673</v>
      </c>
      <c r="O8413" t="s">
        <v>673</v>
      </c>
      <c r="P8413" t="s">
        <v>78</v>
      </c>
      <c r="Q8413" t="s">
        <v>807</v>
      </c>
      <c r="R8413" t="s">
        <v>721</v>
      </c>
      <c r="S8413" t="s">
        <v>78</v>
      </c>
      <c r="T8413" t="s">
        <v>78</v>
      </c>
      <c r="U8413" t="s">
        <v>1056</v>
      </c>
      <c r="V8413" t="s">
        <v>911</v>
      </c>
      <c r="W8413" t="s">
        <v>78</v>
      </c>
    </row>
    <row r="8414" spans="1:23" x14ac:dyDescent="0.35">
      <c r="A8414" t="s">
        <v>39</v>
      </c>
      <c r="B8414" t="s">
        <v>901</v>
      </c>
      <c r="C8414">
        <v>219</v>
      </c>
      <c r="D8414" t="s">
        <v>140</v>
      </c>
      <c r="E8414" t="s">
        <v>78</v>
      </c>
      <c r="F8414" t="s">
        <v>433</v>
      </c>
      <c r="G8414" t="s">
        <v>741</v>
      </c>
      <c r="H8414" t="s">
        <v>78</v>
      </c>
      <c r="I8414" t="s">
        <v>679</v>
      </c>
      <c r="J8414" t="s">
        <v>78</v>
      </c>
      <c r="K8414" t="s">
        <v>78</v>
      </c>
      <c r="L8414" t="s">
        <v>668</v>
      </c>
      <c r="M8414" t="s">
        <v>433</v>
      </c>
      <c r="N8414" t="s">
        <v>675</v>
      </c>
      <c r="O8414" t="s">
        <v>78</v>
      </c>
      <c r="P8414" t="s">
        <v>78</v>
      </c>
      <c r="Q8414" t="s">
        <v>85</v>
      </c>
      <c r="R8414" t="s">
        <v>85</v>
      </c>
      <c r="S8414" t="s">
        <v>78</v>
      </c>
      <c r="T8414" t="s">
        <v>78</v>
      </c>
      <c r="U8414" t="s">
        <v>63</v>
      </c>
      <c r="V8414" t="s">
        <v>1212</v>
      </c>
      <c r="W8414" t="s">
        <v>78</v>
      </c>
    </row>
    <row r="8415" spans="1:23" x14ac:dyDescent="0.35">
      <c r="A8415" t="s">
        <v>40</v>
      </c>
      <c r="B8415" t="s">
        <v>900</v>
      </c>
      <c r="C8415">
        <v>3971</v>
      </c>
      <c r="D8415" t="s">
        <v>347</v>
      </c>
      <c r="E8415" t="s">
        <v>78</v>
      </c>
      <c r="F8415" t="s">
        <v>246</v>
      </c>
      <c r="G8415" t="s">
        <v>250</v>
      </c>
      <c r="H8415" t="s">
        <v>679</v>
      </c>
      <c r="I8415" t="s">
        <v>246</v>
      </c>
      <c r="J8415" t="s">
        <v>170</v>
      </c>
      <c r="K8415" t="s">
        <v>433</v>
      </c>
      <c r="L8415" t="s">
        <v>377</v>
      </c>
      <c r="M8415" t="s">
        <v>246</v>
      </c>
      <c r="N8415" t="s">
        <v>374</v>
      </c>
      <c r="O8415" t="s">
        <v>170</v>
      </c>
      <c r="P8415" t="s">
        <v>170</v>
      </c>
      <c r="Q8415" t="s">
        <v>387</v>
      </c>
      <c r="R8415" t="s">
        <v>490</v>
      </c>
      <c r="S8415" t="s">
        <v>78</v>
      </c>
      <c r="T8415" t="s">
        <v>679</v>
      </c>
      <c r="U8415" t="s">
        <v>782</v>
      </c>
      <c r="V8415" t="s">
        <v>861</v>
      </c>
      <c r="W8415" t="s">
        <v>679</v>
      </c>
    </row>
    <row r="8416" spans="1:23" x14ac:dyDescent="0.35">
      <c r="A8416" t="s">
        <v>40</v>
      </c>
      <c r="B8416" t="s">
        <v>901</v>
      </c>
      <c r="C8416">
        <v>943</v>
      </c>
      <c r="D8416" t="s">
        <v>485</v>
      </c>
      <c r="E8416" t="s">
        <v>78</v>
      </c>
      <c r="F8416" t="s">
        <v>246</v>
      </c>
      <c r="G8416" t="s">
        <v>450</v>
      </c>
      <c r="H8416" t="s">
        <v>78</v>
      </c>
      <c r="I8416" t="s">
        <v>679</v>
      </c>
      <c r="J8416" t="s">
        <v>679</v>
      </c>
      <c r="K8416" t="s">
        <v>414</v>
      </c>
      <c r="L8416" t="s">
        <v>246</v>
      </c>
      <c r="M8416" t="s">
        <v>623</v>
      </c>
      <c r="N8416" t="s">
        <v>433</v>
      </c>
      <c r="O8416" t="s">
        <v>170</v>
      </c>
      <c r="P8416" t="s">
        <v>668</v>
      </c>
      <c r="Q8416" t="s">
        <v>250</v>
      </c>
      <c r="R8416" t="s">
        <v>337</v>
      </c>
      <c r="S8416" t="s">
        <v>679</v>
      </c>
      <c r="T8416" t="s">
        <v>679</v>
      </c>
      <c r="U8416" t="s">
        <v>722</v>
      </c>
      <c r="V8416" t="s">
        <v>1095</v>
      </c>
      <c r="W8416" t="s">
        <v>170</v>
      </c>
    </row>
    <row r="8418" spans="1:7" x14ac:dyDescent="0.35">
      <c r="A8418" t="s">
        <v>2219</v>
      </c>
    </row>
    <row r="8419" spans="1:7" x14ac:dyDescent="0.35">
      <c r="A8419" t="s">
        <v>29</v>
      </c>
      <c r="B8419" t="s">
        <v>30</v>
      </c>
      <c r="C8419" t="s">
        <v>842</v>
      </c>
      <c r="D8419" t="s">
        <v>57</v>
      </c>
      <c r="E8419" t="s">
        <v>74</v>
      </c>
      <c r="F8419" t="s">
        <v>58</v>
      </c>
    </row>
    <row r="8420" spans="1:7" x14ac:dyDescent="0.35">
      <c r="A8420" t="s">
        <v>35</v>
      </c>
      <c r="B8420">
        <v>617</v>
      </c>
      <c r="C8420" t="s">
        <v>675</v>
      </c>
      <c r="D8420" t="s">
        <v>760</v>
      </c>
      <c r="E8420" t="s">
        <v>78</v>
      </c>
      <c r="F8420" t="s">
        <v>912</v>
      </c>
    </row>
    <row r="8421" spans="1:7" x14ac:dyDescent="0.35">
      <c r="A8421" t="s">
        <v>36</v>
      </c>
      <c r="B8421">
        <v>1634</v>
      </c>
      <c r="C8421" t="s">
        <v>374</v>
      </c>
      <c r="D8421" t="s">
        <v>697</v>
      </c>
      <c r="E8421" t="s">
        <v>668</v>
      </c>
      <c r="F8421" t="s">
        <v>611</v>
      </c>
    </row>
    <row r="8422" spans="1:7" x14ac:dyDescent="0.35">
      <c r="A8422" t="s">
        <v>37</v>
      </c>
      <c r="B8422">
        <v>827</v>
      </c>
      <c r="C8422" t="s">
        <v>433</v>
      </c>
      <c r="D8422" t="s">
        <v>1347</v>
      </c>
      <c r="E8422" t="s">
        <v>334</v>
      </c>
      <c r="F8422" t="s">
        <v>698</v>
      </c>
    </row>
    <row r="8423" spans="1:7" x14ac:dyDescent="0.35">
      <c r="A8423" t="s">
        <v>38</v>
      </c>
      <c r="B8423">
        <v>823</v>
      </c>
      <c r="C8423" t="s">
        <v>623</v>
      </c>
      <c r="D8423" t="s">
        <v>882</v>
      </c>
      <c r="E8423" t="s">
        <v>679</v>
      </c>
      <c r="F8423" t="s">
        <v>1205</v>
      </c>
    </row>
    <row r="8424" spans="1:7" x14ac:dyDescent="0.35">
      <c r="A8424" t="s">
        <v>39</v>
      </c>
      <c r="B8424">
        <v>1029</v>
      </c>
      <c r="C8424" t="s">
        <v>374</v>
      </c>
      <c r="D8424" t="s">
        <v>438</v>
      </c>
      <c r="E8424" t="s">
        <v>668</v>
      </c>
      <c r="F8424" t="s">
        <v>1220</v>
      </c>
    </row>
    <row r="8425" spans="1:7" x14ac:dyDescent="0.35">
      <c r="A8425" t="s">
        <v>40</v>
      </c>
      <c r="B8425">
        <v>4930</v>
      </c>
      <c r="C8425" t="s">
        <v>389</v>
      </c>
      <c r="D8425" t="s">
        <v>300</v>
      </c>
      <c r="E8425" t="s">
        <v>668</v>
      </c>
      <c r="F8425" t="s">
        <v>114</v>
      </c>
    </row>
    <row r="8427" spans="1:7" x14ac:dyDescent="0.35">
      <c r="A8427" t="s">
        <v>2220</v>
      </c>
    </row>
    <row r="8428" spans="1:7" x14ac:dyDescent="0.35">
      <c r="A8428" t="s">
        <v>29</v>
      </c>
      <c r="B8428" t="s">
        <v>847</v>
      </c>
      <c r="C8428" t="s">
        <v>30</v>
      </c>
      <c r="D8428" t="s">
        <v>842</v>
      </c>
      <c r="E8428" t="s">
        <v>57</v>
      </c>
      <c r="F8428" t="s">
        <v>74</v>
      </c>
      <c r="G8428" t="s">
        <v>58</v>
      </c>
    </row>
    <row r="8429" spans="1:7" x14ac:dyDescent="0.35">
      <c r="A8429" t="s">
        <v>35</v>
      </c>
      <c r="B8429" t="s">
        <v>827</v>
      </c>
      <c r="C8429">
        <v>286</v>
      </c>
      <c r="D8429" t="s">
        <v>743</v>
      </c>
      <c r="E8429" t="s">
        <v>292</v>
      </c>
      <c r="F8429" t="s">
        <v>78</v>
      </c>
      <c r="G8429" t="s">
        <v>918</v>
      </c>
    </row>
    <row r="8430" spans="1:7" x14ac:dyDescent="0.35">
      <c r="A8430" t="s">
        <v>35</v>
      </c>
      <c r="B8430" t="s">
        <v>828</v>
      </c>
      <c r="C8430">
        <v>318</v>
      </c>
      <c r="D8430" t="s">
        <v>170</v>
      </c>
      <c r="E8430" t="s">
        <v>1160</v>
      </c>
      <c r="F8430" t="s">
        <v>78</v>
      </c>
      <c r="G8430" t="s">
        <v>611</v>
      </c>
    </row>
    <row r="8431" spans="1:7" x14ac:dyDescent="0.35">
      <c r="A8431" t="s">
        <v>35</v>
      </c>
      <c r="B8431" t="s">
        <v>318</v>
      </c>
      <c r="C8431">
        <v>13</v>
      </c>
      <c r="D8431" t="s">
        <v>78</v>
      </c>
      <c r="E8431" t="s">
        <v>148</v>
      </c>
      <c r="F8431" t="s">
        <v>78</v>
      </c>
      <c r="G8431" t="s">
        <v>149</v>
      </c>
    </row>
    <row r="8432" spans="1:7" x14ac:dyDescent="0.35">
      <c r="A8432" t="s">
        <v>36</v>
      </c>
      <c r="B8432" t="s">
        <v>827</v>
      </c>
      <c r="C8432">
        <v>671</v>
      </c>
      <c r="D8432" t="s">
        <v>246</v>
      </c>
      <c r="E8432" t="s">
        <v>1347</v>
      </c>
      <c r="F8432" t="s">
        <v>668</v>
      </c>
      <c r="G8432" t="s">
        <v>759</v>
      </c>
    </row>
    <row r="8433" spans="1:7" x14ac:dyDescent="0.35">
      <c r="A8433" t="s">
        <v>36</v>
      </c>
      <c r="B8433" t="s">
        <v>828</v>
      </c>
      <c r="C8433">
        <v>896</v>
      </c>
      <c r="D8433" t="s">
        <v>374</v>
      </c>
      <c r="E8433" t="s">
        <v>292</v>
      </c>
      <c r="F8433" t="s">
        <v>170</v>
      </c>
      <c r="G8433" t="s">
        <v>528</v>
      </c>
    </row>
    <row r="8434" spans="1:7" x14ac:dyDescent="0.35">
      <c r="A8434" t="s">
        <v>36</v>
      </c>
      <c r="B8434" t="s">
        <v>318</v>
      </c>
      <c r="C8434">
        <v>67</v>
      </c>
      <c r="D8434" t="s">
        <v>644</v>
      </c>
      <c r="E8434" t="s">
        <v>959</v>
      </c>
      <c r="F8434" t="s">
        <v>78</v>
      </c>
      <c r="G8434" t="s">
        <v>783</v>
      </c>
    </row>
    <row r="8435" spans="1:7" x14ac:dyDescent="0.35">
      <c r="A8435" t="s">
        <v>37</v>
      </c>
      <c r="B8435" t="s">
        <v>827</v>
      </c>
      <c r="C8435">
        <v>344</v>
      </c>
      <c r="D8435" t="s">
        <v>374</v>
      </c>
      <c r="E8435" t="s">
        <v>862</v>
      </c>
      <c r="F8435" t="s">
        <v>414</v>
      </c>
      <c r="G8435" t="s">
        <v>969</v>
      </c>
    </row>
    <row r="8436" spans="1:7" x14ac:dyDescent="0.35">
      <c r="A8436" t="s">
        <v>37</v>
      </c>
      <c r="B8436" t="s">
        <v>828</v>
      </c>
      <c r="C8436">
        <v>441</v>
      </c>
      <c r="D8436" t="s">
        <v>246</v>
      </c>
      <c r="E8436" t="s">
        <v>885</v>
      </c>
      <c r="F8436" t="s">
        <v>78</v>
      </c>
      <c r="G8436" t="s">
        <v>964</v>
      </c>
    </row>
    <row r="8437" spans="1:7" x14ac:dyDescent="0.35">
      <c r="A8437" t="s">
        <v>37</v>
      </c>
      <c r="B8437" t="s">
        <v>318</v>
      </c>
      <c r="C8437">
        <v>42</v>
      </c>
      <c r="D8437" t="s">
        <v>246</v>
      </c>
      <c r="E8437" t="s">
        <v>992</v>
      </c>
      <c r="F8437" t="s">
        <v>78</v>
      </c>
      <c r="G8437" t="s">
        <v>688</v>
      </c>
    </row>
    <row r="8438" spans="1:7" x14ac:dyDescent="0.35">
      <c r="A8438" t="s">
        <v>38</v>
      </c>
      <c r="B8438" t="s">
        <v>827</v>
      </c>
      <c r="C8438">
        <v>357</v>
      </c>
      <c r="D8438" t="s">
        <v>987</v>
      </c>
      <c r="E8438" t="s">
        <v>1122</v>
      </c>
      <c r="F8438" t="s">
        <v>78</v>
      </c>
      <c r="G8438" t="s">
        <v>450</v>
      </c>
    </row>
    <row r="8439" spans="1:7" x14ac:dyDescent="0.35">
      <c r="A8439" t="s">
        <v>38</v>
      </c>
      <c r="B8439" t="s">
        <v>828</v>
      </c>
      <c r="C8439">
        <v>425</v>
      </c>
      <c r="D8439" t="s">
        <v>675</v>
      </c>
      <c r="E8439" t="s">
        <v>697</v>
      </c>
      <c r="F8439" t="s">
        <v>170</v>
      </c>
      <c r="G8439" t="s">
        <v>528</v>
      </c>
    </row>
    <row r="8440" spans="1:7" x14ac:dyDescent="0.35">
      <c r="A8440" t="s">
        <v>38</v>
      </c>
      <c r="B8440" t="s">
        <v>318</v>
      </c>
      <c r="C8440">
        <v>41</v>
      </c>
      <c r="D8440" t="s">
        <v>78</v>
      </c>
      <c r="E8440" t="s">
        <v>1537</v>
      </c>
      <c r="F8440" t="s">
        <v>78</v>
      </c>
      <c r="G8440" t="s">
        <v>789</v>
      </c>
    </row>
    <row r="8441" spans="1:7" x14ac:dyDescent="0.35">
      <c r="A8441" t="s">
        <v>39</v>
      </c>
      <c r="B8441" t="s">
        <v>827</v>
      </c>
      <c r="C8441">
        <v>427</v>
      </c>
      <c r="D8441" t="s">
        <v>377</v>
      </c>
      <c r="E8441" t="s">
        <v>805</v>
      </c>
      <c r="F8441" t="s">
        <v>673</v>
      </c>
      <c r="G8441" t="s">
        <v>439</v>
      </c>
    </row>
    <row r="8442" spans="1:7" x14ac:dyDescent="0.35">
      <c r="A8442" t="s">
        <v>39</v>
      </c>
      <c r="B8442" t="s">
        <v>828</v>
      </c>
      <c r="C8442">
        <v>561</v>
      </c>
      <c r="D8442" t="s">
        <v>246</v>
      </c>
      <c r="E8442" t="s">
        <v>884</v>
      </c>
      <c r="F8442" t="s">
        <v>668</v>
      </c>
      <c r="G8442" t="s">
        <v>1265</v>
      </c>
    </row>
    <row r="8443" spans="1:7" x14ac:dyDescent="0.35">
      <c r="A8443" t="s">
        <v>39</v>
      </c>
      <c r="B8443" t="s">
        <v>318</v>
      </c>
      <c r="C8443">
        <v>41</v>
      </c>
      <c r="D8443" t="s">
        <v>377</v>
      </c>
      <c r="E8443" t="s">
        <v>1152</v>
      </c>
      <c r="F8443" t="s">
        <v>78</v>
      </c>
      <c r="G8443" t="s">
        <v>59</v>
      </c>
    </row>
    <row r="8444" spans="1:7" x14ac:dyDescent="0.35">
      <c r="A8444" t="s">
        <v>40</v>
      </c>
      <c r="B8444" t="s">
        <v>827</v>
      </c>
      <c r="C8444">
        <v>2085</v>
      </c>
      <c r="D8444" t="s">
        <v>387</v>
      </c>
      <c r="E8444" t="s">
        <v>884</v>
      </c>
      <c r="F8444" t="s">
        <v>673</v>
      </c>
      <c r="G8444" t="s">
        <v>891</v>
      </c>
    </row>
    <row r="8445" spans="1:7" x14ac:dyDescent="0.35">
      <c r="A8445" t="s">
        <v>40</v>
      </c>
      <c r="B8445" t="s">
        <v>828</v>
      </c>
      <c r="C8445">
        <v>2641</v>
      </c>
      <c r="D8445" t="s">
        <v>374</v>
      </c>
      <c r="E8445" t="s">
        <v>697</v>
      </c>
      <c r="F8445" t="s">
        <v>170</v>
      </c>
      <c r="G8445" t="s">
        <v>951</v>
      </c>
    </row>
    <row r="8446" spans="1:7" x14ac:dyDescent="0.35">
      <c r="A8446" t="s">
        <v>40</v>
      </c>
      <c r="B8446" t="s">
        <v>318</v>
      </c>
      <c r="C8446">
        <v>204</v>
      </c>
      <c r="D8446" t="s">
        <v>414</v>
      </c>
      <c r="E8446" t="s">
        <v>66</v>
      </c>
      <c r="F8446" t="s">
        <v>78</v>
      </c>
      <c r="G8446" t="s">
        <v>1169</v>
      </c>
    </row>
    <row r="8448" spans="1:7" x14ac:dyDescent="0.35">
      <c r="A8448" t="s">
        <v>2221</v>
      </c>
    </row>
    <row r="8449" spans="1:7" x14ac:dyDescent="0.35">
      <c r="A8449" t="s">
        <v>29</v>
      </c>
      <c r="B8449" t="s">
        <v>864</v>
      </c>
      <c r="C8449" t="s">
        <v>30</v>
      </c>
      <c r="D8449" t="s">
        <v>842</v>
      </c>
      <c r="E8449" t="s">
        <v>57</v>
      </c>
      <c r="F8449" t="s">
        <v>74</v>
      </c>
      <c r="G8449" t="s">
        <v>58</v>
      </c>
    </row>
    <row r="8450" spans="1:7" x14ac:dyDescent="0.35">
      <c r="A8450" t="s">
        <v>35</v>
      </c>
      <c r="B8450" t="s">
        <v>831</v>
      </c>
      <c r="C8450">
        <v>116</v>
      </c>
      <c r="D8450" t="s">
        <v>734</v>
      </c>
      <c r="E8450" t="s">
        <v>1057</v>
      </c>
      <c r="F8450" t="s">
        <v>78</v>
      </c>
      <c r="G8450" t="s">
        <v>1151</v>
      </c>
    </row>
    <row r="8451" spans="1:7" x14ac:dyDescent="0.35">
      <c r="A8451" t="s">
        <v>35</v>
      </c>
      <c r="B8451" t="s">
        <v>832</v>
      </c>
      <c r="C8451">
        <v>347</v>
      </c>
      <c r="D8451" t="s">
        <v>387</v>
      </c>
      <c r="E8451" t="s">
        <v>1173</v>
      </c>
      <c r="F8451" t="s">
        <v>78</v>
      </c>
      <c r="G8451" t="s">
        <v>740</v>
      </c>
    </row>
    <row r="8452" spans="1:7" x14ac:dyDescent="0.35">
      <c r="A8452" t="s">
        <v>35</v>
      </c>
      <c r="B8452" t="s">
        <v>833</v>
      </c>
      <c r="C8452">
        <v>154</v>
      </c>
      <c r="D8452" t="s">
        <v>78</v>
      </c>
      <c r="E8452" t="s">
        <v>120</v>
      </c>
      <c r="F8452" t="s">
        <v>78</v>
      </c>
      <c r="G8452" t="s">
        <v>121</v>
      </c>
    </row>
    <row r="8453" spans="1:7" x14ac:dyDescent="0.35">
      <c r="A8453" t="s">
        <v>36</v>
      </c>
      <c r="B8453" t="s">
        <v>831</v>
      </c>
      <c r="C8453">
        <v>142</v>
      </c>
      <c r="D8453" t="s">
        <v>334</v>
      </c>
      <c r="E8453" t="s">
        <v>1433</v>
      </c>
      <c r="F8453" t="s">
        <v>675</v>
      </c>
      <c r="G8453" t="s">
        <v>546</v>
      </c>
    </row>
    <row r="8454" spans="1:7" x14ac:dyDescent="0.35">
      <c r="A8454" t="s">
        <v>36</v>
      </c>
      <c r="B8454" t="s">
        <v>832</v>
      </c>
      <c r="C8454">
        <v>1308</v>
      </c>
      <c r="D8454" t="s">
        <v>374</v>
      </c>
      <c r="E8454" t="s">
        <v>850</v>
      </c>
      <c r="F8454" t="s">
        <v>170</v>
      </c>
      <c r="G8454" t="s">
        <v>1130</v>
      </c>
    </row>
    <row r="8455" spans="1:7" x14ac:dyDescent="0.35">
      <c r="A8455" t="s">
        <v>36</v>
      </c>
      <c r="B8455" t="s">
        <v>833</v>
      </c>
      <c r="C8455">
        <v>184</v>
      </c>
      <c r="D8455" t="s">
        <v>334</v>
      </c>
      <c r="E8455" t="s">
        <v>895</v>
      </c>
      <c r="F8455" t="s">
        <v>78</v>
      </c>
      <c r="G8455" t="s">
        <v>319</v>
      </c>
    </row>
    <row r="8456" spans="1:7" x14ac:dyDescent="0.35">
      <c r="A8456" t="s">
        <v>37</v>
      </c>
      <c r="B8456" t="s">
        <v>831</v>
      </c>
      <c r="C8456">
        <v>109</v>
      </c>
      <c r="D8456" t="s">
        <v>433</v>
      </c>
      <c r="E8456" t="s">
        <v>848</v>
      </c>
      <c r="F8456" t="s">
        <v>334</v>
      </c>
      <c r="G8456" t="s">
        <v>733</v>
      </c>
    </row>
    <row r="8457" spans="1:7" x14ac:dyDescent="0.35">
      <c r="A8457" t="s">
        <v>37</v>
      </c>
      <c r="B8457" t="s">
        <v>832</v>
      </c>
      <c r="C8457">
        <v>648</v>
      </c>
      <c r="D8457" t="s">
        <v>433</v>
      </c>
      <c r="E8457" t="s">
        <v>751</v>
      </c>
      <c r="F8457" t="s">
        <v>334</v>
      </c>
      <c r="G8457" t="s">
        <v>753</v>
      </c>
    </row>
    <row r="8458" spans="1:7" x14ac:dyDescent="0.35">
      <c r="A8458" t="s">
        <v>37</v>
      </c>
      <c r="B8458" t="s">
        <v>833</v>
      </c>
      <c r="C8458">
        <v>70</v>
      </c>
      <c r="D8458" t="s">
        <v>78</v>
      </c>
      <c r="E8458" t="s">
        <v>1470</v>
      </c>
      <c r="F8458" t="s">
        <v>78</v>
      </c>
      <c r="G8458" t="s">
        <v>856</v>
      </c>
    </row>
    <row r="8459" spans="1:7" x14ac:dyDescent="0.35">
      <c r="A8459" t="s">
        <v>38</v>
      </c>
      <c r="B8459" t="s">
        <v>831</v>
      </c>
      <c r="C8459">
        <v>198</v>
      </c>
      <c r="D8459" t="s">
        <v>623</v>
      </c>
      <c r="E8459" t="s">
        <v>1256</v>
      </c>
      <c r="F8459" t="s">
        <v>668</v>
      </c>
      <c r="G8459" t="s">
        <v>1121</v>
      </c>
    </row>
    <row r="8460" spans="1:7" x14ac:dyDescent="0.35">
      <c r="A8460" t="s">
        <v>38</v>
      </c>
      <c r="B8460" t="s">
        <v>832</v>
      </c>
      <c r="C8460">
        <v>412</v>
      </c>
      <c r="D8460" t="s">
        <v>490</v>
      </c>
      <c r="E8460" t="s">
        <v>115</v>
      </c>
      <c r="F8460" t="s">
        <v>78</v>
      </c>
      <c r="G8460" t="s">
        <v>1056</v>
      </c>
    </row>
    <row r="8461" spans="1:7" x14ac:dyDescent="0.35">
      <c r="A8461" t="s">
        <v>38</v>
      </c>
      <c r="B8461" t="s">
        <v>833</v>
      </c>
      <c r="C8461">
        <v>213</v>
      </c>
      <c r="D8461" t="s">
        <v>377</v>
      </c>
      <c r="E8461" t="s">
        <v>756</v>
      </c>
      <c r="F8461" t="s">
        <v>78</v>
      </c>
      <c r="G8461" t="s">
        <v>958</v>
      </c>
    </row>
    <row r="8462" spans="1:7" x14ac:dyDescent="0.35">
      <c r="A8462" t="s">
        <v>39</v>
      </c>
      <c r="B8462" t="s">
        <v>831</v>
      </c>
      <c r="C8462">
        <v>129</v>
      </c>
      <c r="D8462" t="s">
        <v>334</v>
      </c>
      <c r="E8462" t="s">
        <v>434</v>
      </c>
      <c r="F8462" t="s">
        <v>800</v>
      </c>
      <c r="G8462" t="s">
        <v>978</v>
      </c>
    </row>
    <row r="8463" spans="1:7" x14ac:dyDescent="0.35">
      <c r="A8463" t="s">
        <v>39</v>
      </c>
      <c r="B8463" t="s">
        <v>832</v>
      </c>
      <c r="C8463">
        <v>595</v>
      </c>
      <c r="D8463" t="s">
        <v>433</v>
      </c>
      <c r="E8463" t="s">
        <v>292</v>
      </c>
      <c r="F8463" t="s">
        <v>668</v>
      </c>
      <c r="G8463" t="s">
        <v>1138</v>
      </c>
    </row>
    <row r="8464" spans="1:7" x14ac:dyDescent="0.35">
      <c r="A8464" t="s">
        <v>39</v>
      </c>
      <c r="B8464" t="s">
        <v>833</v>
      </c>
      <c r="C8464">
        <v>305</v>
      </c>
      <c r="D8464" t="s">
        <v>389</v>
      </c>
      <c r="E8464" t="s">
        <v>976</v>
      </c>
      <c r="F8464" t="s">
        <v>78</v>
      </c>
      <c r="G8464" t="s">
        <v>770</v>
      </c>
    </row>
    <row r="8465" spans="1:7" x14ac:dyDescent="0.35">
      <c r="A8465" t="s">
        <v>40</v>
      </c>
      <c r="B8465" t="s">
        <v>831</v>
      </c>
      <c r="C8465">
        <v>694</v>
      </c>
      <c r="D8465" t="s">
        <v>387</v>
      </c>
      <c r="E8465" t="s">
        <v>463</v>
      </c>
      <c r="F8465" t="s">
        <v>433</v>
      </c>
      <c r="G8465" t="s">
        <v>985</v>
      </c>
    </row>
    <row r="8466" spans="1:7" x14ac:dyDescent="0.35">
      <c r="A8466" t="s">
        <v>40</v>
      </c>
      <c r="B8466" t="s">
        <v>832</v>
      </c>
      <c r="C8466">
        <v>3310</v>
      </c>
      <c r="D8466" t="s">
        <v>389</v>
      </c>
      <c r="E8466" t="s">
        <v>885</v>
      </c>
      <c r="F8466" t="s">
        <v>170</v>
      </c>
      <c r="G8466" t="s">
        <v>729</v>
      </c>
    </row>
    <row r="8467" spans="1:7" x14ac:dyDescent="0.35">
      <c r="A8467" t="s">
        <v>40</v>
      </c>
      <c r="B8467" t="s">
        <v>833</v>
      </c>
      <c r="C8467">
        <v>926</v>
      </c>
      <c r="D8467" t="s">
        <v>433</v>
      </c>
      <c r="E8467" t="s">
        <v>438</v>
      </c>
      <c r="F8467" t="s">
        <v>78</v>
      </c>
      <c r="G8467" t="s">
        <v>1216</v>
      </c>
    </row>
    <row r="8469" spans="1:7" x14ac:dyDescent="0.35">
      <c r="A8469" t="s">
        <v>2222</v>
      </c>
    </row>
    <row r="8470" spans="1:7" x14ac:dyDescent="0.35">
      <c r="A8470" t="s">
        <v>29</v>
      </c>
      <c r="B8470" t="s">
        <v>872</v>
      </c>
      <c r="C8470" t="s">
        <v>30</v>
      </c>
      <c r="D8470" t="s">
        <v>842</v>
      </c>
      <c r="E8470" t="s">
        <v>57</v>
      </c>
      <c r="F8470" t="s">
        <v>74</v>
      </c>
      <c r="G8470" t="s">
        <v>58</v>
      </c>
    </row>
    <row r="8471" spans="1:7" x14ac:dyDescent="0.35">
      <c r="A8471" t="s">
        <v>35</v>
      </c>
      <c r="B8471" t="s">
        <v>873</v>
      </c>
      <c r="C8471">
        <v>408</v>
      </c>
      <c r="D8471" t="s">
        <v>387</v>
      </c>
      <c r="E8471" t="s">
        <v>860</v>
      </c>
      <c r="F8471" t="s">
        <v>78</v>
      </c>
      <c r="G8471" t="s">
        <v>61</v>
      </c>
    </row>
    <row r="8472" spans="1:7" x14ac:dyDescent="0.35">
      <c r="A8472" t="s">
        <v>35</v>
      </c>
      <c r="B8472" t="s">
        <v>874</v>
      </c>
      <c r="C8472">
        <v>173</v>
      </c>
      <c r="D8472" t="s">
        <v>624</v>
      </c>
      <c r="E8472" t="s">
        <v>982</v>
      </c>
      <c r="F8472" t="s">
        <v>78</v>
      </c>
      <c r="G8472" t="s">
        <v>1209</v>
      </c>
    </row>
    <row r="8473" spans="1:7" x14ac:dyDescent="0.35">
      <c r="A8473" t="s">
        <v>35</v>
      </c>
      <c r="B8473" t="s">
        <v>318</v>
      </c>
      <c r="C8473">
        <v>36</v>
      </c>
      <c r="D8473" t="s">
        <v>78</v>
      </c>
      <c r="E8473" t="s">
        <v>300</v>
      </c>
      <c r="F8473" t="s">
        <v>78</v>
      </c>
      <c r="G8473" t="s">
        <v>299</v>
      </c>
    </row>
    <row r="8474" spans="1:7" x14ac:dyDescent="0.35">
      <c r="A8474" t="s">
        <v>36</v>
      </c>
      <c r="B8474" t="s">
        <v>873</v>
      </c>
      <c r="C8474">
        <v>960</v>
      </c>
      <c r="D8474" t="s">
        <v>377</v>
      </c>
      <c r="E8474" t="s">
        <v>1262</v>
      </c>
      <c r="F8474" t="s">
        <v>170</v>
      </c>
      <c r="G8474" t="s">
        <v>799</v>
      </c>
    </row>
    <row r="8475" spans="1:7" x14ac:dyDescent="0.35">
      <c r="A8475" t="s">
        <v>36</v>
      </c>
      <c r="B8475" t="s">
        <v>874</v>
      </c>
      <c r="C8475">
        <v>552</v>
      </c>
      <c r="D8475" t="s">
        <v>374</v>
      </c>
      <c r="E8475" t="s">
        <v>1470</v>
      </c>
      <c r="F8475" t="s">
        <v>673</v>
      </c>
      <c r="G8475" t="s">
        <v>891</v>
      </c>
    </row>
    <row r="8476" spans="1:7" x14ac:dyDescent="0.35">
      <c r="A8476" t="s">
        <v>36</v>
      </c>
      <c r="B8476" t="s">
        <v>318</v>
      </c>
      <c r="C8476">
        <v>122</v>
      </c>
      <c r="D8476" t="s">
        <v>78</v>
      </c>
      <c r="E8476" t="s">
        <v>66</v>
      </c>
      <c r="F8476" t="s">
        <v>78</v>
      </c>
      <c r="G8476" t="s">
        <v>65</v>
      </c>
    </row>
    <row r="8477" spans="1:7" x14ac:dyDescent="0.35">
      <c r="A8477" t="s">
        <v>37</v>
      </c>
      <c r="B8477" t="s">
        <v>873</v>
      </c>
      <c r="C8477">
        <v>514</v>
      </c>
      <c r="D8477" t="s">
        <v>433</v>
      </c>
      <c r="E8477" t="s">
        <v>1129</v>
      </c>
      <c r="F8477" t="s">
        <v>673</v>
      </c>
      <c r="G8477" t="s">
        <v>451</v>
      </c>
    </row>
    <row r="8478" spans="1:7" x14ac:dyDescent="0.35">
      <c r="A8478" t="s">
        <v>37</v>
      </c>
      <c r="B8478" t="s">
        <v>874</v>
      </c>
      <c r="C8478">
        <v>261</v>
      </c>
      <c r="D8478" t="s">
        <v>374</v>
      </c>
      <c r="E8478" t="s">
        <v>973</v>
      </c>
      <c r="F8478" t="s">
        <v>246</v>
      </c>
      <c r="G8478" t="s">
        <v>881</v>
      </c>
    </row>
    <row r="8479" spans="1:7" x14ac:dyDescent="0.35">
      <c r="A8479" t="s">
        <v>37</v>
      </c>
      <c r="B8479" t="s">
        <v>318</v>
      </c>
      <c r="C8479">
        <v>52</v>
      </c>
      <c r="D8479" t="s">
        <v>78</v>
      </c>
      <c r="E8479" t="s">
        <v>1286</v>
      </c>
      <c r="F8479" t="s">
        <v>78</v>
      </c>
      <c r="G8479" t="s">
        <v>1260</v>
      </c>
    </row>
    <row r="8480" spans="1:7" x14ac:dyDescent="0.35">
      <c r="A8480" t="s">
        <v>38</v>
      </c>
      <c r="B8480" t="s">
        <v>873</v>
      </c>
      <c r="C8480">
        <v>516</v>
      </c>
      <c r="D8480" t="s">
        <v>433</v>
      </c>
      <c r="E8480" t="s">
        <v>1262</v>
      </c>
      <c r="F8480" t="s">
        <v>78</v>
      </c>
      <c r="G8480" t="s">
        <v>611</v>
      </c>
    </row>
    <row r="8481" spans="1:7" x14ac:dyDescent="0.35">
      <c r="A8481" t="s">
        <v>38</v>
      </c>
      <c r="B8481" t="s">
        <v>874</v>
      </c>
      <c r="C8481">
        <v>237</v>
      </c>
      <c r="D8481" t="s">
        <v>743</v>
      </c>
      <c r="E8481" t="s">
        <v>306</v>
      </c>
      <c r="F8481" t="s">
        <v>668</v>
      </c>
      <c r="G8481" t="s">
        <v>67</v>
      </c>
    </row>
    <row r="8482" spans="1:7" x14ac:dyDescent="0.35">
      <c r="A8482" t="s">
        <v>38</v>
      </c>
      <c r="B8482" t="s">
        <v>318</v>
      </c>
      <c r="C8482">
        <v>70</v>
      </c>
      <c r="D8482" t="s">
        <v>624</v>
      </c>
      <c r="E8482" t="s">
        <v>653</v>
      </c>
      <c r="F8482" t="s">
        <v>78</v>
      </c>
      <c r="G8482" t="s">
        <v>611</v>
      </c>
    </row>
    <row r="8483" spans="1:7" x14ac:dyDescent="0.35">
      <c r="A8483" t="s">
        <v>39</v>
      </c>
      <c r="B8483" t="s">
        <v>873</v>
      </c>
      <c r="C8483">
        <v>652</v>
      </c>
      <c r="D8483" t="s">
        <v>433</v>
      </c>
      <c r="E8483" t="s">
        <v>760</v>
      </c>
      <c r="F8483" t="s">
        <v>679</v>
      </c>
      <c r="G8483" t="s">
        <v>750</v>
      </c>
    </row>
    <row r="8484" spans="1:7" x14ac:dyDescent="0.35">
      <c r="A8484" t="s">
        <v>39</v>
      </c>
      <c r="B8484" t="s">
        <v>874</v>
      </c>
      <c r="C8484">
        <v>300</v>
      </c>
      <c r="D8484" t="s">
        <v>374</v>
      </c>
      <c r="E8484" t="s">
        <v>921</v>
      </c>
      <c r="F8484" t="s">
        <v>377</v>
      </c>
      <c r="G8484" t="s">
        <v>798</v>
      </c>
    </row>
    <row r="8485" spans="1:7" x14ac:dyDescent="0.35">
      <c r="A8485" t="s">
        <v>39</v>
      </c>
      <c r="B8485" t="s">
        <v>318</v>
      </c>
      <c r="C8485">
        <v>77</v>
      </c>
      <c r="D8485" t="s">
        <v>377</v>
      </c>
      <c r="E8485" t="s">
        <v>1356</v>
      </c>
      <c r="F8485" t="s">
        <v>78</v>
      </c>
      <c r="G8485" t="s">
        <v>1095</v>
      </c>
    </row>
    <row r="8486" spans="1:7" x14ac:dyDescent="0.35">
      <c r="A8486" t="s">
        <v>40</v>
      </c>
      <c r="B8486" t="s">
        <v>873</v>
      </c>
      <c r="C8486">
        <v>3050</v>
      </c>
      <c r="D8486" t="s">
        <v>374</v>
      </c>
      <c r="E8486" t="s">
        <v>1262</v>
      </c>
      <c r="F8486" t="s">
        <v>170</v>
      </c>
      <c r="G8486" t="s">
        <v>748</v>
      </c>
    </row>
    <row r="8487" spans="1:7" x14ac:dyDescent="0.35">
      <c r="A8487" t="s">
        <v>40</v>
      </c>
      <c r="B8487" t="s">
        <v>874</v>
      </c>
      <c r="C8487">
        <v>1523</v>
      </c>
      <c r="D8487" t="s">
        <v>800</v>
      </c>
      <c r="E8487" t="s">
        <v>853</v>
      </c>
      <c r="F8487" t="s">
        <v>334</v>
      </c>
      <c r="G8487" t="s">
        <v>1087</v>
      </c>
    </row>
    <row r="8488" spans="1:7" x14ac:dyDescent="0.35">
      <c r="A8488" t="s">
        <v>40</v>
      </c>
      <c r="B8488" t="s">
        <v>318</v>
      </c>
      <c r="C8488">
        <v>357</v>
      </c>
      <c r="D8488" t="s">
        <v>246</v>
      </c>
      <c r="E8488" t="s">
        <v>762</v>
      </c>
      <c r="F8488" t="s">
        <v>78</v>
      </c>
      <c r="G8488" t="s">
        <v>856</v>
      </c>
    </row>
    <row r="8490" spans="1:7" x14ac:dyDescent="0.35">
      <c r="A8490" t="s">
        <v>2223</v>
      </c>
    </row>
    <row r="8491" spans="1:7" x14ac:dyDescent="0.35">
      <c r="A8491" t="s">
        <v>29</v>
      </c>
      <c r="B8491" t="s">
        <v>899</v>
      </c>
      <c r="C8491" t="s">
        <v>30</v>
      </c>
      <c r="D8491" t="s">
        <v>842</v>
      </c>
      <c r="E8491" t="s">
        <v>57</v>
      </c>
      <c r="F8491" t="s">
        <v>74</v>
      </c>
      <c r="G8491" t="s">
        <v>58</v>
      </c>
    </row>
    <row r="8492" spans="1:7" x14ac:dyDescent="0.35">
      <c r="A8492" t="s">
        <v>35</v>
      </c>
      <c r="B8492" t="s">
        <v>900</v>
      </c>
      <c r="C8492">
        <v>539</v>
      </c>
      <c r="D8492" t="s">
        <v>675</v>
      </c>
      <c r="E8492" t="s">
        <v>760</v>
      </c>
      <c r="F8492" t="s">
        <v>78</v>
      </c>
      <c r="G8492" t="s">
        <v>748</v>
      </c>
    </row>
    <row r="8493" spans="1:7" x14ac:dyDescent="0.35">
      <c r="A8493" t="s">
        <v>35</v>
      </c>
      <c r="B8493" t="s">
        <v>901</v>
      </c>
      <c r="C8493">
        <v>78</v>
      </c>
      <c r="D8493" t="s">
        <v>78</v>
      </c>
      <c r="E8493" t="s">
        <v>1652</v>
      </c>
      <c r="F8493" t="s">
        <v>78</v>
      </c>
      <c r="G8493" t="s">
        <v>1198</v>
      </c>
    </row>
    <row r="8494" spans="1:7" x14ac:dyDescent="0.35">
      <c r="A8494" t="s">
        <v>36</v>
      </c>
      <c r="B8494" t="s">
        <v>900</v>
      </c>
      <c r="C8494">
        <v>1634</v>
      </c>
      <c r="D8494" t="s">
        <v>374</v>
      </c>
      <c r="E8494" t="s">
        <v>697</v>
      </c>
      <c r="F8494" t="s">
        <v>668</v>
      </c>
      <c r="G8494" t="s">
        <v>611</v>
      </c>
    </row>
    <row r="8495" spans="1:7" x14ac:dyDescent="0.35">
      <c r="A8495" t="s">
        <v>37</v>
      </c>
      <c r="B8495" t="s">
        <v>900</v>
      </c>
      <c r="C8495">
        <v>827</v>
      </c>
      <c r="D8495" t="s">
        <v>433</v>
      </c>
      <c r="E8495" t="s">
        <v>1347</v>
      </c>
      <c r="F8495" t="s">
        <v>334</v>
      </c>
      <c r="G8495" t="s">
        <v>698</v>
      </c>
    </row>
    <row r="8496" spans="1:7" x14ac:dyDescent="0.35">
      <c r="A8496" t="s">
        <v>38</v>
      </c>
      <c r="B8496" t="s">
        <v>900</v>
      </c>
      <c r="C8496">
        <v>173</v>
      </c>
      <c r="D8496" t="s">
        <v>355</v>
      </c>
      <c r="E8496" t="s">
        <v>973</v>
      </c>
      <c r="F8496" t="s">
        <v>170</v>
      </c>
      <c r="G8496" t="s">
        <v>951</v>
      </c>
    </row>
    <row r="8497" spans="1:7" x14ac:dyDescent="0.35">
      <c r="A8497" t="s">
        <v>38</v>
      </c>
      <c r="B8497" t="s">
        <v>901</v>
      </c>
      <c r="C8497">
        <v>650</v>
      </c>
      <c r="D8497" t="s">
        <v>623</v>
      </c>
      <c r="E8497" t="s">
        <v>885</v>
      </c>
      <c r="F8497" t="s">
        <v>78</v>
      </c>
      <c r="G8497" t="s">
        <v>1130</v>
      </c>
    </row>
    <row r="8498" spans="1:7" x14ac:dyDescent="0.35">
      <c r="A8498" t="s">
        <v>39</v>
      </c>
      <c r="B8498" t="s">
        <v>900</v>
      </c>
      <c r="C8498">
        <v>810</v>
      </c>
      <c r="D8498" t="s">
        <v>246</v>
      </c>
      <c r="E8498" t="s">
        <v>924</v>
      </c>
      <c r="F8498" t="s">
        <v>668</v>
      </c>
      <c r="G8498" t="s">
        <v>439</v>
      </c>
    </row>
    <row r="8499" spans="1:7" x14ac:dyDescent="0.35">
      <c r="A8499" t="s">
        <v>39</v>
      </c>
      <c r="B8499" t="s">
        <v>901</v>
      </c>
      <c r="C8499">
        <v>219</v>
      </c>
      <c r="D8499" t="s">
        <v>623</v>
      </c>
      <c r="E8499" t="s">
        <v>1173</v>
      </c>
      <c r="F8499" t="s">
        <v>334</v>
      </c>
      <c r="G8499" t="s">
        <v>902</v>
      </c>
    </row>
    <row r="8500" spans="1:7" x14ac:dyDescent="0.35">
      <c r="A8500" t="s">
        <v>40</v>
      </c>
      <c r="B8500" t="s">
        <v>900</v>
      </c>
      <c r="C8500">
        <v>3983</v>
      </c>
      <c r="D8500" t="s">
        <v>377</v>
      </c>
      <c r="E8500" t="s">
        <v>1347</v>
      </c>
      <c r="F8500" t="s">
        <v>668</v>
      </c>
      <c r="G8500" t="s">
        <v>770</v>
      </c>
    </row>
    <row r="8501" spans="1:7" x14ac:dyDescent="0.35">
      <c r="A8501" t="s">
        <v>40</v>
      </c>
      <c r="B8501" t="s">
        <v>901</v>
      </c>
      <c r="C8501">
        <v>947</v>
      </c>
      <c r="D8501" t="s">
        <v>623</v>
      </c>
      <c r="E8501" t="s">
        <v>850</v>
      </c>
      <c r="F8501" t="s">
        <v>679</v>
      </c>
      <c r="G8501" t="s">
        <v>1136</v>
      </c>
    </row>
    <row r="8503" spans="1:7" x14ac:dyDescent="0.35">
      <c r="A8503" t="s">
        <v>2224</v>
      </c>
    </row>
    <row r="8504" spans="1:7" x14ac:dyDescent="0.35">
      <c r="A8504" t="s">
        <v>29</v>
      </c>
      <c r="B8504" t="s">
        <v>887</v>
      </c>
      <c r="C8504" t="s">
        <v>30</v>
      </c>
      <c r="D8504" t="s">
        <v>57</v>
      </c>
      <c r="E8504" t="s">
        <v>74</v>
      </c>
      <c r="F8504" t="s">
        <v>58</v>
      </c>
      <c r="G8504" t="s">
        <v>842</v>
      </c>
    </row>
    <row r="8505" spans="1:7" x14ac:dyDescent="0.35">
      <c r="A8505" t="s">
        <v>35</v>
      </c>
      <c r="B8505" t="s">
        <v>888</v>
      </c>
      <c r="C8505">
        <v>291</v>
      </c>
      <c r="D8505" t="s">
        <v>1122</v>
      </c>
      <c r="E8505" t="s">
        <v>78</v>
      </c>
      <c r="F8505" t="s">
        <v>1138</v>
      </c>
      <c r="G8505" t="s">
        <v>675</v>
      </c>
    </row>
    <row r="8506" spans="1:7" x14ac:dyDescent="0.35">
      <c r="A8506" t="s">
        <v>35</v>
      </c>
      <c r="B8506" t="s">
        <v>889</v>
      </c>
      <c r="C8506">
        <v>326</v>
      </c>
      <c r="D8506" t="s">
        <v>1165</v>
      </c>
      <c r="E8506" t="s">
        <v>78</v>
      </c>
      <c r="F8506" t="s">
        <v>611</v>
      </c>
      <c r="G8506" t="s">
        <v>623</v>
      </c>
    </row>
    <row r="8507" spans="1:7" x14ac:dyDescent="0.35">
      <c r="A8507" t="s">
        <v>36</v>
      </c>
      <c r="B8507" t="s">
        <v>888</v>
      </c>
      <c r="C8507">
        <v>732</v>
      </c>
      <c r="D8507" t="s">
        <v>950</v>
      </c>
      <c r="E8507" t="s">
        <v>668</v>
      </c>
      <c r="F8507" t="s">
        <v>934</v>
      </c>
      <c r="G8507" t="s">
        <v>334</v>
      </c>
    </row>
    <row r="8508" spans="1:7" x14ac:dyDescent="0.35">
      <c r="A8508" t="s">
        <v>36</v>
      </c>
      <c r="B8508" t="s">
        <v>889</v>
      </c>
      <c r="C8508">
        <v>902</v>
      </c>
      <c r="D8508" t="s">
        <v>1467</v>
      </c>
      <c r="E8508" t="s">
        <v>170</v>
      </c>
      <c r="F8508" t="s">
        <v>1124</v>
      </c>
      <c r="G8508" t="s">
        <v>389</v>
      </c>
    </row>
    <row r="8509" spans="1:7" x14ac:dyDescent="0.35">
      <c r="A8509" t="s">
        <v>37</v>
      </c>
      <c r="B8509" t="s">
        <v>888</v>
      </c>
      <c r="C8509">
        <v>372</v>
      </c>
      <c r="D8509" t="s">
        <v>1470</v>
      </c>
      <c r="E8509" t="s">
        <v>673</v>
      </c>
      <c r="F8509" t="s">
        <v>182</v>
      </c>
      <c r="G8509" t="s">
        <v>78</v>
      </c>
    </row>
    <row r="8510" spans="1:7" x14ac:dyDescent="0.35">
      <c r="A8510" t="s">
        <v>37</v>
      </c>
      <c r="B8510" t="s">
        <v>889</v>
      </c>
      <c r="C8510">
        <v>455</v>
      </c>
      <c r="D8510" t="s">
        <v>614</v>
      </c>
      <c r="E8510" t="s">
        <v>334</v>
      </c>
      <c r="F8510" t="s">
        <v>307</v>
      </c>
      <c r="G8510" t="s">
        <v>800</v>
      </c>
    </row>
    <row r="8511" spans="1:7" x14ac:dyDescent="0.35">
      <c r="A8511" t="s">
        <v>38</v>
      </c>
      <c r="B8511" t="s">
        <v>888</v>
      </c>
      <c r="C8511">
        <v>157</v>
      </c>
      <c r="D8511" t="s">
        <v>1649</v>
      </c>
      <c r="E8511" t="s">
        <v>78</v>
      </c>
      <c r="F8511" t="s">
        <v>1087</v>
      </c>
      <c r="G8511" t="s">
        <v>622</v>
      </c>
    </row>
    <row r="8512" spans="1:7" x14ac:dyDescent="0.35">
      <c r="A8512" t="s">
        <v>38</v>
      </c>
      <c r="B8512" t="s">
        <v>889</v>
      </c>
      <c r="C8512">
        <v>666</v>
      </c>
      <c r="D8512" t="s">
        <v>950</v>
      </c>
      <c r="E8512" t="s">
        <v>679</v>
      </c>
      <c r="F8512" t="s">
        <v>1056</v>
      </c>
      <c r="G8512" t="s">
        <v>675</v>
      </c>
    </row>
    <row r="8513" spans="1:18" x14ac:dyDescent="0.35">
      <c r="A8513" t="s">
        <v>39</v>
      </c>
      <c r="B8513" t="s">
        <v>888</v>
      </c>
      <c r="C8513">
        <v>294</v>
      </c>
      <c r="D8513" t="s">
        <v>1358</v>
      </c>
      <c r="E8513" t="s">
        <v>374</v>
      </c>
      <c r="F8513" t="s">
        <v>1216</v>
      </c>
      <c r="G8513" t="s">
        <v>246</v>
      </c>
    </row>
    <row r="8514" spans="1:18" x14ac:dyDescent="0.35">
      <c r="A8514" t="s">
        <v>39</v>
      </c>
      <c r="B8514" t="s">
        <v>889</v>
      </c>
      <c r="C8514">
        <v>735</v>
      </c>
      <c r="D8514" t="s">
        <v>857</v>
      </c>
      <c r="E8514" t="s">
        <v>170</v>
      </c>
      <c r="F8514" t="s">
        <v>839</v>
      </c>
      <c r="G8514" t="s">
        <v>374</v>
      </c>
    </row>
    <row r="8515" spans="1:18" x14ac:dyDescent="0.35">
      <c r="A8515" t="s">
        <v>40</v>
      </c>
      <c r="B8515" t="s">
        <v>888</v>
      </c>
      <c r="C8515">
        <v>1846</v>
      </c>
      <c r="D8515" t="s">
        <v>614</v>
      </c>
      <c r="E8515" t="s">
        <v>668</v>
      </c>
      <c r="F8515" t="s">
        <v>881</v>
      </c>
      <c r="G8515" t="s">
        <v>433</v>
      </c>
    </row>
    <row r="8516" spans="1:18" x14ac:dyDescent="0.35">
      <c r="A8516" t="s">
        <v>40</v>
      </c>
      <c r="B8516" t="s">
        <v>889</v>
      </c>
      <c r="C8516">
        <v>3084</v>
      </c>
      <c r="D8516" t="s">
        <v>300</v>
      </c>
      <c r="E8516" t="s">
        <v>170</v>
      </c>
      <c r="F8516" t="s">
        <v>750</v>
      </c>
      <c r="G8516" t="s">
        <v>414</v>
      </c>
    </row>
    <row r="8518" spans="1:18" x14ac:dyDescent="0.35">
      <c r="A8518" t="s">
        <v>2225</v>
      </c>
    </row>
    <row r="8519" spans="1:18" x14ac:dyDescent="0.35">
      <c r="A8519" t="s">
        <v>29</v>
      </c>
      <c r="B8519" t="s">
        <v>30</v>
      </c>
      <c r="C8519" t="s">
        <v>1394</v>
      </c>
      <c r="D8519" t="s">
        <v>2226</v>
      </c>
      <c r="E8519" t="s">
        <v>2227</v>
      </c>
      <c r="F8519" t="s">
        <v>2228</v>
      </c>
      <c r="G8519" t="s">
        <v>2229</v>
      </c>
      <c r="H8519" t="s">
        <v>2230</v>
      </c>
      <c r="I8519" t="s">
        <v>2231</v>
      </c>
      <c r="J8519" t="s">
        <v>2232</v>
      </c>
      <c r="K8519" t="s">
        <v>2233</v>
      </c>
      <c r="L8519" t="s">
        <v>2234</v>
      </c>
      <c r="M8519" t="s">
        <v>2235</v>
      </c>
      <c r="N8519" t="s">
        <v>2236</v>
      </c>
      <c r="O8519" t="s">
        <v>707</v>
      </c>
      <c r="P8519" t="s">
        <v>702</v>
      </c>
      <c r="Q8519" t="s">
        <v>74</v>
      </c>
    </row>
    <row r="8520" spans="1:18" x14ac:dyDescent="0.35">
      <c r="A8520" t="s">
        <v>35</v>
      </c>
      <c r="B8520">
        <v>107</v>
      </c>
      <c r="C8520" t="s">
        <v>443</v>
      </c>
      <c r="D8520" t="s">
        <v>688</v>
      </c>
      <c r="E8520" t="s">
        <v>788</v>
      </c>
      <c r="F8520" t="s">
        <v>644</v>
      </c>
      <c r="G8520" t="s">
        <v>721</v>
      </c>
      <c r="H8520" t="s">
        <v>730</v>
      </c>
      <c r="I8520" t="s">
        <v>1030</v>
      </c>
      <c r="J8520" t="s">
        <v>743</v>
      </c>
      <c r="K8520" t="s">
        <v>389</v>
      </c>
      <c r="L8520" t="s">
        <v>78</v>
      </c>
      <c r="M8520" t="s">
        <v>622</v>
      </c>
      <c r="N8520" t="s">
        <v>78</v>
      </c>
      <c r="O8520" t="s">
        <v>1151</v>
      </c>
      <c r="P8520" t="s">
        <v>433</v>
      </c>
      <c r="Q8520" t="s">
        <v>78</v>
      </c>
    </row>
    <row r="8521" spans="1:18" x14ac:dyDescent="0.35">
      <c r="A8521" t="s">
        <v>36</v>
      </c>
      <c r="B8521">
        <v>244</v>
      </c>
      <c r="C8521" t="s">
        <v>94</v>
      </c>
      <c r="D8521" t="s">
        <v>456</v>
      </c>
      <c r="E8521" t="s">
        <v>742</v>
      </c>
      <c r="F8521" t="s">
        <v>644</v>
      </c>
      <c r="G8521" t="s">
        <v>529</v>
      </c>
      <c r="H8521" t="s">
        <v>998</v>
      </c>
      <c r="I8521" t="s">
        <v>675</v>
      </c>
      <c r="J8521" t="s">
        <v>456</v>
      </c>
      <c r="K8521" t="s">
        <v>675</v>
      </c>
      <c r="L8521" t="s">
        <v>406</v>
      </c>
      <c r="M8521" t="s">
        <v>743</v>
      </c>
      <c r="N8521" t="s">
        <v>673</v>
      </c>
      <c r="O8521" t="s">
        <v>1003</v>
      </c>
      <c r="P8521" t="s">
        <v>334</v>
      </c>
      <c r="Q8521" t="s">
        <v>78</v>
      </c>
    </row>
    <row r="8522" spans="1:18" x14ac:dyDescent="0.35">
      <c r="A8522" t="s">
        <v>37</v>
      </c>
      <c r="B8522">
        <v>118</v>
      </c>
      <c r="C8522" t="s">
        <v>574</v>
      </c>
      <c r="D8522" t="s">
        <v>341</v>
      </c>
      <c r="E8522" t="s">
        <v>288</v>
      </c>
      <c r="F8522" t="s">
        <v>433</v>
      </c>
      <c r="G8522" t="s">
        <v>529</v>
      </c>
      <c r="H8522" t="s">
        <v>717</v>
      </c>
      <c r="I8522" t="s">
        <v>736</v>
      </c>
      <c r="J8522" t="s">
        <v>734</v>
      </c>
      <c r="K8522" t="s">
        <v>644</v>
      </c>
      <c r="L8522" t="s">
        <v>800</v>
      </c>
      <c r="M8522" t="s">
        <v>78</v>
      </c>
      <c r="N8522" t="s">
        <v>387</v>
      </c>
      <c r="O8522" t="s">
        <v>795</v>
      </c>
      <c r="P8522" t="s">
        <v>374</v>
      </c>
      <c r="Q8522" t="s">
        <v>78</v>
      </c>
    </row>
    <row r="8523" spans="1:18" x14ac:dyDescent="0.35">
      <c r="A8523" t="s">
        <v>38</v>
      </c>
      <c r="B8523">
        <v>96</v>
      </c>
      <c r="C8523" t="s">
        <v>178</v>
      </c>
      <c r="D8523" t="s">
        <v>285</v>
      </c>
      <c r="E8523" t="s">
        <v>739</v>
      </c>
      <c r="F8523" t="s">
        <v>644</v>
      </c>
      <c r="G8523" t="s">
        <v>730</v>
      </c>
      <c r="H8523" t="s">
        <v>631</v>
      </c>
      <c r="I8523" t="s">
        <v>85</v>
      </c>
      <c r="J8523" t="s">
        <v>673</v>
      </c>
      <c r="K8523" t="s">
        <v>718</v>
      </c>
      <c r="L8523" t="s">
        <v>341</v>
      </c>
      <c r="M8523" t="s">
        <v>78</v>
      </c>
      <c r="N8523" t="s">
        <v>334</v>
      </c>
      <c r="O8523" t="s">
        <v>611</v>
      </c>
      <c r="P8523" t="s">
        <v>414</v>
      </c>
      <c r="Q8523" t="s">
        <v>78</v>
      </c>
    </row>
    <row r="8524" spans="1:18" x14ac:dyDescent="0.35">
      <c r="A8524" t="s">
        <v>39</v>
      </c>
      <c r="B8524">
        <v>149</v>
      </c>
      <c r="C8524" t="s">
        <v>638</v>
      </c>
      <c r="D8524" t="s">
        <v>85</v>
      </c>
      <c r="E8524" t="s">
        <v>67</v>
      </c>
      <c r="F8524" t="s">
        <v>355</v>
      </c>
      <c r="G8524" t="s">
        <v>406</v>
      </c>
      <c r="H8524" t="s">
        <v>721</v>
      </c>
      <c r="I8524" t="s">
        <v>719</v>
      </c>
      <c r="J8524" t="s">
        <v>668</v>
      </c>
      <c r="K8524" t="s">
        <v>246</v>
      </c>
      <c r="L8524" t="s">
        <v>736</v>
      </c>
      <c r="M8524" t="s">
        <v>622</v>
      </c>
      <c r="N8524" t="s">
        <v>78</v>
      </c>
      <c r="O8524" t="s">
        <v>883</v>
      </c>
      <c r="P8524" t="s">
        <v>721</v>
      </c>
      <c r="Q8524" t="s">
        <v>374</v>
      </c>
    </row>
    <row r="8525" spans="1:18" x14ac:dyDescent="0.35">
      <c r="A8525" t="s">
        <v>40</v>
      </c>
      <c r="B8525">
        <v>714</v>
      </c>
      <c r="C8525" t="s">
        <v>364</v>
      </c>
      <c r="D8525" t="s">
        <v>508</v>
      </c>
      <c r="E8525" t="s">
        <v>725</v>
      </c>
      <c r="F8525" t="s">
        <v>738</v>
      </c>
      <c r="G8525" t="s">
        <v>676</v>
      </c>
      <c r="H8525" t="s">
        <v>288</v>
      </c>
      <c r="I8525" t="s">
        <v>529</v>
      </c>
      <c r="J8525" t="s">
        <v>622</v>
      </c>
      <c r="K8525" t="s">
        <v>355</v>
      </c>
      <c r="L8525" t="s">
        <v>406</v>
      </c>
      <c r="M8525" t="s">
        <v>355</v>
      </c>
      <c r="N8525" t="s">
        <v>673</v>
      </c>
      <c r="O8525" t="s">
        <v>1121</v>
      </c>
      <c r="P8525" t="s">
        <v>85</v>
      </c>
      <c r="Q8525" t="s">
        <v>170</v>
      </c>
    </row>
    <row r="8527" spans="1:18" x14ac:dyDescent="0.35">
      <c r="A8527" t="s">
        <v>2237</v>
      </c>
    </row>
    <row r="8528" spans="1:18" x14ac:dyDescent="0.35">
      <c r="A8528" t="s">
        <v>29</v>
      </c>
      <c r="B8528" t="s">
        <v>847</v>
      </c>
      <c r="C8528" t="s">
        <v>30</v>
      </c>
      <c r="D8528" t="s">
        <v>1394</v>
      </c>
      <c r="E8528" t="s">
        <v>2226</v>
      </c>
      <c r="F8528" t="s">
        <v>2227</v>
      </c>
      <c r="G8528" t="s">
        <v>2228</v>
      </c>
      <c r="H8528" t="s">
        <v>2229</v>
      </c>
      <c r="I8528" t="s">
        <v>2230</v>
      </c>
      <c r="J8528" t="s">
        <v>2231</v>
      </c>
      <c r="K8528" t="s">
        <v>2232</v>
      </c>
      <c r="L8528" t="s">
        <v>2233</v>
      </c>
      <c r="M8528" t="s">
        <v>2234</v>
      </c>
      <c r="N8528" t="s">
        <v>2235</v>
      </c>
      <c r="O8528" t="s">
        <v>2236</v>
      </c>
      <c r="P8528" t="s">
        <v>707</v>
      </c>
      <c r="Q8528" t="s">
        <v>702</v>
      </c>
      <c r="R8528" t="s">
        <v>74</v>
      </c>
    </row>
    <row r="8529" spans="1:18" x14ac:dyDescent="0.35">
      <c r="A8529" t="s">
        <v>35</v>
      </c>
      <c r="B8529" t="s">
        <v>827</v>
      </c>
      <c r="C8529">
        <v>48</v>
      </c>
      <c r="D8529" t="s">
        <v>428</v>
      </c>
      <c r="E8529" t="s">
        <v>1180</v>
      </c>
      <c r="F8529" t="s">
        <v>722</v>
      </c>
      <c r="G8529" t="s">
        <v>738</v>
      </c>
      <c r="H8529" t="s">
        <v>1167</v>
      </c>
      <c r="I8529" t="s">
        <v>998</v>
      </c>
      <c r="J8529" t="s">
        <v>934</v>
      </c>
      <c r="K8529" t="s">
        <v>85</v>
      </c>
      <c r="L8529" t="s">
        <v>387</v>
      </c>
      <c r="M8529" t="s">
        <v>78</v>
      </c>
      <c r="N8529" t="s">
        <v>78</v>
      </c>
      <c r="O8529" t="s">
        <v>78</v>
      </c>
      <c r="P8529" t="s">
        <v>810</v>
      </c>
      <c r="Q8529" t="s">
        <v>490</v>
      </c>
      <c r="R8529" t="s">
        <v>78</v>
      </c>
    </row>
    <row r="8530" spans="1:18" x14ac:dyDescent="0.35">
      <c r="A8530" t="s">
        <v>35</v>
      </c>
      <c r="B8530" t="s">
        <v>828</v>
      </c>
      <c r="C8530">
        <v>55</v>
      </c>
      <c r="D8530" t="s">
        <v>44</v>
      </c>
      <c r="E8530" t="s">
        <v>246</v>
      </c>
      <c r="F8530" t="s">
        <v>1171</v>
      </c>
      <c r="G8530" t="s">
        <v>633</v>
      </c>
      <c r="H8530" t="s">
        <v>387</v>
      </c>
      <c r="I8530" t="s">
        <v>456</v>
      </c>
      <c r="J8530" t="s">
        <v>383</v>
      </c>
      <c r="K8530" t="s">
        <v>737</v>
      </c>
      <c r="L8530" t="s">
        <v>414</v>
      </c>
      <c r="M8530" t="s">
        <v>78</v>
      </c>
      <c r="N8530" t="s">
        <v>690</v>
      </c>
      <c r="O8530" t="s">
        <v>78</v>
      </c>
      <c r="P8530" t="s">
        <v>949</v>
      </c>
      <c r="Q8530" t="s">
        <v>679</v>
      </c>
      <c r="R8530" t="s">
        <v>78</v>
      </c>
    </row>
    <row r="8531" spans="1:18" x14ac:dyDescent="0.35">
      <c r="A8531" t="s">
        <v>35</v>
      </c>
      <c r="B8531" t="s">
        <v>318</v>
      </c>
      <c r="C8531">
        <v>4</v>
      </c>
      <c r="D8531" t="s">
        <v>294</v>
      </c>
      <c r="E8531" t="s">
        <v>78</v>
      </c>
      <c r="F8531" t="s">
        <v>78</v>
      </c>
      <c r="G8531" t="s">
        <v>78</v>
      </c>
      <c r="H8531" t="s">
        <v>78</v>
      </c>
      <c r="I8531" t="s">
        <v>78</v>
      </c>
      <c r="J8531" t="s">
        <v>78</v>
      </c>
      <c r="K8531" t="s">
        <v>78</v>
      </c>
      <c r="L8531" t="s">
        <v>78</v>
      </c>
      <c r="M8531" t="s">
        <v>78</v>
      </c>
      <c r="N8531" t="s">
        <v>78</v>
      </c>
      <c r="O8531" t="s">
        <v>78</v>
      </c>
      <c r="P8531" t="s">
        <v>78</v>
      </c>
      <c r="Q8531" t="s">
        <v>78</v>
      </c>
      <c r="R8531" t="s">
        <v>78</v>
      </c>
    </row>
    <row r="8532" spans="1:18" x14ac:dyDescent="0.35">
      <c r="A8532" t="s">
        <v>36</v>
      </c>
      <c r="B8532" t="s">
        <v>827</v>
      </c>
      <c r="C8532">
        <v>118</v>
      </c>
      <c r="D8532" t="s">
        <v>555</v>
      </c>
      <c r="E8532" t="s">
        <v>690</v>
      </c>
      <c r="F8532" t="s">
        <v>741</v>
      </c>
      <c r="G8532" t="s">
        <v>800</v>
      </c>
      <c r="H8532" t="s">
        <v>728</v>
      </c>
      <c r="I8532" t="s">
        <v>456</v>
      </c>
      <c r="J8532" t="s">
        <v>78</v>
      </c>
      <c r="K8532" t="s">
        <v>341</v>
      </c>
      <c r="L8532" t="s">
        <v>85</v>
      </c>
      <c r="M8532" t="s">
        <v>718</v>
      </c>
      <c r="N8532" t="s">
        <v>742</v>
      </c>
      <c r="O8532" t="s">
        <v>377</v>
      </c>
      <c r="P8532" t="s">
        <v>615</v>
      </c>
      <c r="Q8532" t="s">
        <v>389</v>
      </c>
      <c r="R8532" t="s">
        <v>78</v>
      </c>
    </row>
    <row r="8533" spans="1:18" x14ac:dyDescent="0.35">
      <c r="A8533" t="s">
        <v>36</v>
      </c>
      <c r="B8533" t="s">
        <v>828</v>
      </c>
      <c r="C8533">
        <v>119</v>
      </c>
      <c r="D8533" t="s">
        <v>1986</v>
      </c>
      <c r="E8533" t="s">
        <v>250</v>
      </c>
      <c r="F8533" t="s">
        <v>825</v>
      </c>
      <c r="G8533" t="s">
        <v>721</v>
      </c>
      <c r="H8533" t="s">
        <v>341</v>
      </c>
      <c r="I8533" t="s">
        <v>731</v>
      </c>
      <c r="J8533" t="s">
        <v>738</v>
      </c>
      <c r="K8533" t="s">
        <v>949</v>
      </c>
      <c r="L8533" t="s">
        <v>800</v>
      </c>
      <c r="M8533" t="s">
        <v>387</v>
      </c>
      <c r="N8533" t="s">
        <v>387</v>
      </c>
      <c r="O8533" t="s">
        <v>78</v>
      </c>
      <c r="P8533" t="s">
        <v>1169</v>
      </c>
      <c r="Q8533" t="s">
        <v>78</v>
      </c>
      <c r="R8533" t="s">
        <v>78</v>
      </c>
    </row>
    <row r="8534" spans="1:18" x14ac:dyDescent="0.35">
      <c r="A8534" t="s">
        <v>36</v>
      </c>
      <c r="B8534" t="s">
        <v>318</v>
      </c>
      <c r="C8534">
        <v>7</v>
      </c>
      <c r="D8534" t="s">
        <v>663</v>
      </c>
      <c r="E8534" t="s">
        <v>788</v>
      </c>
      <c r="F8534" t="s">
        <v>753</v>
      </c>
      <c r="G8534" t="s">
        <v>78</v>
      </c>
      <c r="H8534" t="s">
        <v>78</v>
      </c>
      <c r="I8534" t="s">
        <v>78</v>
      </c>
      <c r="J8534" t="s">
        <v>753</v>
      </c>
      <c r="K8534" t="s">
        <v>78</v>
      </c>
      <c r="L8534" t="s">
        <v>78</v>
      </c>
      <c r="M8534" t="s">
        <v>78</v>
      </c>
      <c r="N8534" t="s">
        <v>78</v>
      </c>
      <c r="O8534" t="s">
        <v>78</v>
      </c>
      <c r="P8534" t="s">
        <v>78</v>
      </c>
      <c r="Q8534" t="s">
        <v>78</v>
      </c>
      <c r="R8534" t="s">
        <v>78</v>
      </c>
    </row>
    <row r="8535" spans="1:18" x14ac:dyDescent="0.35">
      <c r="A8535" t="s">
        <v>37</v>
      </c>
      <c r="B8535" t="s">
        <v>827</v>
      </c>
      <c r="C8535">
        <v>57</v>
      </c>
      <c r="D8535" t="s">
        <v>500</v>
      </c>
      <c r="E8535" t="s">
        <v>631</v>
      </c>
      <c r="F8535" t="s">
        <v>1030</v>
      </c>
      <c r="G8535" t="s">
        <v>675</v>
      </c>
      <c r="H8535" t="s">
        <v>383</v>
      </c>
      <c r="I8535" t="s">
        <v>896</v>
      </c>
      <c r="J8535" t="s">
        <v>508</v>
      </c>
      <c r="K8535" t="s">
        <v>288</v>
      </c>
      <c r="L8535" t="s">
        <v>387</v>
      </c>
      <c r="M8535" t="s">
        <v>387</v>
      </c>
      <c r="N8535" t="s">
        <v>78</v>
      </c>
      <c r="O8535" t="s">
        <v>78</v>
      </c>
      <c r="P8535" t="s">
        <v>468</v>
      </c>
      <c r="Q8535" t="s">
        <v>673</v>
      </c>
      <c r="R8535" t="s">
        <v>78</v>
      </c>
    </row>
    <row r="8536" spans="1:18" x14ac:dyDescent="0.35">
      <c r="A8536" t="s">
        <v>37</v>
      </c>
      <c r="B8536" t="s">
        <v>828</v>
      </c>
      <c r="C8536">
        <v>60</v>
      </c>
      <c r="D8536" t="s">
        <v>429</v>
      </c>
      <c r="E8536" t="s">
        <v>78</v>
      </c>
      <c r="F8536" t="s">
        <v>721</v>
      </c>
      <c r="G8536" t="s">
        <v>78</v>
      </c>
      <c r="H8536" t="s">
        <v>737</v>
      </c>
      <c r="I8536" t="s">
        <v>675</v>
      </c>
      <c r="J8536" t="s">
        <v>675</v>
      </c>
      <c r="K8536" t="s">
        <v>800</v>
      </c>
      <c r="L8536" t="s">
        <v>730</v>
      </c>
      <c r="M8536" t="s">
        <v>675</v>
      </c>
      <c r="N8536" t="s">
        <v>78</v>
      </c>
      <c r="O8536" t="s">
        <v>341</v>
      </c>
      <c r="P8536" t="s">
        <v>611</v>
      </c>
      <c r="Q8536" t="s">
        <v>800</v>
      </c>
      <c r="R8536" t="s">
        <v>78</v>
      </c>
    </row>
    <row r="8537" spans="1:18" x14ac:dyDescent="0.35">
      <c r="A8537" t="s">
        <v>37</v>
      </c>
      <c r="B8537" t="s">
        <v>318</v>
      </c>
      <c r="C8537">
        <v>1</v>
      </c>
      <c r="D8537" t="s">
        <v>294</v>
      </c>
      <c r="E8537" t="s">
        <v>78</v>
      </c>
      <c r="F8537" t="s">
        <v>78</v>
      </c>
      <c r="G8537" t="s">
        <v>78</v>
      </c>
      <c r="H8537" t="s">
        <v>78</v>
      </c>
      <c r="I8537" t="s">
        <v>78</v>
      </c>
      <c r="J8537" t="s">
        <v>78</v>
      </c>
      <c r="K8537" t="s">
        <v>78</v>
      </c>
      <c r="L8537" t="s">
        <v>78</v>
      </c>
      <c r="M8537" t="s">
        <v>78</v>
      </c>
      <c r="N8537" t="s">
        <v>78</v>
      </c>
      <c r="O8537" t="s">
        <v>78</v>
      </c>
      <c r="P8537" t="s">
        <v>78</v>
      </c>
      <c r="Q8537" t="s">
        <v>78</v>
      </c>
      <c r="R8537" t="s">
        <v>78</v>
      </c>
    </row>
    <row r="8538" spans="1:18" x14ac:dyDescent="0.35">
      <c r="A8538" t="s">
        <v>38</v>
      </c>
      <c r="B8538" t="s">
        <v>827</v>
      </c>
      <c r="C8538">
        <v>45</v>
      </c>
      <c r="D8538" t="s">
        <v>454</v>
      </c>
      <c r="E8538" t="s">
        <v>1018</v>
      </c>
      <c r="F8538" t="s">
        <v>732</v>
      </c>
      <c r="G8538" t="s">
        <v>337</v>
      </c>
      <c r="H8538" t="s">
        <v>730</v>
      </c>
      <c r="I8538" t="s">
        <v>688</v>
      </c>
      <c r="J8538" t="s">
        <v>676</v>
      </c>
      <c r="K8538" t="s">
        <v>389</v>
      </c>
      <c r="L8538" t="s">
        <v>731</v>
      </c>
      <c r="M8538" t="s">
        <v>78</v>
      </c>
      <c r="N8538" t="s">
        <v>78</v>
      </c>
      <c r="O8538" t="s">
        <v>800</v>
      </c>
      <c r="P8538" t="s">
        <v>546</v>
      </c>
      <c r="Q8538" t="s">
        <v>78</v>
      </c>
      <c r="R8538" t="s">
        <v>78</v>
      </c>
    </row>
    <row r="8539" spans="1:18" x14ac:dyDescent="0.35">
      <c r="A8539" t="s">
        <v>38</v>
      </c>
      <c r="B8539" t="s">
        <v>828</v>
      </c>
      <c r="C8539">
        <v>48</v>
      </c>
      <c r="D8539" t="s">
        <v>482</v>
      </c>
      <c r="E8539" t="s">
        <v>182</v>
      </c>
      <c r="F8539" t="s">
        <v>1011</v>
      </c>
      <c r="G8539" t="s">
        <v>623</v>
      </c>
      <c r="H8539" t="s">
        <v>337</v>
      </c>
      <c r="I8539" t="s">
        <v>998</v>
      </c>
      <c r="J8539" t="s">
        <v>246</v>
      </c>
      <c r="K8539" t="s">
        <v>78</v>
      </c>
      <c r="L8539" t="s">
        <v>78</v>
      </c>
      <c r="M8539" t="s">
        <v>730</v>
      </c>
      <c r="N8539" t="s">
        <v>78</v>
      </c>
      <c r="O8539" t="s">
        <v>78</v>
      </c>
      <c r="P8539" t="s">
        <v>1109</v>
      </c>
      <c r="Q8539" t="s">
        <v>987</v>
      </c>
      <c r="R8539" t="s">
        <v>78</v>
      </c>
    </row>
    <row r="8540" spans="1:18" x14ac:dyDescent="0.35">
      <c r="A8540" t="s">
        <v>38</v>
      </c>
      <c r="B8540" t="s">
        <v>318</v>
      </c>
      <c r="C8540">
        <v>3</v>
      </c>
      <c r="D8540" t="s">
        <v>1165</v>
      </c>
      <c r="E8540" t="s">
        <v>78</v>
      </c>
      <c r="F8540" t="s">
        <v>78</v>
      </c>
      <c r="G8540" t="s">
        <v>78</v>
      </c>
      <c r="H8540" t="s">
        <v>78</v>
      </c>
      <c r="I8540" t="s">
        <v>78</v>
      </c>
      <c r="J8540" t="s">
        <v>78</v>
      </c>
      <c r="K8540" t="s">
        <v>78</v>
      </c>
      <c r="L8540" t="s">
        <v>78</v>
      </c>
      <c r="M8540" t="s">
        <v>78</v>
      </c>
      <c r="N8540" t="s">
        <v>78</v>
      </c>
      <c r="O8540" t="s">
        <v>78</v>
      </c>
      <c r="P8540" t="s">
        <v>838</v>
      </c>
      <c r="Q8540" t="s">
        <v>78</v>
      </c>
      <c r="R8540" t="s">
        <v>78</v>
      </c>
    </row>
    <row r="8541" spans="1:18" x14ac:dyDescent="0.35">
      <c r="A8541" t="s">
        <v>39</v>
      </c>
      <c r="B8541" t="s">
        <v>827</v>
      </c>
      <c r="C8541">
        <v>64</v>
      </c>
      <c r="D8541" t="s">
        <v>140</v>
      </c>
      <c r="E8541" t="s">
        <v>246</v>
      </c>
      <c r="F8541" t="s">
        <v>637</v>
      </c>
      <c r="G8541" t="s">
        <v>644</v>
      </c>
      <c r="H8541" t="s">
        <v>490</v>
      </c>
      <c r="I8541" t="s">
        <v>337</v>
      </c>
      <c r="J8541" t="s">
        <v>741</v>
      </c>
      <c r="K8541" t="s">
        <v>374</v>
      </c>
      <c r="L8541" t="s">
        <v>389</v>
      </c>
      <c r="M8541" t="s">
        <v>78</v>
      </c>
      <c r="N8541" t="s">
        <v>85</v>
      </c>
      <c r="O8541" t="s">
        <v>78</v>
      </c>
      <c r="P8541" t="s">
        <v>1217</v>
      </c>
      <c r="Q8541" t="s">
        <v>414</v>
      </c>
      <c r="R8541" t="s">
        <v>78</v>
      </c>
    </row>
    <row r="8542" spans="1:18" x14ac:dyDescent="0.35">
      <c r="A8542" t="s">
        <v>39</v>
      </c>
      <c r="B8542" t="s">
        <v>828</v>
      </c>
      <c r="C8542">
        <v>80</v>
      </c>
      <c r="D8542" t="s">
        <v>534</v>
      </c>
      <c r="E8542" t="s">
        <v>624</v>
      </c>
      <c r="F8542" t="s">
        <v>1026</v>
      </c>
      <c r="G8542" t="s">
        <v>414</v>
      </c>
      <c r="H8542" t="s">
        <v>622</v>
      </c>
      <c r="I8542" t="s">
        <v>825</v>
      </c>
      <c r="J8542" t="s">
        <v>719</v>
      </c>
      <c r="K8542" t="s">
        <v>78</v>
      </c>
      <c r="L8542" t="s">
        <v>673</v>
      </c>
      <c r="M8542" t="s">
        <v>745</v>
      </c>
      <c r="N8542" t="s">
        <v>807</v>
      </c>
      <c r="O8542" t="s">
        <v>78</v>
      </c>
      <c r="P8542" t="s">
        <v>896</v>
      </c>
      <c r="Q8542" t="s">
        <v>270</v>
      </c>
      <c r="R8542" t="s">
        <v>668</v>
      </c>
    </row>
    <row r="8543" spans="1:18" x14ac:dyDescent="0.35">
      <c r="A8543" t="s">
        <v>39</v>
      </c>
      <c r="B8543" t="s">
        <v>318</v>
      </c>
      <c r="C8543">
        <v>5</v>
      </c>
      <c r="D8543" t="s">
        <v>52</v>
      </c>
      <c r="E8543" t="s">
        <v>78</v>
      </c>
      <c r="F8543" t="s">
        <v>78</v>
      </c>
      <c r="G8543" t="s">
        <v>78</v>
      </c>
      <c r="H8543" t="s">
        <v>78</v>
      </c>
      <c r="I8543" t="s">
        <v>78</v>
      </c>
      <c r="J8543" t="s">
        <v>78</v>
      </c>
      <c r="K8543" t="s">
        <v>78</v>
      </c>
      <c r="L8543" t="s">
        <v>78</v>
      </c>
      <c r="M8543" t="s">
        <v>78</v>
      </c>
      <c r="N8543" t="s">
        <v>78</v>
      </c>
      <c r="O8543" t="s">
        <v>78</v>
      </c>
      <c r="P8543" t="s">
        <v>78</v>
      </c>
      <c r="Q8543" t="s">
        <v>78</v>
      </c>
      <c r="R8543" t="s">
        <v>53</v>
      </c>
    </row>
    <row r="8544" spans="1:18" x14ac:dyDescent="0.35">
      <c r="A8544" t="s">
        <v>40</v>
      </c>
      <c r="B8544" t="s">
        <v>827</v>
      </c>
      <c r="C8544">
        <v>332</v>
      </c>
      <c r="D8544" t="s">
        <v>459</v>
      </c>
      <c r="E8544" t="s">
        <v>737</v>
      </c>
      <c r="F8544" t="s">
        <v>1091</v>
      </c>
      <c r="G8544" t="s">
        <v>458</v>
      </c>
      <c r="H8544" t="s">
        <v>250</v>
      </c>
      <c r="I8544" t="s">
        <v>998</v>
      </c>
      <c r="J8544" t="s">
        <v>721</v>
      </c>
      <c r="K8544" t="s">
        <v>458</v>
      </c>
      <c r="L8544" t="s">
        <v>458</v>
      </c>
      <c r="M8544" t="s">
        <v>387</v>
      </c>
      <c r="N8544" t="s">
        <v>738</v>
      </c>
      <c r="O8544" t="s">
        <v>334</v>
      </c>
      <c r="P8544" t="s">
        <v>1416</v>
      </c>
      <c r="Q8544" t="s">
        <v>374</v>
      </c>
      <c r="R8544" t="s">
        <v>78</v>
      </c>
    </row>
    <row r="8545" spans="1:18" x14ac:dyDescent="0.35">
      <c r="A8545" t="s">
        <v>40</v>
      </c>
      <c r="B8545" t="s">
        <v>828</v>
      </c>
      <c r="C8545">
        <v>362</v>
      </c>
      <c r="D8545" t="s">
        <v>50</v>
      </c>
      <c r="E8545" t="s">
        <v>868</v>
      </c>
      <c r="F8545" t="s">
        <v>1023</v>
      </c>
      <c r="G8545" t="s">
        <v>622</v>
      </c>
      <c r="H8545" t="s">
        <v>743</v>
      </c>
      <c r="I8545" t="s">
        <v>724</v>
      </c>
      <c r="J8545" t="s">
        <v>807</v>
      </c>
      <c r="K8545" t="s">
        <v>458</v>
      </c>
      <c r="L8545" t="s">
        <v>800</v>
      </c>
      <c r="M8545" t="s">
        <v>807</v>
      </c>
      <c r="N8545" t="s">
        <v>623</v>
      </c>
      <c r="O8545" t="s">
        <v>673</v>
      </c>
      <c r="P8545" t="s">
        <v>67</v>
      </c>
      <c r="Q8545" t="s">
        <v>622</v>
      </c>
      <c r="R8545" t="s">
        <v>679</v>
      </c>
    </row>
    <row r="8546" spans="1:18" x14ac:dyDescent="0.35">
      <c r="A8546" t="s">
        <v>40</v>
      </c>
      <c r="B8546" t="s">
        <v>318</v>
      </c>
      <c r="C8546">
        <v>20</v>
      </c>
      <c r="D8546" t="s">
        <v>950</v>
      </c>
      <c r="E8546" t="s">
        <v>458</v>
      </c>
      <c r="F8546" t="s">
        <v>732</v>
      </c>
      <c r="G8546" t="s">
        <v>78</v>
      </c>
      <c r="H8546" t="s">
        <v>78</v>
      </c>
      <c r="I8546" t="s">
        <v>78</v>
      </c>
      <c r="J8546" t="s">
        <v>732</v>
      </c>
      <c r="K8546" t="s">
        <v>78</v>
      </c>
      <c r="L8546" t="s">
        <v>78</v>
      </c>
      <c r="M8546" t="s">
        <v>78</v>
      </c>
      <c r="N8546" t="s">
        <v>78</v>
      </c>
      <c r="O8546" t="s">
        <v>78</v>
      </c>
      <c r="P8546" t="s">
        <v>341</v>
      </c>
      <c r="Q8546" t="s">
        <v>78</v>
      </c>
      <c r="R8546" t="s">
        <v>723</v>
      </c>
    </row>
    <row r="8548" spans="1:18" x14ac:dyDescent="0.35">
      <c r="A8548" t="s">
        <v>2238</v>
      </c>
    </row>
    <row r="8549" spans="1:18" x14ac:dyDescent="0.35">
      <c r="A8549" t="s">
        <v>29</v>
      </c>
      <c r="B8549" t="s">
        <v>864</v>
      </c>
      <c r="C8549" t="s">
        <v>30</v>
      </c>
      <c r="D8549" t="s">
        <v>1394</v>
      </c>
      <c r="E8549" t="s">
        <v>2226</v>
      </c>
      <c r="F8549" t="s">
        <v>2227</v>
      </c>
      <c r="G8549" t="s">
        <v>2228</v>
      </c>
      <c r="H8549" t="s">
        <v>2229</v>
      </c>
      <c r="I8549" t="s">
        <v>2230</v>
      </c>
      <c r="J8549" t="s">
        <v>2231</v>
      </c>
      <c r="K8549" t="s">
        <v>2232</v>
      </c>
      <c r="L8549" t="s">
        <v>2233</v>
      </c>
      <c r="M8549" t="s">
        <v>2234</v>
      </c>
      <c r="N8549" t="s">
        <v>2235</v>
      </c>
      <c r="O8549" t="s">
        <v>2236</v>
      </c>
      <c r="P8549" t="s">
        <v>707</v>
      </c>
      <c r="Q8549" t="s">
        <v>702</v>
      </c>
      <c r="R8549" t="s">
        <v>74</v>
      </c>
    </row>
    <row r="8550" spans="1:18" x14ac:dyDescent="0.35">
      <c r="A8550" t="s">
        <v>35</v>
      </c>
      <c r="B8550" t="s">
        <v>831</v>
      </c>
      <c r="C8550">
        <v>18</v>
      </c>
      <c r="D8550" t="s">
        <v>1399</v>
      </c>
      <c r="E8550" t="s">
        <v>78</v>
      </c>
      <c r="F8550" t="s">
        <v>781</v>
      </c>
      <c r="G8550" t="s">
        <v>631</v>
      </c>
      <c r="H8550" t="s">
        <v>78</v>
      </c>
      <c r="I8550" t="s">
        <v>998</v>
      </c>
      <c r="J8550" t="s">
        <v>59</v>
      </c>
      <c r="K8550" t="s">
        <v>78</v>
      </c>
      <c r="L8550" t="s">
        <v>78</v>
      </c>
      <c r="M8550" t="s">
        <v>78</v>
      </c>
      <c r="N8550" t="s">
        <v>78</v>
      </c>
      <c r="O8550" t="s">
        <v>78</v>
      </c>
      <c r="P8550" t="s">
        <v>722</v>
      </c>
      <c r="Q8550" t="s">
        <v>78</v>
      </c>
      <c r="R8550" t="s">
        <v>78</v>
      </c>
    </row>
    <row r="8551" spans="1:18" x14ac:dyDescent="0.35">
      <c r="A8551" t="s">
        <v>35</v>
      </c>
      <c r="B8551" t="s">
        <v>832</v>
      </c>
      <c r="C8551">
        <v>49</v>
      </c>
      <c r="D8551" t="s">
        <v>1268</v>
      </c>
      <c r="E8551" t="s">
        <v>735</v>
      </c>
      <c r="F8551" t="s">
        <v>791</v>
      </c>
      <c r="G8551" t="s">
        <v>633</v>
      </c>
      <c r="H8551" t="s">
        <v>735</v>
      </c>
      <c r="I8551" t="s">
        <v>725</v>
      </c>
      <c r="J8551" t="s">
        <v>456</v>
      </c>
      <c r="K8551" t="s">
        <v>739</v>
      </c>
      <c r="L8551" t="s">
        <v>738</v>
      </c>
      <c r="M8551" t="s">
        <v>78</v>
      </c>
      <c r="N8551" t="s">
        <v>337</v>
      </c>
      <c r="O8551" t="s">
        <v>78</v>
      </c>
      <c r="P8551" t="s">
        <v>740</v>
      </c>
      <c r="Q8551" t="s">
        <v>623</v>
      </c>
      <c r="R8551" t="s">
        <v>78</v>
      </c>
    </row>
    <row r="8552" spans="1:18" x14ac:dyDescent="0.35">
      <c r="A8552" t="s">
        <v>35</v>
      </c>
      <c r="B8552" t="s">
        <v>833</v>
      </c>
      <c r="C8552">
        <v>40</v>
      </c>
      <c r="D8552" t="s">
        <v>109</v>
      </c>
      <c r="E8552" t="s">
        <v>78</v>
      </c>
      <c r="F8552" t="s">
        <v>1064</v>
      </c>
      <c r="G8552" t="s">
        <v>374</v>
      </c>
      <c r="H8552" t="s">
        <v>78</v>
      </c>
      <c r="I8552" t="s">
        <v>374</v>
      </c>
      <c r="J8552" t="s">
        <v>865</v>
      </c>
      <c r="K8552" t="s">
        <v>374</v>
      </c>
      <c r="L8552" t="s">
        <v>78</v>
      </c>
      <c r="M8552" t="s">
        <v>78</v>
      </c>
      <c r="N8552" t="s">
        <v>78</v>
      </c>
      <c r="O8552" t="s">
        <v>78</v>
      </c>
      <c r="P8552" t="s">
        <v>696</v>
      </c>
      <c r="Q8552" t="s">
        <v>679</v>
      </c>
      <c r="R8552" t="s">
        <v>78</v>
      </c>
    </row>
    <row r="8553" spans="1:18" x14ac:dyDescent="0.35">
      <c r="A8553" t="s">
        <v>36</v>
      </c>
      <c r="B8553" t="s">
        <v>831</v>
      </c>
      <c r="C8553">
        <v>29</v>
      </c>
      <c r="D8553" t="s">
        <v>407</v>
      </c>
      <c r="E8553" t="s">
        <v>755</v>
      </c>
      <c r="F8553" t="s">
        <v>59</v>
      </c>
      <c r="G8553" t="s">
        <v>383</v>
      </c>
      <c r="H8553" t="s">
        <v>78</v>
      </c>
      <c r="I8553" t="s">
        <v>1140</v>
      </c>
      <c r="J8553" t="s">
        <v>78</v>
      </c>
      <c r="K8553" t="s">
        <v>78</v>
      </c>
      <c r="L8553" t="s">
        <v>78</v>
      </c>
      <c r="M8553" t="s">
        <v>737</v>
      </c>
      <c r="N8553" t="s">
        <v>746</v>
      </c>
      <c r="O8553" t="s">
        <v>78</v>
      </c>
      <c r="P8553" t="s">
        <v>796</v>
      </c>
      <c r="Q8553" t="s">
        <v>676</v>
      </c>
      <c r="R8553" t="s">
        <v>78</v>
      </c>
    </row>
    <row r="8554" spans="1:18" x14ac:dyDescent="0.35">
      <c r="A8554" t="s">
        <v>36</v>
      </c>
      <c r="B8554" t="s">
        <v>832</v>
      </c>
      <c r="C8554">
        <v>175</v>
      </c>
      <c r="D8554" t="s">
        <v>583</v>
      </c>
      <c r="E8554" t="s">
        <v>458</v>
      </c>
      <c r="F8554" t="s">
        <v>688</v>
      </c>
      <c r="G8554" t="s">
        <v>529</v>
      </c>
      <c r="H8554" t="s">
        <v>529</v>
      </c>
      <c r="I8554" t="s">
        <v>725</v>
      </c>
      <c r="J8554" t="s">
        <v>85</v>
      </c>
      <c r="K8554" t="s">
        <v>1008</v>
      </c>
      <c r="L8554" t="s">
        <v>738</v>
      </c>
      <c r="M8554" t="s">
        <v>406</v>
      </c>
      <c r="N8554" t="s">
        <v>389</v>
      </c>
      <c r="O8554" t="s">
        <v>78</v>
      </c>
      <c r="P8554" t="s">
        <v>958</v>
      </c>
      <c r="Q8554" t="s">
        <v>78</v>
      </c>
      <c r="R8554" t="s">
        <v>78</v>
      </c>
    </row>
    <row r="8555" spans="1:18" x14ac:dyDescent="0.35">
      <c r="A8555" t="s">
        <v>36</v>
      </c>
      <c r="B8555" t="s">
        <v>833</v>
      </c>
      <c r="C8555">
        <v>40</v>
      </c>
      <c r="D8555" t="s">
        <v>583</v>
      </c>
      <c r="E8555" t="s">
        <v>730</v>
      </c>
      <c r="F8555" t="s">
        <v>731</v>
      </c>
      <c r="G8555" t="s">
        <v>78</v>
      </c>
      <c r="H8555" t="s">
        <v>1030</v>
      </c>
      <c r="I8555" t="s">
        <v>78</v>
      </c>
      <c r="J8555" t="s">
        <v>987</v>
      </c>
      <c r="K8555" t="s">
        <v>78</v>
      </c>
      <c r="L8555" t="s">
        <v>78</v>
      </c>
      <c r="M8555" t="s">
        <v>78</v>
      </c>
      <c r="N8555" t="s">
        <v>456</v>
      </c>
      <c r="O8555" t="s">
        <v>624</v>
      </c>
      <c r="P8555" t="s">
        <v>1264</v>
      </c>
      <c r="Q8555" t="s">
        <v>78</v>
      </c>
      <c r="R8555" t="s">
        <v>78</v>
      </c>
    </row>
    <row r="8556" spans="1:18" x14ac:dyDescent="0.35">
      <c r="A8556" t="s">
        <v>37</v>
      </c>
      <c r="B8556" t="s">
        <v>831</v>
      </c>
      <c r="C8556">
        <v>24</v>
      </c>
      <c r="D8556" t="s">
        <v>513</v>
      </c>
      <c r="E8556" t="s">
        <v>740</v>
      </c>
      <c r="F8556" t="s">
        <v>782</v>
      </c>
      <c r="G8556" t="s">
        <v>78</v>
      </c>
      <c r="H8556" t="s">
        <v>78</v>
      </c>
      <c r="I8556" t="s">
        <v>736</v>
      </c>
      <c r="J8556" t="s">
        <v>78</v>
      </c>
      <c r="K8556" t="s">
        <v>383</v>
      </c>
      <c r="L8556" t="s">
        <v>721</v>
      </c>
      <c r="M8556" t="s">
        <v>993</v>
      </c>
      <c r="N8556" t="s">
        <v>78</v>
      </c>
      <c r="O8556" t="s">
        <v>78</v>
      </c>
      <c r="P8556" t="s">
        <v>891</v>
      </c>
      <c r="Q8556" t="s">
        <v>78</v>
      </c>
      <c r="R8556" t="s">
        <v>78</v>
      </c>
    </row>
    <row r="8557" spans="1:18" x14ac:dyDescent="0.35">
      <c r="A8557" t="s">
        <v>37</v>
      </c>
      <c r="B8557" t="s">
        <v>832</v>
      </c>
      <c r="C8557">
        <v>85</v>
      </c>
      <c r="D8557" t="s">
        <v>393</v>
      </c>
      <c r="E8557" t="s">
        <v>78</v>
      </c>
      <c r="F8557" t="s">
        <v>737</v>
      </c>
      <c r="G8557" t="s">
        <v>389</v>
      </c>
      <c r="H8557" t="s">
        <v>724</v>
      </c>
      <c r="I8557" t="s">
        <v>783</v>
      </c>
      <c r="J8557" t="s">
        <v>730</v>
      </c>
      <c r="K8557" t="s">
        <v>721</v>
      </c>
      <c r="L8557" t="s">
        <v>383</v>
      </c>
      <c r="M8557" t="s">
        <v>78</v>
      </c>
      <c r="N8557" t="s">
        <v>78</v>
      </c>
      <c r="O8557" t="s">
        <v>490</v>
      </c>
      <c r="P8557" t="s">
        <v>1104</v>
      </c>
      <c r="Q8557" t="s">
        <v>387</v>
      </c>
      <c r="R8557" t="s">
        <v>78</v>
      </c>
    </row>
    <row r="8558" spans="1:18" x14ac:dyDescent="0.35">
      <c r="A8558" t="s">
        <v>37</v>
      </c>
      <c r="B8558" t="s">
        <v>833</v>
      </c>
      <c r="C8558">
        <v>9</v>
      </c>
      <c r="D8558" t="s">
        <v>612</v>
      </c>
      <c r="E8558" t="s">
        <v>78</v>
      </c>
      <c r="F8558" t="s">
        <v>78</v>
      </c>
      <c r="G8558" t="s">
        <v>78</v>
      </c>
      <c r="H8558" t="s">
        <v>78</v>
      </c>
      <c r="I8558" t="s">
        <v>78</v>
      </c>
      <c r="J8558" t="s">
        <v>78</v>
      </c>
      <c r="K8558" t="s">
        <v>78</v>
      </c>
      <c r="L8558" t="s">
        <v>78</v>
      </c>
      <c r="M8558" t="s">
        <v>78</v>
      </c>
      <c r="N8558" t="s">
        <v>78</v>
      </c>
      <c r="O8558" t="s">
        <v>78</v>
      </c>
      <c r="P8558" t="s">
        <v>613</v>
      </c>
      <c r="Q8558" t="s">
        <v>78</v>
      </c>
      <c r="R8558" t="s">
        <v>78</v>
      </c>
    </row>
    <row r="8559" spans="1:18" x14ac:dyDescent="0.35">
      <c r="A8559" t="s">
        <v>38</v>
      </c>
      <c r="B8559" t="s">
        <v>831</v>
      </c>
      <c r="C8559">
        <v>26</v>
      </c>
      <c r="D8559" t="s">
        <v>417</v>
      </c>
      <c r="E8559" t="s">
        <v>865</v>
      </c>
      <c r="F8559" t="s">
        <v>865</v>
      </c>
      <c r="G8559" t="s">
        <v>743</v>
      </c>
      <c r="H8559" t="s">
        <v>580</v>
      </c>
      <c r="I8559" t="s">
        <v>743</v>
      </c>
      <c r="J8559" t="s">
        <v>78</v>
      </c>
      <c r="K8559" t="s">
        <v>78</v>
      </c>
      <c r="L8559" t="s">
        <v>78</v>
      </c>
      <c r="M8559" t="s">
        <v>78</v>
      </c>
      <c r="N8559" t="s">
        <v>78</v>
      </c>
      <c r="O8559" t="s">
        <v>78</v>
      </c>
      <c r="P8559" t="s">
        <v>1085</v>
      </c>
      <c r="Q8559" t="s">
        <v>490</v>
      </c>
      <c r="R8559" t="s">
        <v>78</v>
      </c>
    </row>
    <row r="8560" spans="1:18" x14ac:dyDescent="0.35">
      <c r="A8560" t="s">
        <v>38</v>
      </c>
      <c r="B8560" t="s">
        <v>832</v>
      </c>
      <c r="C8560">
        <v>48</v>
      </c>
      <c r="D8560" t="s">
        <v>638</v>
      </c>
      <c r="E8560" t="s">
        <v>432</v>
      </c>
      <c r="F8560" t="s">
        <v>998</v>
      </c>
      <c r="G8560" t="s">
        <v>78</v>
      </c>
      <c r="H8560" t="s">
        <v>730</v>
      </c>
      <c r="I8560" t="s">
        <v>737</v>
      </c>
      <c r="J8560" t="s">
        <v>734</v>
      </c>
      <c r="K8560" t="s">
        <v>374</v>
      </c>
      <c r="L8560" t="s">
        <v>355</v>
      </c>
      <c r="M8560" t="s">
        <v>742</v>
      </c>
      <c r="N8560" t="s">
        <v>78</v>
      </c>
      <c r="O8560" t="s">
        <v>389</v>
      </c>
      <c r="P8560" t="s">
        <v>458</v>
      </c>
      <c r="Q8560" t="s">
        <v>414</v>
      </c>
      <c r="R8560" t="s">
        <v>78</v>
      </c>
    </row>
    <row r="8561" spans="1:18" x14ac:dyDescent="0.35">
      <c r="A8561" t="s">
        <v>38</v>
      </c>
      <c r="B8561" t="s">
        <v>833</v>
      </c>
      <c r="C8561">
        <v>22</v>
      </c>
      <c r="D8561" t="s">
        <v>577</v>
      </c>
      <c r="E8561" t="s">
        <v>740</v>
      </c>
      <c r="F8561" t="s">
        <v>78</v>
      </c>
      <c r="G8561" t="s">
        <v>1151</v>
      </c>
      <c r="H8561" t="s">
        <v>987</v>
      </c>
      <c r="I8561" t="s">
        <v>781</v>
      </c>
      <c r="J8561" t="s">
        <v>78</v>
      </c>
      <c r="K8561" t="s">
        <v>78</v>
      </c>
      <c r="L8561" t="s">
        <v>740</v>
      </c>
      <c r="M8561" t="s">
        <v>78</v>
      </c>
      <c r="N8561" t="s">
        <v>78</v>
      </c>
      <c r="O8561" t="s">
        <v>78</v>
      </c>
      <c r="P8561" t="s">
        <v>761</v>
      </c>
      <c r="Q8561" t="s">
        <v>78</v>
      </c>
      <c r="R8561" t="s">
        <v>78</v>
      </c>
    </row>
    <row r="8562" spans="1:18" x14ac:dyDescent="0.35">
      <c r="A8562" t="s">
        <v>39</v>
      </c>
      <c r="B8562" t="s">
        <v>831</v>
      </c>
      <c r="C8562">
        <v>30</v>
      </c>
      <c r="D8562" t="s">
        <v>496</v>
      </c>
      <c r="E8562" t="s">
        <v>433</v>
      </c>
      <c r="F8562" t="s">
        <v>1310</v>
      </c>
      <c r="G8562" t="s">
        <v>738</v>
      </c>
      <c r="H8562" t="s">
        <v>78</v>
      </c>
      <c r="I8562" t="s">
        <v>508</v>
      </c>
      <c r="J8562" t="s">
        <v>865</v>
      </c>
      <c r="K8562" t="s">
        <v>78</v>
      </c>
      <c r="L8562" t="s">
        <v>78</v>
      </c>
      <c r="M8562" t="s">
        <v>725</v>
      </c>
      <c r="N8562" t="s">
        <v>78</v>
      </c>
      <c r="O8562" t="s">
        <v>78</v>
      </c>
      <c r="P8562" t="s">
        <v>1123</v>
      </c>
      <c r="Q8562" t="s">
        <v>78</v>
      </c>
      <c r="R8562" t="s">
        <v>78</v>
      </c>
    </row>
    <row r="8563" spans="1:18" x14ac:dyDescent="0.35">
      <c r="A8563" t="s">
        <v>39</v>
      </c>
      <c r="B8563" t="s">
        <v>832</v>
      </c>
      <c r="C8563">
        <v>79</v>
      </c>
      <c r="D8563" t="s">
        <v>608</v>
      </c>
      <c r="E8563" t="s">
        <v>644</v>
      </c>
      <c r="F8563" t="s">
        <v>337</v>
      </c>
      <c r="G8563" t="s">
        <v>458</v>
      </c>
      <c r="H8563" t="s">
        <v>246</v>
      </c>
      <c r="I8563" t="s">
        <v>721</v>
      </c>
      <c r="J8563" t="s">
        <v>1064</v>
      </c>
      <c r="K8563" t="s">
        <v>433</v>
      </c>
      <c r="L8563" t="s">
        <v>377</v>
      </c>
      <c r="M8563" t="s">
        <v>800</v>
      </c>
      <c r="N8563" t="s">
        <v>807</v>
      </c>
      <c r="O8563" t="s">
        <v>78</v>
      </c>
      <c r="P8563" t="s">
        <v>964</v>
      </c>
      <c r="Q8563" t="s">
        <v>414</v>
      </c>
      <c r="R8563" t="s">
        <v>490</v>
      </c>
    </row>
    <row r="8564" spans="1:18" x14ac:dyDescent="0.35">
      <c r="A8564" t="s">
        <v>39</v>
      </c>
      <c r="B8564" t="s">
        <v>833</v>
      </c>
      <c r="C8564">
        <v>40</v>
      </c>
      <c r="D8564" t="s">
        <v>315</v>
      </c>
      <c r="E8564" t="s">
        <v>374</v>
      </c>
      <c r="F8564" t="s">
        <v>745</v>
      </c>
      <c r="G8564" t="s">
        <v>246</v>
      </c>
      <c r="H8564" t="s">
        <v>998</v>
      </c>
      <c r="I8564" t="s">
        <v>633</v>
      </c>
      <c r="J8564" t="s">
        <v>406</v>
      </c>
      <c r="K8564" t="s">
        <v>78</v>
      </c>
      <c r="L8564" t="s">
        <v>374</v>
      </c>
      <c r="M8564" t="s">
        <v>406</v>
      </c>
      <c r="N8564" t="s">
        <v>529</v>
      </c>
      <c r="O8564" t="s">
        <v>78</v>
      </c>
      <c r="P8564" t="s">
        <v>745</v>
      </c>
      <c r="Q8564" t="s">
        <v>61</v>
      </c>
      <c r="R8564" t="s">
        <v>78</v>
      </c>
    </row>
    <row r="8565" spans="1:18" x14ac:dyDescent="0.35">
      <c r="A8565" t="s">
        <v>40</v>
      </c>
      <c r="B8565" t="s">
        <v>831</v>
      </c>
      <c r="C8565">
        <v>127</v>
      </c>
      <c r="D8565" t="s">
        <v>1268</v>
      </c>
      <c r="E8565" t="s">
        <v>1023</v>
      </c>
      <c r="F8565" t="s">
        <v>881</v>
      </c>
      <c r="G8565" t="s">
        <v>622</v>
      </c>
      <c r="H8565" t="s">
        <v>675</v>
      </c>
      <c r="I8565" t="s">
        <v>508</v>
      </c>
      <c r="J8565" t="s">
        <v>676</v>
      </c>
      <c r="K8565" t="s">
        <v>334</v>
      </c>
      <c r="L8565" t="s">
        <v>433</v>
      </c>
      <c r="M8565" t="s">
        <v>456</v>
      </c>
      <c r="N8565" t="s">
        <v>458</v>
      </c>
      <c r="O8565" t="s">
        <v>78</v>
      </c>
      <c r="P8565" t="s">
        <v>1217</v>
      </c>
      <c r="Q8565" t="s">
        <v>414</v>
      </c>
      <c r="R8565" t="s">
        <v>78</v>
      </c>
    </row>
    <row r="8566" spans="1:18" x14ac:dyDescent="0.35">
      <c r="A8566" t="s">
        <v>40</v>
      </c>
      <c r="B8566" t="s">
        <v>832</v>
      </c>
      <c r="C8566">
        <v>436</v>
      </c>
      <c r="D8566" t="s">
        <v>520</v>
      </c>
      <c r="E8566" t="s">
        <v>690</v>
      </c>
      <c r="F8566" t="s">
        <v>868</v>
      </c>
      <c r="G8566" t="s">
        <v>622</v>
      </c>
      <c r="H8566" t="s">
        <v>825</v>
      </c>
      <c r="I8566" t="s">
        <v>741</v>
      </c>
      <c r="J8566" t="s">
        <v>825</v>
      </c>
      <c r="K8566" t="s">
        <v>825</v>
      </c>
      <c r="L8566" t="s">
        <v>987</v>
      </c>
      <c r="M8566" t="s">
        <v>490</v>
      </c>
      <c r="N8566" t="s">
        <v>800</v>
      </c>
      <c r="O8566" t="s">
        <v>334</v>
      </c>
      <c r="P8566" t="s">
        <v>1056</v>
      </c>
      <c r="Q8566" t="s">
        <v>433</v>
      </c>
      <c r="R8566" t="s">
        <v>673</v>
      </c>
    </row>
    <row r="8567" spans="1:18" x14ac:dyDescent="0.35">
      <c r="A8567" t="s">
        <v>40</v>
      </c>
      <c r="B8567" t="s">
        <v>833</v>
      </c>
      <c r="C8567">
        <v>151</v>
      </c>
      <c r="D8567" t="s">
        <v>515</v>
      </c>
      <c r="E8567" t="s">
        <v>718</v>
      </c>
      <c r="F8567" t="s">
        <v>724</v>
      </c>
      <c r="G8567" t="s">
        <v>490</v>
      </c>
      <c r="H8567" t="s">
        <v>721</v>
      </c>
      <c r="I8567" t="s">
        <v>743</v>
      </c>
      <c r="J8567" t="s">
        <v>383</v>
      </c>
      <c r="K8567" t="s">
        <v>679</v>
      </c>
      <c r="L8567" t="s">
        <v>406</v>
      </c>
      <c r="M8567" t="s">
        <v>433</v>
      </c>
      <c r="N8567" t="s">
        <v>622</v>
      </c>
      <c r="O8567" t="s">
        <v>246</v>
      </c>
      <c r="P8567" t="s">
        <v>958</v>
      </c>
      <c r="Q8567" t="s">
        <v>690</v>
      </c>
      <c r="R8567" t="s">
        <v>78</v>
      </c>
    </row>
    <row r="8569" spans="1:18" x14ac:dyDescent="0.35">
      <c r="A8569" t="s">
        <v>2239</v>
      </c>
    </row>
    <row r="8570" spans="1:18" x14ac:dyDescent="0.35">
      <c r="A8570" t="s">
        <v>29</v>
      </c>
      <c r="B8570" t="s">
        <v>872</v>
      </c>
      <c r="C8570" t="s">
        <v>30</v>
      </c>
      <c r="D8570" t="s">
        <v>1394</v>
      </c>
      <c r="E8570" t="s">
        <v>2226</v>
      </c>
      <c r="F8570" t="s">
        <v>2227</v>
      </c>
      <c r="G8570" t="s">
        <v>2228</v>
      </c>
      <c r="H8570" t="s">
        <v>2229</v>
      </c>
      <c r="I8570" t="s">
        <v>2230</v>
      </c>
      <c r="J8570" t="s">
        <v>2231</v>
      </c>
      <c r="K8570" t="s">
        <v>2232</v>
      </c>
      <c r="L8570" t="s">
        <v>2233</v>
      </c>
      <c r="M8570" t="s">
        <v>2234</v>
      </c>
      <c r="N8570" t="s">
        <v>2235</v>
      </c>
      <c r="O8570" t="s">
        <v>2236</v>
      </c>
      <c r="P8570" t="s">
        <v>707</v>
      </c>
      <c r="Q8570" t="s">
        <v>702</v>
      </c>
      <c r="R8570" t="s">
        <v>74</v>
      </c>
    </row>
    <row r="8571" spans="1:18" x14ac:dyDescent="0.35">
      <c r="A8571" t="s">
        <v>35</v>
      </c>
      <c r="B8571" t="s">
        <v>873</v>
      </c>
      <c r="C8571">
        <v>71</v>
      </c>
      <c r="D8571" t="s">
        <v>46</v>
      </c>
      <c r="E8571" t="s">
        <v>800</v>
      </c>
      <c r="F8571" t="s">
        <v>743</v>
      </c>
      <c r="G8571" t="s">
        <v>732</v>
      </c>
      <c r="H8571" t="s">
        <v>987</v>
      </c>
      <c r="I8571" t="s">
        <v>1064</v>
      </c>
      <c r="J8571" t="s">
        <v>725</v>
      </c>
      <c r="K8571" t="s">
        <v>736</v>
      </c>
      <c r="L8571" t="s">
        <v>374</v>
      </c>
      <c r="M8571" t="s">
        <v>78</v>
      </c>
      <c r="N8571" t="s">
        <v>78</v>
      </c>
      <c r="O8571" t="s">
        <v>78</v>
      </c>
      <c r="P8571" t="s">
        <v>881</v>
      </c>
      <c r="Q8571" t="s">
        <v>78</v>
      </c>
      <c r="R8571" t="s">
        <v>78</v>
      </c>
    </row>
    <row r="8572" spans="1:18" x14ac:dyDescent="0.35">
      <c r="A8572" t="s">
        <v>35</v>
      </c>
      <c r="B8572" t="s">
        <v>874</v>
      </c>
      <c r="C8572">
        <v>33</v>
      </c>
      <c r="D8572" t="s">
        <v>395</v>
      </c>
      <c r="E8572" t="s">
        <v>938</v>
      </c>
      <c r="F8572" t="s">
        <v>798</v>
      </c>
      <c r="G8572" t="s">
        <v>987</v>
      </c>
      <c r="H8572" t="s">
        <v>1171</v>
      </c>
      <c r="I8572" t="s">
        <v>374</v>
      </c>
      <c r="J8572" t="s">
        <v>1023</v>
      </c>
      <c r="K8572" t="s">
        <v>718</v>
      </c>
      <c r="L8572" t="s">
        <v>623</v>
      </c>
      <c r="M8572" t="s">
        <v>78</v>
      </c>
      <c r="N8572" t="s">
        <v>998</v>
      </c>
      <c r="O8572" t="s">
        <v>78</v>
      </c>
      <c r="P8572" t="s">
        <v>383</v>
      </c>
      <c r="Q8572" t="s">
        <v>679</v>
      </c>
      <c r="R8572" t="s">
        <v>78</v>
      </c>
    </row>
    <row r="8573" spans="1:18" x14ac:dyDescent="0.35">
      <c r="A8573" t="s">
        <v>35</v>
      </c>
      <c r="B8573" t="s">
        <v>318</v>
      </c>
      <c r="C8573">
        <v>3</v>
      </c>
      <c r="D8573" t="s">
        <v>68</v>
      </c>
      <c r="E8573" t="s">
        <v>78</v>
      </c>
      <c r="F8573" t="s">
        <v>78</v>
      </c>
      <c r="G8573" t="s">
        <v>78</v>
      </c>
      <c r="H8573" t="s">
        <v>78</v>
      </c>
      <c r="I8573" t="s">
        <v>78</v>
      </c>
      <c r="J8573" t="s">
        <v>78</v>
      </c>
      <c r="K8573" t="s">
        <v>78</v>
      </c>
      <c r="L8573" t="s">
        <v>78</v>
      </c>
      <c r="M8573" t="s">
        <v>78</v>
      </c>
      <c r="N8573" t="s">
        <v>78</v>
      </c>
      <c r="O8573" t="s">
        <v>78</v>
      </c>
      <c r="P8573" t="s">
        <v>78</v>
      </c>
      <c r="Q8573" t="s">
        <v>67</v>
      </c>
      <c r="R8573" t="s">
        <v>78</v>
      </c>
    </row>
    <row r="8574" spans="1:18" x14ac:dyDescent="0.35">
      <c r="A8574" t="s">
        <v>36</v>
      </c>
      <c r="B8574" t="s">
        <v>873</v>
      </c>
      <c r="C8574">
        <v>140</v>
      </c>
      <c r="D8574" t="s">
        <v>541</v>
      </c>
      <c r="E8574" t="s">
        <v>723</v>
      </c>
      <c r="F8574" t="s">
        <v>868</v>
      </c>
      <c r="G8574" t="s">
        <v>631</v>
      </c>
      <c r="H8574" t="s">
        <v>743</v>
      </c>
      <c r="I8574" t="s">
        <v>337</v>
      </c>
      <c r="J8574" t="s">
        <v>490</v>
      </c>
      <c r="K8574" t="s">
        <v>250</v>
      </c>
      <c r="L8574" t="s">
        <v>355</v>
      </c>
      <c r="M8574" t="s">
        <v>414</v>
      </c>
      <c r="N8574" t="s">
        <v>673</v>
      </c>
      <c r="O8574" t="s">
        <v>78</v>
      </c>
      <c r="P8574" t="s">
        <v>611</v>
      </c>
      <c r="Q8574" t="s">
        <v>78</v>
      </c>
      <c r="R8574" t="s">
        <v>78</v>
      </c>
    </row>
    <row r="8575" spans="1:18" x14ac:dyDescent="0.35">
      <c r="A8575" t="s">
        <v>36</v>
      </c>
      <c r="B8575" t="s">
        <v>874</v>
      </c>
      <c r="C8575">
        <v>86</v>
      </c>
      <c r="D8575" t="s">
        <v>302</v>
      </c>
      <c r="E8575" t="s">
        <v>341</v>
      </c>
      <c r="F8575" t="s">
        <v>739</v>
      </c>
      <c r="G8575" t="s">
        <v>78</v>
      </c>
      <c r="H8575" t="s">
        <v>868</v>
      </c>
      <c r="I8575" t="s">
        <v>1109</v>
      </c>
      <c r="J8575" t="s">
        <v>78</v>
      </c>
      <c r="K8575" t="s">
        <v>288</v>
      </c>
      <c r="L8575" t="s">
        <v>387</v>
      </c>
      <c r="M8575" t="s">
        <v>738</v>
      </c>
      <c r="N8575" t="s">
        <v>949</v>
      </c>
      <c r="O8575" t="s">
        <v>414</v>
      </c>
      <c r="P8575" t="s">
        <v>896</v>
      </c>
      <c r="Q8575" t="s">
        <v>800</v>
      </c>
      <c r="R8575" t="s">
        <v>78</v>
      </c>
    </row>
    <row r="8576" spans="1:18" x14ac:dyDescent="0.35">
      <c r="A8576" t="s">
        <v>36</v>
      </c>
      <c r="B8576" t="s">
        <v>318</v>
      </c>
      <c r="C8576">
        <v>18</v>
      </c>
      <c r="D8576" t="s">
        <v>974</v>
      </c>
      <c r="E8576" t="s">
        <v>78</v>
      </c>
      <c r="F8576" t="s">
        <v>949</v>
      </c>
      <c r="G8576" t="s">
        <v>78</v>
      </c>
      <c r="H8576" t="s">
        <v>78</v>
      </c>
      <c r="I8576" t="s">
        <v>78</v>
      </c>
      <c r="J8576" t="s">
        <v>949</v>
      </c>
      <c r="K8576" t="s">
        <v>78</v>
      </c>
      <c r="L8576" t="s">
        <v>78</v>
      </c>
      <c r="M8576" t="s">
        <v>1167</v>
      </c>
      <c r="N8576" t="s">
        <v>1167</v>
      </c>
      <c r="O8576" t="s">
        <v>78</v>
      </c>
      <c r="P8576" t="s">
        <v>406</v>
      </c>
      <c r="Q8576" t="s">
        <v>78</v>
      </c>
      <c r="R8576" t="s">
        <v>78</v>
      </c>
    </row>
    <row r="8577" spans="1:18" x14ac:dyDescent="0.35">
      <c r="A8577" t="s">
        <v>37</v>
      </c>
      <c r="B8577" t="s">
        <v>873</v>
      </c>
      <c r="C8577">
        <v>68</v>
      </c>
      <c r="D8577" t="s">
        <v>552</v>
      </c>
      <c r="E8577" t="s">
        <v>690</v>
      </c>
      <c r="F8577" t="s">
        <v>725</v>
      </c>
      <c r="G8577" t="s">
        <v>387</v>
      </c>
      <c r="H8577" t="s">
        <v>78</v>
      </c>
      <c r="I8577" t="s">
        <v>1064</v>
      </c>
      <c r="J8577" t="s">
        <v>250</v>
      </c>
      <c r="K8577" t="s">
        <v>730</v>
      </c>
      <c r="L8577" t="s">
        <v>675</v>
      </c>
      <c r="M8577" t="s">
        <v>389</v>
      </c>
      <c r="N8577" t="s">
        <v>78</v>
      </c>
      <c r="O8577" t="s">
        <v>78</v>
      </c>
      <c r="P8577" t="s">
        <v>143</v>
      </c>
      <c r="Q8577" t="s">
        <v>668</v>
      </c>
      <c r="R8577" t="s">
        <v>78</v>
      </c>
    </row>
    <row r="8578" spans="1:18" x14ac:dyDescent="0.35">
      <c r="A8578" t="s">
        <v>37</v>
      </c>
      <c r="B8578" t="s">
        <v>874</v>
      </c>
      <c r="C8578">
        <v>39</v>
      </c>
      <c r="D8578" t="s">
        <v>655</v>
      </c>
      <c r="E8578" t="s">
        <v>78</v>
      </c>
      <c r="F8578" t="s">
        <v>529</v>
      </c>
      <c r="G8578" t="s">
        <v>78</v>
      </c>
      <c r="H8578" t="s">
        <v>918</v>
      </c>
      <c r="I8578" t="s">
        <v>788</v>
      </c>
      <c r="J8578" t="s">
        <v>341</v>
      </c>
      <c r="K8578" t="s">
        <v>622</v>
      </c>
      <c r="L8578" t="s">
        <v>721</v>
      </c>
      <c r="M8578" t="s">
        <v>624</v>
      </c>
      <c r="N8578" t="s">
        <v>78</v>
      </c>
      <c r="O8578" t="s">
        <v>690</v>
      </c>
      <c r="P8578" t="s">
        <v>1220</v>
      </c>
      <c r="Q8578" t="s">
        <v>738</v>
      </c>
      <c r="R8578" t="s">
        <v>78</v>
      </c>
    </row>
    <row r="8579" spans="1:18" x14ac:dyDescent="0.35">
      <c r="A8579" t="s">
        <v>37</v>
      </c>
      <c r="B8579" t="s">
        <v>318</v>
      </c>
      <c r="C8579">
        <v>11</v>
      </c>
      <c r="D8579" t="s">
        <v>967</v>
      </c>
      <c r="E8579" t="s">
        <v>78</v>
      </c>
      <c r="F8579" t="s">
        <v>78</v>
      </c>
      <c r="G8579" t="s">
        <v>78</v>
      </c>
      <c r="H8579" t="s">
        <v>78</v>
      </c>
      <c r="I8579" t="s">
        <v>78</v>
      </c>
      <c r="J8579" t="s">
        <v>78</v>
      </c>
      <c r="K8579" t="s">
        <v>78</v>
      </c>
      <c r="L8579" t="s">
        <v>580</v>
      </c>
      <c r="M8579" t="s">
        <v>78</v>
      </c>
      <c r="N8579" t="s">
        <v>78</v>
      </c>
      <c r="O8579" t="s">
        <v>78</v>
      </c>
      <c r="P8579" t="s">
        <v>78</v>
      </c>
      <c r="Q8579" t="s">
        <v>78</v>
      </c>
      <c r="R8579" t="s">
        <v>78</v>
      </c>
    </row>
    <row r="8580" spans="1:18" x14ac:dyDescent="0.35">
      <c r="A8580" t="s">
        <v>38</v>
      </c>
      <c r="B8580" t="s">
        <v>873</v>
      </c>
      <c r="C8580">
        <v>62</v>
      </c>
      <c r="D8580" t="s">
        <v>159</v>
      </c>
      <c r="E8580" t="s">
        <v>740</v>
      </c>
      <c r="F8580" t="s">
        <v>458</v>
      </c>
      <c r="G8580" t="s">
        <v>800</v>
      </c>
      <c r="H8580" t="s">
        <v>807</v>
      </c>
      <c r="I8580" t="s">
        <v>688</v>
      </c>
      <c r="J8580" t="s">
        <v>490</v>
      </c>
      <c r="K8580" t="s">
        <v>78</v>
      </c>
      <c r="L8580" t="s">
        <v>337</v>
      </c>
      <c r="M8580" t="s">
        <v>78</v>
      </c>
      <c r="N8580" t="s">
        <v>78</v>
      </c>
      <c r="O8580" t="s">
        <v>374</v>
      </c>
      <c r="P8580" t="s">
        <v>936</v>
      </c>
      <c r="Q8580" t="s">
        <v>85</v>
      </c>
      <c r="R8580" t="s">
        <v>78</v>
      </c>
    </row>
    <row r="8581" spans="1:18" x14ac:dyDescent="0.35">
      <c r="A8581" t="s">
        <v>38</v>
      </c>
      <c r="B8581" t="s">
        <v>874</v>
      </c>
      <c r="C8581">
        <v>24</v>
      </c>
      <c r="D8581" t="s">
        <v>323</v>
      </c>
      <c r="E8581" t="s">
        <v>1115</v>
      </c>
      <c r="F8581" t="s">
        <v>432</v>
      </c>
      <c r="G8581" t="s">
        <v>1091</v>
      </c>
      <c r="H8581" t="s">
        <v>902</v>
      </c>
      <c r="I8581" t="s">
        <v>783</v>
      </c>
      <c r="J8581" t="s">
        <v>623</v>
      </c>
      <c r="K8581" t="s">
        <v>623</v>
      </c>
      <c r="L8581" t="s">
        <v>78</v>
      </c>
      <c r="M8581" t="s">
        <v>1222</v>
      </c>
      <c r="N8581" t="s">
        <v>78</v>
      </c>
      <c r="O8581" t="s">
        <v>78</v>
      </c>
      <c r="P8581" t="s">
        <v>1091</v>
      </c>
      <c r="Q8581" t="s">
        <v>78</v>
      </c>
      <c r="R8581" t="s">
        <v>78</v>
      </c>
    </row>
    <row r="8582" spans="1:18" x14ac:dyDescent="0.35">
      <c r="A8582" t="s">
        <v>38</v>
      </c>
      <c r="B8582" t="s">
        <v>318</v>
      </c>
      <c r="C8582">
        <v>10</v>
      </c>
      <c r="D8582" t="s">
        <v>238</v>
      </c>
      <c r="E8582" t="s">
        <v>78</v>
      </c>
      <c r="F8582" t="s">
        <v>78</v>
      </c>
      <c r="G8582" t="s">
        <v>78</v>
      </c>
      <c r="H8582" t="s">
        <v>78</v>
      </c>
      <c r="I8582" t="s">
        <v>78</v>
      </c>
      <c r="J8582" t="s">
        <v>78</v>
      </c>
      <c r="K8582" t="s">
        <v>78</v>
      </c>
      <c r="L8582" t="s">
        <v>78</v>
      </c>
      <c r="M8582" t="s">
        <v>78</v>
      </c>
      <c r="N8582" t="s">
        <v>78</v>
      </c>
      <c r="O8582" t="s">
        <v>78</v>
      </c>
      <c r="P8582" t="s">
        <v>239</v>
      </c>
      <c r="Q8582" t="s">
        <v>78</v>
      </c>
      <c r="R8582" t="s">
        <v>78</v>
      </c>
    </row>
    <row r="8583" spans="1:18" x14ac:dyDescent="0.35">
      <c r="A8583" t="s">
        <v>39</v>
      </c>
      <c r="B8583" t="s">
        <v>873</v>
      </c>
      <c r="C8583">
        <v>81</v>
      </c>
      <c r="D8583" t="s">
        <v>954</v>
      </c>
      <c r="E8583" t="s">
        <v>490</v>
      </c>
      <c r="F8583" t="s">
        <v>958</v>
      </c>
      <c r="G8583" t="s">
        <v>622</v>
      </c>
      <c r="H8583" t="s">
        <v>490</v>
      </c>
      <c r="I8583" t="s">
        <v>1008</v>
      </c>
      <c r="J8583" t="s">
        <v>789</v>
      </c>
      <c r="K8583" t="s">
        <v>78</v>
      </c>
      <c r="L8583" t="s">
        <v>673</v>
      </c>
      <c r="M8583" t="s">
        <v>739</v>
      </c>
      <c r="N8583" t="s">
        <v>387</v>
      </c>
      <c r="O8583" t="s">
        <v>78</v>
      </c>
      <c r="P8583" t="s">
        <v>694</v>
      </c>
      <c r="Q8583" t="s">
        <v>377</v>
      </c>
      <c r="R8583" t="s">
        <v>414</v>
      </c>
    </row>
    <row r="8584" spans="1:18" x14ac:dyDescent="0.35">
      <c r="A8584" t="s">
        <v>39</v>
      </c>
      <c r="B8584" t="s">
        <v>874</v>
      </c>
      <c r="C8584">
        <v>53</v>
      </c>
      <c r="D8584" t="s">
        <v>332</v>
      </c>
      <c r="E8584" t="s">
        <v>987</v>
      </c>
      <c r="F8584" t="s">
        <v>1056</v>
      </c>
      <c r="G8584" t="s">
        <v>85</v>
      </c>
      <c r="H8584" t="s">
        <v>78</v>
      </c>
      <c r="I8584" t="s">
        <v>622</v>
      </c>
      <c r="J8584" t="s">
        <v>728</v>
      </c>
      <c r="K8584" t="s">
        <v>389</v>
      </c>
      <c r="L8584" t="s">
        <v>387</v>
      </c>
      <c r="M8584" t="s">
        <v>78</v>
      </c>
      <c r="N8584" t="s">
        <v>337</v>
      </c>
      <c r="O8584" t="s">
        <v>78</v>
      </c>
      <c r="P8584" t="s">
        <v>1138</v>
      </c>
      <c r="Q8584" t="s">
        <v>980</v>
      </c>
      <c r="R8584" t="s">
        <v>334</v>
      </c>
    </row>
    <row r="8585" spans="1:18" x14ac:dyDescent="0.35">
      <c r="A8585" t="s">
        <v>39</v>
      </c>
      <c r="B8585" t="s">
        <v>318</v>
      </c>
      <c r="C8585">
        <v>15</v>
      </c>
      <c r="D8585" t="s">
        <v>1399</v>
      </c>
      <c r="E8585" t="s">
        <v>78</v>
      </c>
      <c r="F8585" t="s">
        <v>78</v>
      </c>
      <c r="G8585" t="s">
        <v>78</v>
      </c>
      <c r="H8585" t="s">
        <v>1118</v>
      </c>
      <c r="I8585" t="s">
        <v>78</v>
      </c>
      <c r="J8585" t="s">
        <v>78</v>
      </c>
      <c r="K8585" t="s">
        <v>78</v>
      </c>
      <c r="L8585" t="s">
        <v>78</v>
      </c>
      <c r="M8585" t="s">
        <v>78</v>
      </c>
      <c r="N8585" t="s">
        <v>78</v>
      </c>
      <c r="O8585" t="s">
        <v>78</v>
      </c>
      <c r="P8585" t="s">
        <v>1121</v>
      </c>
      <c r="Q8585" t="s">
        <v>78</v>
      </c>
      <c r="R8585" t="s">
        <v>78</v>
      </c>
    </row>
    <row r="8586" spans="1:18" x14ac:dyDescent="0.35">
      <c r="A8586" t="s">
        <v>40</v>
      </c>
      <c r="B8586" t="s">
        <v>873</v>
      </c>
      <c r="C8586">
        <v>422</v>
      </c>
      <c r="D8586" t="s">
        <v>256</v>
      </c>
      <c r="E8586" t="s">
        <v>724</v>
      </c>
      <c r="F8586" t="s">
        <v>270</v>
      </c>
      <c r="G8586" t="s">
        <v>807</v>
      </c>
      <c r="H8586" t="s">
        <v>406</v>
      </c>
      <c r="I8586" t="s">
        <v>993</v>
      </c>
      <c r="J8586" t="s">
        <v>456</v>
      </c>
      <c r="K8586" t="s">
        <v>622</v>
      </c>
      <c r="L8586" t="s">
        <v>490</v>
      </c>
      <c r="M8586" t="s">
        <v>490</v>
      </c>
      <c r="N8586" t="s">
        <v>673</v>
      </c>
      <c r="O8586" t="s">
        <v>679</v>
      </c>
      <c r="P8586" t="s">
        <v>852</v>
      </c>
      <c r="Q8586" t="s">
        <v>246</v>
      </c>
      <c r="R8586" t="s">
        <v>668</v>
      </c>
    </row>
    <row r="8587" spans="1:18" x14ac:dyDescent="0.35">
      <c r="A8587" t="s">
        <v>40</v>
      </c>
      <c r="B8587" t="s">
        <v>874</v>
      </c>
      <c r="C8587">
        <v>235</v>
      </c>
      <c r="D8587" t="s">
        <v>329</v>
      </c>
      <c r="E8587" t="s">
        <v>868</v>
      </c>
      <c r="F8587" t="s">
        <v>1015</v>
      </c>
      <c r="G8587" t="s">
        <v>85</v>
      </c>
      <c r="H8587" t="s">
        <v>993</v>
      </c>
      <c r="I8587" t="s">
        <v>270</v>
      </c>
      <c r="J8587" t="s">
        <v>341</v>
      </c>
      <c r="K8587" t="s">
        <v>743</v>
      </c>
      <c r="L8587" t="s">
        <v>623</v>
      </c>
      <c r="M8587" t="s">
        <v>624</v>
      </c>
      <c r="N8587" t="s">
        <v>250</v>
      </c>
      <c r="O8587" t="s">
        <v>389</v>
      </c>
      <c r="P8587" t="s">
        <v>65</v>
      </c>
      <c r="Q8587" t="s">
        <v>732</v>
      </c>
      <c r="R8587" t="s">
        <v>679</v>
      </c>
    </row>
    <row r="8588" spans="1:18" x14ac:dyDescent="0.35">
      <c r="A8588" t="s">
        <v>40</v>
      </c>
      <c r="B8588" t="s">
        <v>318</v>
      </c>
      <c r="C8588">
        <v>57</v>
      </c>
      <c r="D8588" t="s">
        <v>981</v>
      </c>
      <c r="E8588" t="s">
        <v>78</v>
      </c>
      <c r="F8588" t="s">
        <v>675</v>
      </c>
      <c r="G8588" t="s">
        <v>78</v>
      </c>
      <c r="H8588" t="s">
        <v>736</v>
      </c>
      <c r="I8588" t="s">
        <v>78</v>
      </c>
      <c r="J8588" t="s">
        <v>675</v>
      </c>
      <c r="K8588" t="s">
        <v>78</v>
      </c>
      <c r="L8588" t="s">
        <v>387</v>
      </c>
      <c r="M8588" t="s">
        <v>622</v>
      </c>
      <c r="N8588" t="s">
        <v>622</v>
      </c>
      <c r="O8588" t="s">
        <v>78</v>
      </c>
      <c r="P8588" t="s">
        <v>1130</v>
      </c>
      <c r="Q8588" t="s">
        <v>433</v>
      </c>
      <c r="R8588" t="s">
        <v>78</v>
      </c>
    </row>
    <row r="8590" spans="1:18" x14ac:dyDescent="0.35">
      <c r="A8590" t="s">
        <v>2240</v>
      </c>
    </row>
    <row r="8591" spans="1:18" x14ac:dyDescent="0.35">
      <c r="A8591" t="s">
        <v>29</v>
      </c>
      <c r="B8591" t="s">
        <v>899</v>
      </c>
      <c r="C8591" t="s">
        <v>30</v>
      </c>
      <c r="D8591" t="s">
        <v>1394</v>
      </c>
      <c r="E8591" t="s">
        <v>2226</v>
      </c>
      <c r="F8591" t="s">
        <v>2227</v>
      </c>
      <c r="G8591" t="s">
        <v>2228</v>
      </c>
      <c r="H8591" t="s">
        <v>2229</v>
      </c>
      <c r="I8591" t="s">
        <v>2230</v>
      </c>
      <c r="J8591" t="s">
        <v>2231</v>
      </c>
      <c r="K8591" t="s">
        <v>2232</v>
      </c>
      <c r="L8591" t="s">
        <v>2233</v>
      </c>
      <c r="M8591" t="s">
        <v>2234</v>
      </c>
      <c r="N8591" t="s">
        <v>2235</v>
      </c>
      <c r="O8591" t="s">
        <v>2236</v>
      </c>
      <c r="P8591" t="s">
        <v>707</v>
      </c>
      <c r="Q8591" t="s">
        <v>702</v>
      </c>
      <c r="R8591" t="s">
        <v>74</v>
      </c>
    </row>
    <row r="8592" spans="1:18" x14ac:dyDescent="0.35">
      <c r="A8592" t="s">
        <v>35</v>
      </c>
      <c r="B8592" t="s">
        <v>900</v>
      </c>
      <c r="C8592">
        <v>89</v>
      </c>
      <c r="D8592" t="s">
        <v>515</v>
      </c>
      <c r="E8592" t="s">
        <v>721</v>
      </c>
      <c r="F8592" t="s">
        <v>865</v>
      </c>
      <c r="G8592" t="s">
        <v>644</v>
      </c>
      <c r="H8592" t="s">
        <v>721</v>
      </c>
      <c r="I8592" t="s">
        <v>730</v>
      </c>
      <c r="J8592" t="s">
        <v>696</v>
      </c>
      <c r="K8592" t="s">
        <v>743</v>
      </c>
      <c r="L8592" t="s">
        <v>389</v>
      </c>
      <c r="M8592" t="s">
        <v>78</v>
      </c>
      <c r="N8592" t="s">
        <v>622</v>
      </c>
      <c r="O8592" t="s">
        <v>78</v>
      </c>
      <c r="P8592" t="s">
        <v>1118</v>
      </c>
      <c r="Q8592" t="s">
        <v>433</v>
      </c>
      <c r="R8592" t="s">
        <v>78</v>
      </c>
    </row>
    <row r="8593" spans="1:18" x14ac:dyDescent="0.35">
      <c r="A8593" t="s">
        <v>35</v>
      </c>
      <c r="B8593" t="s">
        <v>901</v>
      </c>
      <c r="C8593">
        <v>18</v>
      </c>
      <c r="D8593" t="s">
        <v>752</v>
      </c>
      <c r="E8593" t="s">
        <v>78</v>
      </c>
      <c r="F8593" t="s">
        <v>383</v>
      </c>
      <c r="G8593" t="s">
        <v>78</v>
      </c>
      <c r="H8593" t="s">
        <v>78</v>
      </c>
      <c r="I8593" t="s">
        <v>383</v>
      </c>
      <c r="J8593" t="s">
        <v>78</v>
      </c>
      <c r="K8593" t="s">
        <v>78</v>
      </c>
      <c r="L8593" t="s">
        <v>78</v>
      </c>
      <c r="M8593" t="s">
        <v>78</v>
      </c>
      <c r="N8593" t="s">
        <v>78</v>
      </c>
      <c r="O8593" t="s">
        <v>78</v>
      </c>
      <c r="P8593" t="s">
        <v>383</v>
      </c>
      <c r="Q8593" t="s">
        <v>383</v>
      </c>
      <c r="R8593" t="s">
        <v>78</v>
      </c>
    </row>
    <row r="8594" spans="1:18" x14ac:dyDescent="0.35">
      <c r="A8594" t="s">
        <v>36</v>
      </c>
      <c r="B8594" t="s">
        <v>900</v>
      </c>
      <c r="C8594">
        <v>244</v>
      </c>
      <c r="D8594" t="s">
        <v>94</v>
      </c>
      <c r="E8594" t="s">
        <v>456</v>
      </c>
      <c r="F8594" t="s">
        <v>742</v>
      </c>
      <c r="G8594" t="s">
        <v>644</v>
      </c>
      <c r="H8594" t="s">
        <v>529</v>
      </c>
      <c r="I8594" t="s">
        <v>998</v>
      </c>
      <c r="J8594" t="s">
        <v>675</v>
      </c>
      <c r="K8594" t="s">
        <v>456</v>
      </c>
      <c r="L8594" t="s">
        <v>675</v>
      </c>
      <c r="M8594" t="s">
        <v>406</v>
      </c>
      <c r="N8594" t="s">
        <v>743</v>
      </c>
      <c r="O8594" t="s">
        <v>673</v>
      </c>
      <c r="P8594" t="s">
        <v>1003</v>
      </c>
      <c r="Q8594" t="s">
        <v>334</v>
      </c>
      <c r="R8594" t="s">
        <v>78</v>
      </c>
    </row>
    <row r="8595" spans="1:18" x14ac:dyDescent="0.35">
      <c r="A8595" t="s">
        <v>37</v>
      </c>
      <c r="B8595" t="s">
        <v>900</v>
      </c>
      <c r="C8595">
        <v>118</v>
      </c>
      <c r="D8595" t="s">
        <v>574</v>
      </c>
      <c r="E8595" t="s">
        <v>341</v>
      </c>
      <c r="F8595" t="s">
        <v>288</v>
      </c>
      <c r="G8595" t="s">
        <v>433</v>
      </c>
      <c r="H8595" t="s">
        <v>529</v>
      </c>
      <c r="I8595" t="s">
        <v>717</v>
      </c>
      <c r="J8595" t="s">
        <v>736</v>
      </c>
      <c r="K8595" t="s">
        <v>734</v>
      </c>
      <c r="L8595" t="s">
        <v>644</v>
      </c>
      <c r="M8595" t="s">
        <v>800</v>
      </c>
      <c r="N8595" t="s">
        <v>78</v>
      </c>
      <c r="O8595" t="s">
        <v>387</v>
      </c>
      <c r="P8595" t="s">
        <v>795</v>
      </c>
      <c r="Q8595" t="s">
        <v>374</v>
      </c>
      <c r="R8595" t="s">
        <v>78</v>
      </c>
    </row>
    <row r="8596" spans="1:18" x14ac:dyDescent="0.35">
      <c r="A8596" t="s">
        <v>38</v>
      </c>
      <c r="B8596" t="s">
        <v>900</v>
      </c>
      <c r="C8596">
        <v>22</v>
      </c>
      <c r="D8596" t="s">
        <v>238</v>
      </c>
      <c r="E8596" t="s">
        <v>299</v>
      </c>
      <c r="F8596" t="s">
        <v>78</v>
      </c>
      <c r="G8596" t="s">
        <v>78</v>
      </c>
      <c r="H8596" t="s">
        <v>78</v>
      </c>
      <c r="I8596" t="s">
        <v>389</v>
      </c>
      <c r="J8596" t="s">
        <v>78</v>
      </c>
      <c r="K8596" t="s">
        <v>78</v>
      </c>
      <c r="L8596" t="s">
        <v>949</v>
      </c>
      <c r="M8596" t="s">
        <v>741</v>
      </c>
      <c r="N8596" t="s">
        <v>78</v>
      </c>
      <c r="O8596" t="s">
        <v>78</v>
      </c>
      <c r="P8596" t="s">
        <v>772</v>
      </c>
      <c r="Q8596" t="s">
        <v>78</v>
      </c>
      <c r="R8596" t="s">
        <v>78</v>
      </c>
    </row>
    <row r="8597" spans="1:18" x14ac:dyDescent="0.35">
      <c r="A8597" t="s">
        <v>38</v>
      </c>
      <c r="B8597" t="s">
        <v>901</v>
      </c>
      <c r="C8597">
        <v>74</v>
      </c>
      <c r="D8597" t="s">
        <v>577</v>
      </c>
      <c r="E8597" t="s">
        <v>1222</v>
      </c>
      <c r="F8597" t="s">
        <v>783</v>
      </c>
      <c r="G8597" t="s">
        <v>337</v>
      </c>
      <c r="H8597" t="s">
        <v>1018</v>
      </c>
      <c r="I8597" t="s">
        <v>1140</v>
      </c>
      <c r="J8597" t="s">
        <v>644</v>
      </c>
      <c r="K8597" t="s">
        <v>433</v>
      </c>
      <c r="L8597" t="s">
        <v>675</v>
      </c>
      <c r="M8597" t="s">
        <v>78</v>
      </c>
      <c r="N8597" t="s">
        <v>78</v>
      </c>
      <c r="O8597" t="s">
        <v>377</v>
      </c>
      <c r="P8597" t="s">
        <v>65</v>
      </c>
      <c r="Q8597" t="s">
        <v>490</v>
      </c>
      <c r="R8597" t="s">
        <v>78</v>
      </c>
    </row>
    <row r="8598" spans="1:18" x14ac:dyDescent="0.35">
      <c r="A8598" t="s">
        <v>39</v>
      </c>
      <c r="B8598" t="s">
        <v>900</v>
      </c>
      <c r="C8598">
        <v>128</v>
      </c>
      <c r="D8598" t="s">
        <v>584</v>
      </c>
      <c r="E8598" t="s">
        <v>414</v>
      </c>
      <c r="F8598" t="s">
        <v>65</v>
      </c>
      <c r="G8598" t="s">
        <v>987</v>
      </c>
      <c r="H8598" t="s">
        <v>622</v>
      </c>
      <c r="I8598" t="s">
        <v>730</v>
      </c>
      <c r="J8598" t="s">
        <v>741</v>
      </c>
      <c r="K8598" t="s">
        <v>673</v>
      </c>
      <c r="L8598" t="s">
        <v>433</v>
      </c>
      <c r="M8598" t="s">
        <v>734</v>
      </c>
      <c r="N8598" t="s">
        <v>624</v>
      </c>
      <c r="O8598" t="s">
        <v>78</v>
      </c>
      <c r="P8598" t="s">
        <v>768</v>
      </c>
      <c r="Q8598" t="s">
        <v>737</v>
      </c>
      <c r="R8598" t="s">
        <v>377</v>
      </c>
    </row>
    <row r="8599" spans="1:18" x14ac:dyDescent="0.35">
      <c r="A8599" t="s">
        <v>39</v>
      </c>
      <c r="B8599" t="s">
        <v>901</v>
      </c>
      <c r="C8599">
        <v>21</v>
      </c>
      <c r="D8599" t="s">
        <v>769</v>
      </c>
      <c r="E8599" t="s">
        <v>793</v>
      </c>
      <c r="F8599" t="s">
        <v>737</v>
      </c>
      <c r="G8599" t="s">
        <v>78</v>
      </c>
      <c r="H8599" t="s">
        <v>78</v>
      </c>
      <c r="I8599" t="s">
        <v>78</v>
      </c>
      <c r="J8599" t="s">
        <v>736</v>
      </c>
      <c r="K8599" t="s">
        <v>78</v>
      </c>
      <c r="L8599" t="s">
        <v>78</v>
      </c>
      <c r="M8599" t="s">
        <v>78</v>
      </c>
      <c r="N8599" t="s">
        <v>78</v>
      </c>
      <c r="O8599" t="s">
        <v>78</v>
      </c>
      <c r="P8599" t="s">
        <v>1030</v>
      </c>
      <c r="Q8599" t="s">
        <v>78</v>
      </c>
      <c r="R8599" t="s">
        <v>78</v>
      </c>
    </row>
    <row r="8600" spans="1:18" x14ac:dyDescent="0.35">
      <c r="A8600" t="s">
        <v>40</v>
      </c>
      <c r="B8600" t="s">
        <v>900</v>
      </c>
      <c r="C8600">
        <v>601</v>
      </c>
      <c r="D8600" t="s">
        <v>297</v>
      </c>
      <c r="E8600" t="s">
        <v>250</v>
      </c>
      <c r="F8600" t="s">
        <v>1023</v>
      </c>
      <c r="G8600" t="s">
        <v>987</v>
      </c>
      <c r="H8600" t="s">
        <v>743</v>
      </c>
      <c r="I8600" t="s">
        <v>742</v>
      </c>
      <c r="J8600" t="s">
        <v>529</v>
      </c>
      <c r="K8600" t="s">
        <v>341</v>
      </c>
      <c r="L8600" t="s">
        <v>355</v>
      </c>
      <c r="M8600" t="s">
        <v>458</v>
      </c>
      <c r="N8600" t="s">
        <v>406</v>
      </c>
      <c r="O8600" t="s">
        <v>673</v>
      </c>
      <c r="P8600" t="s">
        <v>891</v>
      </c>
      <c r="Q8600" t="s">
        <v>85</v>
      </c>
      <c r="R8600" t="s">
        <v>170</v>
      </c>
    </row>
    <row r="8601" spans="1:18" x14ac:dyDescent="0.35">
      <c r="A8601" t="s">
        <v>40</v>
      </c>
      <c r="B8601" t="s">
        <v>901</v>
      </c>
      <c r="C8601">
        <v>113</v>
      </c>
      <c r="D8601" t="s">
        <v>520</v>
      </c>
      <c r="E8601" t="s">
        <v>1118</v>
      </c>
      <c r="F8601" t="s">
        <v>260</v>
      </c>
      <c r="G8601" t="s">
        <v>825</v>
      </c>
      <c r="H8601" t="s">
        <v>1008</v>
      </c>
      <c r="I8601" t="s">
        <v>719</v>
      </c>
      <c r="J8601" t="s">
        <v>644</v>
      </c>
      <c r="K8601" t="s">
        <v>334</v>
      </c>
      <c r="L8601" t="s">
        <v>414</v>
      </c>
      <c r="M8601" t="s">
        <v>78</v>
      </c>
      <c r="N8601" t="s">
        <v>78</v>
      </c>
      <c r="O8601" t="s">
        <v>433</v>
      </c>
      <c r="P8601" t="s">
        <v>980</v>
      </c>
      <c r="Q8601" t="s">
        <v>675</v>
      </c>
      <c r="R8601" t="s">
        <v>78</v>
      </c>
    </row>
    <row r="8603" spans="1:18" x14ac:dyDescent="0.35">
      <c r="A8603" t="s">
        <v>2241</v>
      </c>
    </row>
    <row r="8604" spans="1:18" x14ac:dyDescent="0.35">
      <c r="A8604" t="s">
        <v>29</v>
      </c>
      <c r="B8604" t="s">
        <v>887</v>
      </c>
      <c r="C8604" t="s">
        <v>30</v>
      </c>
      <c r="D8604" t="s">
        <v>1394</v>
      </c>
      <c r="E8604" t="s">
        <v>2226</v>
      </c>
      <c r="F8604" t="s">
        <v>2227</v>
      </c>
      <c r="G8604" t="s">
        <v>2228</v>
      </c>
      <c r="H8604" t="s">
        <v>2229</v>
      </c>
      <c r="I8604" t="s">
        <v>2230</v>
      </c>
      <c r="J8604" t="s">
        <v>2231</v>
      </c>
      <c r="K8604" t="s">
        <v>2232</v>
      </c>
      <c r="L8604" t="s">
        <v>2233</v>
      </c>
      <c r="M8604" t="s">
        <v>2234</v>
      </c>
      <c r="N8604" t="s">
        <v>2235</v>
      </c>
      <c r="O8604" t="s">
        <v>2236</v>
      </c>
      <c r="P8604" t="s">
        <v>707</v>
      </c>
      <c r="Q8604" t="s">
        <v>702</v>
      </c>
      <c r="R8604" t="s">
        <v>74</v>
      </c>
    </row>
    <row r="8605" spans="1:18" x14ac:dyDescent="0.35">
      <c r="A8605" t="s">
        <v>35</v>
      </c>
      <c r="B8605" t="s">
        <v>888</v>
      </c>
      <c r="C8605">
        <v>54</v>
      </c>
      <c r="D8605" t="s">
        <v>209</v>
      </c>
      <c r="E8605" t="s">
        <v>668</v>
      </c>
      <c r="F8605" t="s">
        <v>719</v>
      </c>
      <c r="G8605" t="s">
        <v>718</v>
      </c>
      <c r="H8605" t="s">
        <v>738</v>
      </c>
      <c r="I8605" t="s">
        <v>250</v>
      </c>
      <c r="J8605" t="s">
        <v>936</v>
      </c>
      <c r="K8605" t="s">
        <v>288</v>
      </c>
      <c r="L8605" t="s">
        <v>644</v>
      </c>
      <c r="M8605" t="s">
        <v>78</v>
      </c>
      <c r="N8605" t="s">
        <v>1008</v>
      </c>
      <c r="O8605" t="s">
        <v>78</v>
      </c>
      <c r="P8605" t="s">
        <v>918</v>
      </c>
      <c r="Q8605" t="s">
        <v>406</v>
      </c>
      <c r="R8605" t="s">
        <v>78</v>
      </c>
    </row>
    <row r="8606" spans="1:18" x14ac:dyDescent="0.35">
      <c r="A8606" t="s">
        <v>35</v>
      </c>
      <c r="B8606" t="s">
        <v>889</v>
      </c>
      <c r="C8606">
        <v>53</v>
      </c>
      <c r="D8606" t="s">
        <v>521</v>
      </c>
      <c r="E8606" t="s">
        <v>580</v>
      </c>
      <c r="F8606" t="s">
        <v>1015</v>
      </c>
      <c r="G8606" t="s">
        <v>341</v>
      </c>
      <c r="H8606" t="s">
        <v>742</v>
      </c>
      <c r="I8606" t="s">
        <v>728</v>
      </c>
      <c r="J8606" t="s">
        <v>644</v>
      </c>
      <c r="K8606" t="s">
        <v>623</v>
      </c>
      <c r="L8606" t="s">
        <v>78</v>
      </c>
      <c r="M8606" t="s">
        <v>78</v>
      </c>
      <c r="N8606" t="s">
        <v>78</v>
      </c>
      <c r="O8606" t="s">
        <v>78</v>
      </c>
      <c r="P8606" t="s">
        <v>1171</v>
      </c>
      <c r="Q8606" t="s">
        <v>78</v>
      </c>
      <c r="R8606" t="s">
        <v>78</v>
      </c>
    </row>
    <row r="8607" spans="1:18" x14ac:dyDescent="0.35">
      <c r="A8607" t="s">
        <v>36</v>
      </c>
      <c r="B8607" t="s">
        <v>888</v>
      </c>
      <c r="C8607">
        <v>113</v>
      </c>
      <c r="D8607" t="s">
        <v>46</v>
      </c>
      <c r="E8607" t="s">
        <v>1140</v>
      </c>
      <c r="F8607" t="s">
        <v>631</v>
      </c>
      <c r="G8607" t="s">
        <v>580</v>
      </c>
      <c r="H8607" t="s">
        <v>383</v>
      </c>
      <c r="I8607" t="s">
        <v>1118</v>
      </c>
      <c r="J8607" t="s">
        <v>458</v>
      </c>
      <c r="K8607" t="s">
        <v>288</v>
      </c>
      <c r="L8607" t="s">
        <v>622</v>
      </c>
      <c r="M8607" t="s">
        <v>675</v>
      </c>
      <c r="N8607" t="s">
        <v>334</v>
      </c>
      <c r="O8607" t="s">
        <v>78</v>
      </c>
      <c r="P8607" t="s">
        <v>1109</v>
      </c>
      <c r="Q8607" t="s">
        <v>78</v>
      </c>
      <c r="R8607" t="s">
        <v>78</v>
      </c>
    </row>
    <row r="8608" spans="1:18" x14ac:dyDescent="0.35">
      <c r="A8608" t="s">
        <v>36</v>
      </c>
      <c r="B8608" t="s">
        <v>889</v>
      </c>
      <c r="C8608">
        <v>131</v>
      </c>
      <c r="D8608" t="s">
        <v>595</v>
      </c>
      <c r="E8608" t="s">
        <v>800</v>
      </c>
      <c r="F8608" t="s">
        <v>745</v>
      </c>
      <c r="G8608" t="s">
        <v>78</v>
      </c>
      <c r="H8608" t="s">
        <v>721</v>
      </c>
      <c r="I8608" t="s">
        <v>718</v>
      </c>
      <c r="J8608" t="s">
        <v>433</v>
      </c>
      <c r="K8608" t="s">
        <v>718</v>
      </c>
      <c r="L8608" t="s">
        <v>374</v>
      </c>
      <c r="M8608" t="s">
        <v>341</v>
      </c>
      <c r="N8608" t="s">
        <v>631</v>
      </c>
      <c r="O8608" t="s">
        <v>433</v>
      </c>
      <c r="P8608" t="s">
        <v>1087</v>
      </c>
      <c r="Q8608" t="s">
        <v>374</v>
      </c>
      <c r="R8608" t="s">
        <v>78</v>
      </c>
    </row>
    <row r="8609" spans="1:18" x14ac:dyDescent="0.35">
      <c r="A8609" t="s">
        <v>37</v>
      </c>
      <c r="B8609" t="s">
        <v>888</v>
      </c>
      <c r="C8609">
        <v>54</v>
      </c>
      <c r="D8609" t="s">
        <v>541</v>
      </c>
      <c r="E8609" t="s">
        <v>987</v>
      </c>
      <c r="F8609" t="s">
        <v>406</v>
      </c>
      <c r="G8609" t="s">
        <v>675</v>
      </c>
      <c r="H8609" t="s">
        <v>732</v>
      </c>
      <c r="I8609" t="s">
        <v>1171</v>
      </c>
      <c r="J8609" t="s">
        <v>623</v>
      </c>
      <c r="K8609" t="s">
        <v>288</v>
      </c>
      <c r="L8609" t="s">
        <v>389</v>
      </c>
      <c r="M8609" t="s">
        <v>387</v>
      </c>
      <c r="N8609" t="s">
        <v>78</v>
      </c>
      <c r="O8609" t="s">
        <v>78</v>
      </c>
      <c r="P8609" t="s">
        <v>727</v>
      </c>
      <c r="Q8609" t="s">
        <v>387</v>
      </c>
      <c r="R8609" t="s">
        <v>78</v>
      </c>
    </row>
    <row r="8610" spans="1:18" x14ac:dyDescent="0.35">
      <c r="A8610" t="s">
        <v>37</v>
      </c>
      <c r="B8610" t="s">
        <v>889</v>
      </c>
      <c r="C8610">
        <v>64</v>
      </c>
      <c r="D8610" t="s">
        <v>370</v>
      </c>
      <c r="E8610" t="s">
        <v>676</v>
      </c>
      <c r="F8610" t="s">
        <v>735</v>
      </c>
      <c r="G8610" t="s">
        <v>78</v>
      </c>
      <c r="H8610" t="s">
        <v>676</v>
      </c>
      <c r="I8610" t="s">
        <v>723</v>
      </c>
      <c r="J8610" t="s">
        <v>337</v>
      </c>
      <c r="K8610" t="s">
        <v>800</v>
      </c>
      <c r="L8610" t="s">
        <v>508</v>
      </c>
      <c r="M8610" t="s">
        <v>675</v>
      </c>
      <c r="N8610" t="s">
        <v>78</v>
      </c>
      <c r="O8610" t="s">
        <v>341</v>
      </c>
      <c r="P8610" t="s">
        <v>766</v>
      </c>
      <c r="Q8610" t="s">
        <v>673</v>
      </c>
      <c r="R8610" t="s">
        <v>78</v>
      </c>
    </row>
    <row r="8611" spans="1:18" x14ac:dyDescent="0.35">
      <c r="A8611" t="s">
        <v>38</v>
      </c>
      <c r="B8611" t="s">
        <v>888</v>
      </c>
      <c r="C8611">
        <v>22</v>
      </c>
      <c r="D8611" t="s">
        <v>682</v>
      </c>
      <c r="E8611" t="s">
        <v>526</v>
      </c>
      <c r="F8611" t="s">
        <v>865</v>
      </c>
      <c r="G8611" t="s">
        <v>728</v>
      </c>
      <c r="H8611" t="s">
        <v>78</v>
      </c>
      <c r="I8611" t="s">
        <v>1015</v>
      </c>
      <c r="J8611" t="s">
        <v>868</v>
      </c>
      <c r="K8611" t="s">
        <v>78</v>
      </c>
      <c r="L8611" t="s">
        <v>78</v>
      </c>
      <c r="M8611" t="s">
        <v>78</v>
      </c>
      <c r="N8611" t="s">
        <v>78</v>
      </c>
      <c r="O8611" t="s">
        <v>78</v>
      </c>
      <c r="P8611" t="s">
        <v>539</v>
      </c>
      <c r="Q8611" t="s">
        <v>78</v>
      </c>
      <c r="R8611" t="s">
        <v>78</v>
      </c>
    </row>
    <row r="8612" spans="1:18" x14ac:dyDescent="0.35">
      <c r="A8612" t="s">
        <v>38</v>
      </c>
      <c r="B8612" t="s">
        <v>889</v>
      </c>
      <c r="C8612">
        <v>74</v>
      </c>
      <c r="D8612" t="s">
        <v>195</v>
      </c>
      <c r="E8612" t="s">
        <v>914</v>
      </c>
      <c r="F8612" t="s">
        <v>728</v>
      </c>
      <c r="G8612" t="s">
        <v>458</v>
      </c>
      <c r="H8612" t="s">
        <v>739</v>
      </c>
      <c r="I8612" t="s">
        <v>250</v>
      </c>
      <c r="J8612" t="s">
        <v>377</v>
      </c>
      <c r="K8612" t="s">
        <v>334</v>
      </c>
      <c r="L8612" t="s">
        <v>250</v>
      </c>
      <c r="M8612" t="s">
        <v>718</v>
      </c>
      <c r="N8612" t="s">
        <v>78</v>
      </c>
      <c r="O8612" t="s">
        <v>246</v>
      </c>
      <c r="P8612" t="s">
        <v>1205</v>
      </c>
      <c r="Q8612" t="s">
        <v>800</v>
      </c>
      <c r="R8612" t="s">
        <v>78</v>
      </c>
    </row>
    <row r="8613" spans="1:18" x14ac:dyDescent="0.35">
      <c r="A8613" t="s">
        <v>39</v>
      </c>
      <c r="B8613" t="s">
        <v>888</v>
      </c>
      <c r="C8613">
        <v>41</v>
      </c>
      <c r="D8613" t="s">
        <v>460</v>
      </c>
      <c r="E8613" t="s">
        <v>246</v>
      </c>
      <c r="F8613" t="s">
        <v>834</v>
      </c>
      <c r="G8613" t="s">
        <v>78</v>
      </c>
      <c r="H8613" t="s">
        <v>377</v>
      </c>
      <c r="I8613" t="s">
        <v>742</v>
      </c>
      <c r="J8613" t="s">
        <v>729</v>
      </c>
      <c r="K8613" t="s">
        <v>387</v>
      </c>
      <c r="L8613" t="s">
        <v>377</v>
      </c>
      <c r="M8613" t="s">
        <v>1026</v>
      </c>
      <c r="N8613" t="s">
        <v>508</v>
      </c>
      <c r="O8613" t="s">
        <v>78</v>
      </c>
      <c r="P8613" t="s">
        <v>837</v>
      </c>
      <c r="Q8613" t="s">
        <v>1205</v>
      </c>
      <c r="R8613" t="s">
        <v>458</v>
      </c>
    </row>
    <row r="8614" spans="1:18" x14ac:dyDescent="0.35">
      <c r="A8614" t="s">
        <v>39</v>
      </c>
      <c r="B8614" t="s">
        <v>889</v>
      </c>
      <c r="C8614">
        <v>108</v>
      </c>
      <c r="D8614" t="s">
        <v>469</v>
      </c>
      <c r="E8614" t="s">
        <v>987</v>
      </c>
      <c r="F8614" t="s">
        <v>1023</v>
      </c>
      <c r="G8614" t="s">
        <v>624</v>
      </c>
      <c r="H8614" t="s">
        <v>624</v>
      </c>
      <c r="I8614" t="s">
        <v>633</v>
      </c>
      <c r="J8614" t="s">
        <v>633</v>
      </c>
      <c r="K8614" t="s">
        <v>78</v>
      </c>
      <c r="L8614" t="s">
        <v>246</v>
      </c>
      <c r="M8614" t="s">
        <v>78</v>
      </c>
      <c r="N8614" t="s">
        <v>675</v>
      </c>
      <c r="O8614" t="s">
        <v>78</v>
      </c>
      <c r="P8614" t="s">
        <v>291</v>
      </c>
      <c r="Q8614" t="s">
        <v>433</v>
      </c>
      <c r="R8614" t="s">
        <v>170</v>
      </c>
    </row>
    <row r="8615" spans="1:18" x14ac:dyDescent="0.35">
      <c r="A8615" t="s">
        <v>40</v>
      </c>
      <c r="B8615" t="s">
        <v>888</v>
      </c>
      <c r="C8615">
        <v>284</v>
      </c>
      <c r="D8615" t="s">
        <v>272</v>
      </c>
      <c r="E8615" t="s">
        <v>739</v>
      </c>
      <c r="F8615" t="s">
        <v>1171</v>
      </c>
      <c r="G8615" t="s">
        <v>529</v>
      </c>
      <c r="H8615" t="s">
        <v>622</v>
      </c>
      <c r="I8615" t="s">
        <v>731</v>
      </c>
      <c r="J8615" t="s">
        <v>745</v>
      </c>
      <c r="K8615" t="s">
        <v>721</v>
      </c>
      <c r="L8615" t="s">
        <v>623</v>
      </c>
      <c r="M8615" t="s">
        <v>736</v>
      </c>
      <c r="N8615" t="s">
        <v>85</v>
      </c>
      <c r="O8615" t="s">
        <v>78</v>
      </c>
      <c r="P8615" t="s">
        <v>891</v>
      </c>
      <c r="Q8615" t="s">
        <v>736</v>
      </c>
      <c r="R8615" t="s">
        <v>334</v>
      </c>
    </row>
    <row r="8616" spans="1:18" x14ac:dyDescent="0.35">
      <c r="A8616" t="s">
        <v>40</v>
      </c>
      <c r="B8616" t="s">
        <v>889</v>
      </c>
      <c r="C8616">
        <v>430</v>
      </c>
      <c r="D8616" t="s">
        <v>94</v>
      </c>
      <c r="E8616" t="s">
        <v>721</v>
      </c>
      <c r="F8616" t="s">
        <v>1030</v>
      </c>
      <c r="G8616" t="s">
        <v>675</v>
      </c>
      <c r="H8616" t="s">
        <v>250</v>
      </c>
      <c r="I8616" t="s">
        <v>688</v>
      </c>
      <c r="J8616" t="s">
        <v>458</v>
      </c>
      <c r="K8616" t="s">
        <v>800</v>
      </c>
      <c r="L8616" t="s">
        <v>355</v>
      </c>
      <c r="M8616" t="s">
        <v>623</v>
      </c>
      <c r="N8616" t="s">
        <v>355</v>
      </c>
      <c r="O8616" t="s">
        <v>246</v>
      </c>
      <c r="P8616" t="s">
        <v>114</v>
      </c>
      <c r="Q8616" t="s">
        <v>433</v>
      </c>
      <c r="R8616" t="s">
        <v>679</v>
      </c>
    </row>
    <row r="8618" spans="1:18" x14ac:dyDescent="0.35">
      <c r="A8618" t="s">
        <v>2242</v>
      </c>
    </row>
    <row r="8619" spans="1:18" x14ac:dyDescent="0.35">
      <c r="A8619" t="s">
        <v>29</v>
      </c>
      <c r="B8619" t="s">
        <v>30</v>
      </c>
      <c r="C8619" t="s">
        <v>2243</v>
      </c>
      <c r="D8619" t="s">
        <v>2244</v>
      </c>
      <c r="E8619" t="s">
        <v>2245</v>
      </c>
      <c r="F8619" t="s">
        <v>2246</v>
      </c>
      <c r="G8619" t="s">
        <v>2247</v>
      </c>
      <c r="H8619" t="s">
        <v>2248</v>
      </c>
      <c r="I8619" t="s">
        <v>2249</v>
      </c>
      <c r="J8619" t="s">
        <v>2250</v>
      </c>
      <c r="K8619" t="s">
        <v>2251</v>
      </c>
      <c r="L8619" t="s">
        <v>2252</v>
      </c>
      <c r="M8619" t="s">
        <v>2253</v>
      </c>
    </row>
    <row r="8620" spans="1:18" x14ac:dyDescent="0.35">
      <c r="A8620" t="s">
        <v>35</v>
      </c>
      <c r="B8620">
        <v>614</v>
      </c>
      <c r="C8620" t="s">
        <v>853</v>
      </c>
      <c r="D8620" t="s">
        <v>675</v>
      </c>
      <c r="E8620" t="s">
        <v>433</v>
      </c>
      <c r="F8620" t="s">
        <v>387</v>
      </c>
      <c r="G8620" t="s">
        <v>696</v>
      </c>
      <c r="H8620" t="s">
        <v>490</v>
      </c>
      <c r="I8620" t="s">
        <v>85</v>
      </c>
      <c r="J8620" t="s">
        <v>807</v>
      </c>
      <c r="K8620" t="s">
        <v>490</v>
      </c>
      <c r="L8620" t="s">
        <v>623</v>
      </c>
      <c r="M8620" t="s">
        <v>78</v>
      </c>
    </row>
    <row r="8621" spans="1:18" x14ac:dyDescent="0.35">
      <c r="A8621" t="s">
        <v>36</v>
      </c>
      <c r="B8621">
        <v>1633</v>
      </c>
      <c r="C8621" t="s">
        <v>1137</v>
      </c>
      <c r="D8621" t="s">
        <v>377</v>
      </c>
      <c r="E8621" t="s">
        <v>623</v>
      </c>
      <c r="F8621" t="s">
        <v>414</v>
      </c>
      <c r="G8621" t="s">
        <v>728</v>
      </c>
      <c r="H8621" t="s">
        <v>170</v>
      </c>
      <c r="I8621" t="s">
        <v>355</v>
      </c>
      <c r="J8621" t="s">
        <v>738</v>
      </c>
      <c r="K8621" t="s">
        <v>800</v>
      </c>
      <c r="L8621" t="s">
        <v>800</v>
      </c>
      <c r="M8621" t="s">
        <v>170</v>
      </c>
    </row>
    <row r="8622" spans="1:18" x14ac:dyDescent="0.35">
      <c r="A8622" t="s">
        <v>37</v>
      </c>
      <c r="B8622">
        <v>827</v>
      </c>
      <c r="C8622" t="s">
        <v>653</v>
      </c>
      <c r="D8622" t="s">
        <v>374</v>
      </c>
      <c r="E8622" t="s">
        <v>490</v>
      </c>
      <c r="F8622" t="s">
        <v>490</v>
      </c>
      <c r="G8622" t="s">
        <v>742</v>
      </c>
      <c r="H8622" t="s">
        <v>374</v>
      </c>
      <c r="I8622" t="s">
        <v>355</v>
      </c>
      <c r="J8622" t="s">
        <v>688</v>
      </c>
      <c r="K8622" t="s">
        <v>458</v>
      </c>
      <c r="L8622" t="s">
        <v>675</v>
      </c>
      <c r="M8622" t="s">
        <v>246</v>
      </c>
    </row>
    <row r="8623" spans="1:18" x14ac:dyDescent="0.35">
      <c r="A8623" t="s">
        <v>38</v>
      </c>
      <c r="B8623">
        <v>822</v>
      </c>
      <c r="C8623" t="s">
        <v>857</v>
      </c>
      <c r="D8623" t="s">
        <v>414</v>
      </c>
      <c r="E8623" t="s">
        <v>414</v>
      </c>
      <c r="F8623" t="s">
        <v>246</v>
      </c>
      <c r="G8623" t="s">
        <v>288</v>
      </c>
      <c r="H8623" t="s">
        <v>529</v>
      </c>
      <c r="I8623" t="s">
        <v>85</v>
      </c>
      <c r="J8623" t="s">
        <v>644</v>
      </c>
      <c r="K8623" t="s">
        <v>987</v>
      </c>
      <c r="L8623" t="s">
        <v>387</v>
      </c>
      <c r="M8623" t="s">
        <v>668</v>
      </c>
    </row>
    <row r="8624" spans="1:18" x14ac:dyDescent="0.35">
      <c r="A8624" t="s">
        <v>39</v>
      </c>
      <c r="B8624">
        <v>1029</v>
      </c>
      <c r="C8624" t="s">
        <v>151</v>
      </c>
      <c r="D8624" t="s">
        <v>377</v>
      </c>
      <c r="E8624" t="s">
        <v>387</v>
      </c>
      <c r="F8624" t="s">
        <v>387</v>
      </c>
      <c r="G8624" t="s">
        <v>270</v>
      </c>
      <c r="H8624" t="s">
        <v>622</v>
      </c>
      <c r="I8624" t="s">
        <v>458</v>
      </c>
      <c r="J8624" t="s">
        <v>690</v>
      </c>
      <c r="K8624" t="s">
        <v>383</v>
      </c>
      <c r="L8624" t="s">
        <v>738</v>
      </c>
      <c r="M8624" t="s">
        <v>679</v>
      </c>
    </row>
    <row r="8625" spans="1:14" x14ac:dyDescent="0.35">
      <c r="A8625" t="s">
        <v>40</v>
      </c>
      <c r="B8625">
        <v>4925</v>
      </c>
      <c r="C8625" t="s">
        <v>1347</v>
      </c>
      <c r="D8625" t="s">
        <v>389</v>
      </c>
      <c r="E8625" t="s">
        <v>800</v>
      </c>
      <c r="F8625" t="s">
        <v>414</v>
      </c>
      <c r="G8625" t="s">
        <v>739</v>
      </c>
      <c r="H8625" t="s">
        <v>623</v>
      </c>
      <c r="I8625" t="s">
        <v>490</v>
      </c>
      <c r="J8625" t="s">
        <v>736</v>
      </c>
      <c r="K8625" t="s">
        <v>987</v>
      </c>
      <c r="L8625" t="s">
        <v>623</v>
      </c>
      <c r="M8625" t="s">
        <v>170</v>
      </c>
    </row>
    <row r="8627" spans="1:14" x14ac:dyDescent="0.35">
      <c r="A8627" t="s">
        <v>2254</v>
      </c>
    </row>
    <row r="8628" spans="1:14" x14ac:dyDescent="0.35">
      <c r="A8628" t="s">
        <v>29</v>
      </c>
      <c r="B8628" t="s">
        <v>847</v>
      </c>
      <c r="C8628" t="s">
        <v>30</v>
      </c>
      <c r="D8628" t="s">
        <v>2243</v>
      </c>
      <c r="E8628" t="s">
        <v>2244</v>
      </c>
      <c r="F8628" t="s">
        <v>2245</v>
      </c>
      <c r="G8628" t="s">
        <v>2246</v>
      </c>
      <c r="H8628" t="s">
        <v>2247</v>
      </c>
      <c r="I8628" t="s">
        <v>2248</v>
      </c>
      <c r="J8628" t="s">
        <v>2249</v>
      </c>
      <c r="K8628" t="s">
        <v>2250</v>
      </c>
      <c r="L8628" t="s">
        <v>2251</v>
      </c>
      <c r="M8628" t="s">
        <v>2252</v>
      </c>
      <c r="N8628" t="s">
        <v>2253</v>
      </c>
    </row>
    <row r="8629" spans="1:14" x14ac:dyDescent="0.35">
      <c r="A8629" t="s">
        <v>35</v>
      </c>
      <c r="B8629" t="s">
        <v>827</v>
      </c>
      <c r="C8629">
        <v>283</v>
      </c>
      <c r="D8629" t="s">
        <v>532</v>
      </c>
      <c r="E8629" t="s">
        <v>377</v>
      </c>
      <c r="F8629" t="s">
        <v>389</v>
      </c>
      <c r="G8629" t="s">
        <v>377</v>
      </c>
      <c r="H8629" t="s">
        <v>1091</v>
      </c>
      <c r="I8629" t="s">
        <v>406</v>
      </c>
      <c r="J8629" t="s">
        <v>458</v>
      </c>
      <c r="K8629" t="s">
        <v>508</v>
      </c>
      <c r="L8629" t="s">
        <v>624</v>
      </c>
      <c r="M8629" t="s">
        <v>675</v>
      </c>
      <c r="N8629" t="s">
        <v>78</v>
      </c>
    </row>
    <row r="8630" spans="1:14" x14ac:dyDescent="0.35">
      <c r="A8630" t="s">
        <v>35</v>
      </c>
      <c r="B8630" t="s">
        <v>828</v>
      </c>
      <c r="C8630">
        <v>318</v>
      </c>
      <c r="D8630" t="s">
        <v>1347</v>
      </c>
      <c r="E8630" t="s">
        <v>987</v>
      </c>
      <c r="F8630" t="s">
        <v>673</v>
      </c>
      <c r="G8630" t="s">
        <v>623</v>
      </c>
      <c r="H8630" t="s">
        <v>1008</v>
      </c>
      <c r="I8630" t="s">
        <v>355</v>
      </c>
      <c r="J8630" t="s">
        <v>389</v>
      </c>
      <c r="K8630" t="s">
        <v>675</v>
      </c>
      <c r="L8630" t="s">
        <v>675</v>
      </c>
      <c r="M8630" t="s">
        <v>85</v>
      </c>
      <c r="N8630" t="s">
        <v>78</v>
      </c>
    </row>
    <row r="8631" spans="1:14" x14ac:dyDescent="0.35">
      <c r="A8631" t="s">
        <v>35</v>
      </c>
      <c r="B8631" t="s">
        <v>318</v>
      </c>
      <c r="C8631">
        <v>13</v>
      </c>
      <c r="D8631" t="s">
        <v>1024</v>
      </c>
      <c r="E8631" t="s">
        <v>78</v>
      </c>
      <c r="F8631" t="s">
        <v>78</v>
      </c>
      <c r="G8631" t="s">
        <v>78</v>
      </c>
      <c r="H8631" t="s">
        <v>732</v>
      </c>
      <c r="I8631" t="s">
        <v>78</v>
      </c>
      <c r="J8631" t="s">
        <v>78</v>
      </c>
      <c r="K8631" t="s">
        <v>78</v>
      </c>
      <c r="L8631" t="s">
        <v>78</v>
      </c>
      <c r="M8631" t="s">
        <v>78</v>
      </c>
      <c r="N8631" t="s">
        <v>78</v>
      </c>
    </row>
    <row r="8632" spans="1:14" x14ac:dyDescent="0.35">
      <c r="A8632" t="s">
        <v>36</v>
      </c>
      <c r="B8632" t="s">
        <v>827</v>
      </c>
      <c r="C8632">
        <v>670</v>
      </c>
      <c r="D8632" t="s">
        <v>1378</v>
      </c>
      <c r="E8632" t="s">
        <v>387</v>
      </c>
      <c r="F8632" t="s">
        <v>987</v>
      </c>
      <c r="G8632" t="s">
        <v>355</v>
      </c>
      <c r="H8632" t="s">
        <v>270</v>
      </c>
      <c r="I8632" t="s">
        <v>170</v>
      </c>
      <c r="J8632" t="s">
        <v>734</v>
      </c>
      <c r="K8632" t="s">
        <v>383</v>
      </c>
      <c r="L8632" t="s">
        <v>807</v>
      </c>
      <c r="M8632" t="s">
        <v>623</v>
      </c>
      <c r="N8632" t="s">
        <v>679</v>
      </c>
    </row>
    <row r="8633" spans="1:14" x14ac:dyDescent="0.35">
      <c r="A8633" t="s">
        <v>36</v>
      </c>
      <c r="B8633" t="s">
        <v>828</v>
      </c>
      <c r="C8633">
        <v>896</v>
      </c>
      <c r="D8633" t="s">
        <v>903</v>
      </c>
      <c r="E8633" t="s">
        <v>433</v>
      </c>
      <c r="F8633" t="s">
        <v>675</v>
      </c>
      <c r="G8633" t="s">
        <v>433</v>
      </c>
      <c r="H8633" t="s">
        <v>250</v>
      </c>
      <c r="I8633" t="s">
        <v>170</v>
      </c>
      <c r="J8633" t="s">
        <v>246</v>
      </c>
      <c r="K8633" t="s">
        <v>490</v>
      </c>
      <c r="L8633" t="s">
        <v>668</v>
      </c>
      <c r="M8633" t="s">
        <v>800</v>
      </c>
      <c r="N8633" t="s">
        <v>668</v>
      </c>
    </row>
    <row r="8634" spans="1:14" x14ac:dyDescent="0.35">
      <c r="A8634" t="s">
        <v>36</v>
      </c>
      <c r="B8634" t="s">
        <v>318</v>
      </c>
      <c r="C8634">
        <v>67</v>
      </c>
      <c r="D8634" t="s">
        <v>1005</v>
      </c>
      <c r="E8634" t="s">
        <v>389</v>
      </c>
      <c r="F8634" t="s">
        <v>78</v>
      </c>
      <c r="G8634" t="s">
        <v>78</v>
      </c>
      <c r="H8634" t="s">
        <v>675</v>
      </c>
      <c r="I8634" t="s">
        <v>78</v>
      </c>
      <c r="J8634" t="s">
        <v>78</v>
      </c>
      <c r="K8634" t="s">
        <v>387</v>
      </c>
      <c r="L8634" t="s">
        <v>78</v>
      </c>
      <c r="M8634" t="s">
        <v>78</v>
      </c>
      <c r="N8634" t="s">
        <v>414</v>
      </c>
    </row>
    <row r="8635" spans="1:14" x14ac:dyDescent="0.35">
      <c r="A8635" t="s">
        <v>37</v>
      </c>
      <c r="B8635" t="s">
        <v>827</v>
      </c>
      <c r="C8635">
        <v>344</v>
      </c>
      <c r="D8635" t="s">
        <v>767</v>
      </c>
      <c r="E8635" t="s">
        <v>673</v>
      </c>
      <c r="F8635" t="s">
        <v>624</v>
      </c>
      <c r="G8635" t="s">
        <v>624</v>
      </c>
      <c r="H8635" t="s">
        <v>739</v>
      </c>
      <c r="I8635" t="s">
        <v>800</v>
      </c>
      <c r="J8635" t="s">
        <v>624</v>
      </c>
      <c r="K8635" t="s">
        <v>998</v>
      </c>
      <c r="L8635" t="s">
        <v>688</v>
      </c>
      <c r="M8635" t="s">
        <v>738</v>
      </c>
      <c r="N8635" t="s">
        <v>374</v>
      </c>
    </row>
    <row r="8636" spans="1:14" x14ac:dyDescent="0.35">
      <c r="A8636" t="s">
        <v>37</v>
      </c>
      <c r="B8636" t="s">
        <v>828</v>
      </c>
      <c r="C8636">
        <v>441</v>
      </c>
      <c r="D8636" t="s">
        <v>1262</v>
      </c>
      <c r="E8636" t="s">
        <v>414</v>
      </c>
      <c r="F8636" t="s">
        <v>623</v>
      </c>
      <c r="G8636" t="s">
        <v>675</v>
      </c>
      <c r="H8636" t="s">
        <v>288</v>
      </c>
      <c r="I8636" t="s">
        <v>246</v>
      </c>
      <c r="J8636" t="s">
        <v>675</v>
      </c>
      <c r="K8636" t="s">
        <v>383</v>
      </c>
      <c r="L8636" t="s">
        <v>800</v>
      </c>
      <c r="M8636" t="s">
        <v>389</v>
      </c>
      <c r="N8636" t="s">
        <v>334</v>
      </c>
    </row>
    <row r="8637" spans="1:14" x14ac:dyDescent="0.35">
      <c r="A8637" t="s">
        <v>37</v>
      </c>
      <c r="B8637" t="s">
        <v>318</v>
      </c>
      <c r="C8637">
        <v>42</v>
      </c>
      <c r="D8637" t="s">
        <v>817</v>
      </c>
      <c r="E8637" t="s">
        <v>623</v>
      </c>
      <c r="F8637" t="s">
        <v>78</v>
      </c>
      <c r="G8637" t="s">
        <v>78</v>
      </c>
      <c r="H8637" t="s">
        <v>807</v>
      </c>
      <c r="I8637" t="s">
        <v>78</v>
      </c>
      <c r="J8637" t="s">
        <v>78</v>
      </c>
      <c r="K8637" t="s">
        <v>458</v>
      </c>
      <c r="L8637" t="s">
        <v>78</v>
      </c>
      <c r="M8637" t="s">
        <v>78</v>
      </c>
      <c r="N8637" t="s">
        <v>78</v>
      </c>
    </row>
    <row r="8638" spans="1:14" x14ac:dyDescent="0.35">
      <c r="A8638" t="s">
        <v>38</v>
      </c>
      <c r="B8638" t="s">
        <v>827</v>
      </c>
      <c r="C8638">
        <v>356</v>
      </c>
      <c r="D8638" t="s">
        <v>811</v>
      </c>
      <c r="E8638" t="s">
        <v>738</v>
      </c>
      <c r="F8638" t="s">
        <v>374</v>
      </c>
      <c r="G8638" t="s">
        <v>414</v>
      </c>
      <c r="H8638" t="s">
        <v>1171</v>
      </c>
      <c r="I8638" t="s">
        <v>734</v>
      </c>
      <c r="J8638" t="s">
        <v>736</v>
      </c>
      <c r="K8638" t="s">
        <v>529</v>
      </c>
      <c r="L8638" t="s">
        <v>387</v>
      </c>
      <c r="M8638" t="s">
        <v>800</v>
      </c>
      <c r="N8638" t="s">
        <v>246</v>
      </c>
    </row>
    <row r="8639" spans="1:14" x14ac:dyDescent="0.35">
      <c r="A8639" t="s">
        <v>38</v>
      </c>
      <c r="B8639" t="s">
        <v>828</v>
      </c>
      <c r="C8639">
        <v>425</v>
      </c>
      <c r="D8639" t="s">
        <v>860</v>
      </c>
      <c r="E8639" t="s">
        <v>679</v>
      </c>
      <c r="F8639" t="s">
        <v>675</v>
      </c>
      <c r="G8639" t="s">
        <v>668</v>
      </c>
      <c r="H8639" t="s">
        <v>736</v>
      </c>
      <c r="I8639" t="s">
        <v>676</v>
      </c>
      <c r="J8639" t="s">
        <v>433</v>
      </c>
      <c r="K8639" t="s">
        <v>458</v>
      </c>
      <c r="L8639" t="s">
        <v>383</v>
      </c>
      <c r="M8639" t="s">
        <v>387</v>
      </c>
      <c r="N8639" t="s">
        <v>679</v>
      </c>
    </row>
    <row r="8640" spans="1:14" x14ac:dyDescent="0.35">
      <c r="A8640" t="s">
        <v>38</v>
      </c>
      <c r="B8640" t="s">
        <v>318</v>
      </c>
      <c r="C8640">
        <v>41</v>
      </c>
      <c r="D8640" t="s">
        <v>773</v>
      </c>
      <c r="E8640" t="s">
        <v>456</v>
      </c>
      <c r="F8640" t="s">
        <v>78</v>
      </c>
      <c r="G8640" t="s">
        <v>78</v>
      </c>
      <c r="H8640" t="s">
        <v>865</v>
      </c>
      <c r="I8640" t="s">
        <v>725</v>
      </c>
      <c r="J8640" t="s">
        <v>78</v>
      </c>
      <c r="K8640" t="s">
        <v>246</v>
      </c>
      <c r="L8640" t="s">
        <v>78</v>
      </c>
      <c r="M8640" t="s">
        <v>623</v>
      </c>
      <c r="N8640" t="s">
        <v>78</v>
      </c>
    </row>
    <row r="8641" spans="1:14" x14ac:dyDescent="0.35">
      <c r="A8641" t="s">
        <v>39</v>
      </c>
      <c r="B8641" t="s">
        <v>827</v>
      </c>
      <c r="C8641">
        <v>427</v>
      </c>
      <c r="D8641" t="s">
        <v>955</v>
      </c>
      <c r="E8641" t="s">
        <v>673</v>
      </c>
      <c r="F8641" t="s">
        <v>414</v>
      </c>
      <c r="G8641" t="s">
        <v>85</v>
      </c>
      <c r="H8641" t="s">
        <v>1214</v>
      </c>
      <c r="I8641" t="s">
        <v>383</v>
      </c>
      <c r="J8641" t="s">
        <v>250</v>
      </c>
      <c r="K8641" t="s">
        <v>1018</v>
      </c>
      <c r="L8641" t="s">
        <v>688</v>
      </c>
      <c r="M8641" t="s">
        <v>987</v>
      </c>
      <c r="N8641" t="s">
        <v>170</v>
      </c>
    </row>
    <row r="8642" spans="1:14" x14ac:dyDescent="0.35">
      <c r="A8642" t="s">
        <v>39</v>
      </c>
      <c r="B8642" t="s">
        <v>828</v>
      </c>
      <c r="C8642">
        <v>561</v>
      </c>
      <c r="D8642" t="s">
        <v>892</v>
      </c>
      <c r="E8642" t="s">
        <v>374</v>
      </c>
      <c r="F8642" t="s">
        <v>800</v>
      </c>
      <c r="G8642" t="s">
        <v>377</v>
      </c>
      <c r="H8642" t="s">
        <v>723</v>
      </c>
      <c r="I8642" t="s">
        <v>406</v>
      </c>
      <c r="J8642" t="s">
        <v>800</v>
      </c>
      <c r="K8642" t="s">
        <v>458</v>
      </c>
      <c r="L8642" t="s">
        <v>490</v>
      </c>
      <c r="M8642" t="s">
        <v>458</v>
      </c>
      <c r="N8642" t="s">
        <v>78</v>
      </c>
    </row>
    <row r="8643" spans="1:14" x14ac:dyDescent="0.35">
      <c r="A8643" t="s">
        <v>39</v>
      </c>
      <c r="B8643" t="s">
        <v>318</v>
      </c>
      <c r="C8643">
        <v>41</v>
      </c>
      <c r="D8643" t="s">
        <v>300</v>
      </c>
      <c r="E8643" t="s">
        <v>1140</v>
      </c>
      <c r="F8643" t="s">
        <v>78</v>
      </c>
      <c r="G8643" t="s">
        <v>78</v>
      </c>
      <c r="H8643" t="s">
        <v>78</v>
      </c>
      <c r="I8643" t="s">
        <v>458</v>
      </c>
      <c r="J8643" t="s">
        <v>458</v>
      </c>
      <c r="K8643" t="s">
        <v>78</v>
      </c>
      <c r="L8643" t="s">
        <v>377</v>
      </c>
      <c r="M8643" t="s">
        <v>383</v>
      </c>
      <c r="N8643" t="s">
        <v>78</v>
      </c>
    </row>
    <row r="8644" spans="1:14" x14ac:dyDescent="0.35">
      <c r="A8644" t="s">
        <v>40</v>
      </c>
      <c r="B8644" t="s">
        <v>827</v>
      </c>
      <c r="C8644">
        <v>2080</v>
      </c>
      <c r="D8644" t="s">
        <v>859</v>
      </c>
      <c r="E8644" t="s">
        <v>389</v>
      </c>
      <c r="F8644" t="s">
        <v>623</v>
      </c>
      <c r="G8644" t="s">
        <v>85</v>
      </c>
      <c r="H8644" t="s">
        <v>717</v>
      </c>
      <c r="I8644" t="s">
        <v>355</v>
      </c>
      <c r="J8644" t="s">
        <v>718</v>
      </c>
      <c r="K8644" t="s">
        <v>508</v>
      </c>
      <c r="L8644" t="s">
        <v>743</v>
      </c>
      <c r="M8644" t="s">
        <v>355</v>
      </c>
      <c r="N8644" t="s">
        <v>668</v>
      </c>
    </row>
    <row r="8645" spans="1:14" x14ac:dyDescent="0.35">
      <c r="A8645" t="s">
        <v>40</v>
      </c>
      <c r="B8645" t="s">
        <v>828</v>
      </c>
      <c r="C8645">
        <v>2641</v>
      </c>
      <c r="D8645" t="s">
        <v>754</v>
      </c>
      <c r="E8645" t="s">
        <v>374</v>
      </c>
      <c r="F8645" t="s">
        <v>800</v>
      </c>
      <c r="G8645" t="s">
        <v>377</v>
      </c>
      <c r="H8645" t="s">
        <v>508</v>
      </c>
      <c r="I8645" t="s">
        <v>675</v>
      </c>
      <c r="J8645" t="s">
        <v>389</v>
      </c>
      <c r="K8645" t="s">
        <v>738</v>
      </c>
      <c r="L8645" t="s">
        <v>800</v>
      </c>
      <c r="M8645" t="s">
        <v>623</v>
      </c>
      <c r="N8645" t="s">
        <v>170</v>
      </c>
    </row>
    <row r="8646" spans="1:14" x14ac:dyDescent="0.35">
      <c r="A8646" t="s">
        <v>40</v>
      </c>
      <c r="B8646" t="s">
        <v>318</v>
      </c>
      <c r="C8646">
        <v>204</v>
      </c>
      <c r="D8646" t="s">
        <v>64</v>
      </c>
      <c r="E8646" t="s">
        <v>718</v>
      </c>
      <c r="F8646" t="s">
        <v>78</v>
      </c>
      <c r="G8646" t="s">
        <v>78</v>
      </c>
      <c r="H8646" t="s">
        <v>743</v>
      </c>
      <c r="I8646" t="s">
        <v>987</v>
      </c>
      <c r="J8646" t="s">
        <v>334</v>
      </c>
      <c r="K8646" t="s">
        <v>377</v>
      </c>
      <c r="L8646" t="s">
        <v>170</v>
      </c>
      <c r="M8646" t="s">
        <v>377</v>
      </c>
      <c r="N8646" t="s">
        <v>668</v>
      </c>
    </row>
    <row r="8648" spans="1:14" x14ac:dyDescent="0.35">
      <c r="A8648" t="s">
        <v>2255</v>
      </c>
    </row>
    <row r="8649" spans="1:14" x14ac:dyDescent="0.35">
      <c r="A8649" t="s">
        <v>29</v>
      </c>
      <c r="B8649" t="s">
        <v>864</v>
      </c>
      <c r="C8649" t="s">
        <v>30</v>
      </c>
      <c r="D8649" t="s">
        <v>2243</v>
      </c>
      <c r="E8649" t="s">
        <v>2244</v>
      </c>
      <c r="F8649" t="s">
        <v>2245</v>
      </c>
      <c r="G8649" t="s">
        <v>2246</v>
      </c>
      <c r="H8649" t="s">
        <v>2247</v>
      </c>
      <c r="I8649" t="s">
        <v>2248</v>
      </c>
      <c r="J8649" t="s">
        <v>2249</v>
      </c>
      <c r="K8649" t="s">
        <v>2250</v>
      </c>
      <c r="L8649" t="s">
        <v>2251</v>
      </c>
      <c r="M8649" t="s">
        <v>2252</v>
      </c>
      <c r="N8649" t="s">
        <v>2253</v>
      </c>
    </row>
    <row r="8650" spans="1:14" x14ac:dyDescent="0.35">
      <c r="A8650" t="s">
        <v>35</v>
      </c>
      <c r="B8650" t="s">
        <v>831</v>
      </c>
      <c r="C8650">
        <v>116</v>
      </c>
      <c r="D8650" t="s">
        <v>1373</v>
      </c>
      <c r="E8650" t="s">
        <v>406</v>
      </c>
      <c r="F8650" t="s">
        <v>387</v>
      </c>
      <c r="G8650" t="s">
        <v>987</v>
      </c>
      <c r="H8650" t="s">
        <v>288</v>
      </c>
      <c r="I8650" t="s">
        <v>721</v>
      </c>
      <c r="J8650" t="s">
        <v>414</v>
      </c>
      <c r="K8650" t="s">
        <v>741</v>
      </c>
      <c r="L8650" t="s">
        <v>987</v>
      </c>
      <c r="M8650" t="s">
        <v>825</v>
      </c>
      <c r="N8650" t="s">
        <v>78</v>
      </c>
    </row>
    <row r="8651" spans="1:14" x14ac:dyDescent="0.35">
      <c r="A8651" t="s">
        <v>35</v>
      </c>
      <c r="B8651" t="s">
        <v>832</v>
      </c>
      <c r="C8651">
        <v>345</v>
      </c>
      <c r="D8651" t="s">
        <v>976</v>
      </c>
      <c r="E8651" t="s">
        <v>85</v>
      </c>
      <c r="F8651" t="s">
        <v>78</v>
      </c>
      <c r="G8651" t="s">
        <v>800</v>
      </c>
      <c r="H8651" t="s">
        <v>793</v>
      </c>
      <c r="I8651" t="s">
        <v>675</v>
      </c>
      <c r="J8651" t="s">
        <v>490</v>
      </c>
      <c r="K8651" t="s">
        <v>355</v>
      </c>
      <c r="L8651" t="s">
        <v>458</v>
      </c>
      <c r="M8651" t="s">
        <v>377</v>
      </c>
      <c r="N8651" t="s">
        <v>78</v>
      </c>
    </row>
    <row r="8652" spans="1:14" x14ac:dyDescent="0.35">
      <c r="A8652" t="s">
        <v>35</v>
      </c>
      <c r="B8652" t="s">
        <v>833</v>
      </c>
      <c r="C8652">
        <v>153</v>
      </c>
      <c r="D8652" t="s">
        <v>754</v>
      </c>
      <c r="E8652" t="s">
        <v>78</v>
      </c>
      <c r="F8652" t="s">
        <v>406</v>
      </c>
      <c r="G8652" t="s">
        <v>78</v>
      </c>
      <c r="H8652" t="s">
        <v>1030</v>
      </c>
      <c r="I8652" t="s">
        <v>433</v>
      </c>
      <c r="J8652" t="s">
        <v>675</v>
      </c>
      <c r="K8652" t="s">
        <v>622</v>
      </c>
      <c r="L8652" t="s">
        <v>170</v>
      </c>
      <c r="M8652" t="s">
        <v>374</v>
      </c>
      <c r="N8652" t="s">
        <v>78</v>
      </c>
    </row>
    <row r="8653" spans="1:14" x14ac:dyDescent="0.35">
      <c r="A8653" t="s">
        <v>36</v>
      </c>
      <c r="B8653" t="s">
        <v>831</v>
      </c>
      <c r="C8653">
        <v>142</v>
      </c>
      <c r="D8653" t="s">
        <v>419</v>
      </c>
      <c r="E8653" t="s">
        <v>377</v>
      </c>
      <c r="F8653" t="s">
        <v>503</v>
      </c>
      <c r="G8653" t="s">
        <v>734</v>
      </c>
      <c r="H8653" t="s">
        <v>741</v>
      </c>
      <c r="I8653" t="s">
        <v>433</v>
      </c>
      <c r="J8653" t="s">
        <v>387</v>
      </c>
      <c r="K8653" t="s">
        <v>724</v>
      </c>
      <c r="L8653" t="s">
        <v>433</v>
      </c>
      <c r="M8653" t="s">
        <v>458</v>
      </c>
      <c r="N8653" t="s">
        <v>78</v>
      </c>
    </row>
    <row r="8654" spans="1:14" x14ac:dyDescent="0.35">
      <c r="A8654" t="s">
        <v>36</v>
      </c>
      <c r="B8654" t="s">
        <v>832</v>
      </c>
      <c r="C8654">
        <v>1307</v>
      </c>
      <c r="D8654" t="s">
        <v>1343</v>
      </c>
      <c r="E8654" t="s">
        <v>377</v>
      </c>
      <c r="F8654" t="s">
        <v>414</v>
      </c>
      <c r="G8654" t="s">
        <v>389</v>
      </c>
      <c r="H8654" t="s">
        <v>868</v>
      </c>
      <c r="I8654" t="s">
        <v>170</v>
      </c>
      <c r="J8654" t="s">
        <v>490</v>
      </c>
      <c r="K8654" t="s">
        <v>987</v>
      </c>
      <c r="L8654" t="s">
        <v>85</v>
      </c>
      <c r="M8654" t="s">
        <v>387</v>
      </c>
      <c r="N8654" t="s">
        <v>668</v>
      </c>
    </row>
    <row r="8655" spans="1:14" x14ac:dyDescent="0.35">
      <c r="A8655" t="s">
        <v>36</v>
      </c>
      <c r="B8655" t="s">
        <v>833</v>
      </c>
      <c r="C8655">
        <v>184</v>
      </c>
      <c r="D8655" t="s">
        <v>919</v>
      </c>
      <c r="E8655" t="s">
        <v>377</v>
      </c>
      <c r="F8655" t="s">
        <v>374</v>
      </c>
      <c r="G8655" t="s">
        <v>78</v>
      </c>
      <c r="H8655" t="s">
        <v>644</v>
      </c>
      <c r="I8655" t="s">
        <v>78</v>
      </c>
      <c r="J8655" t="s">
        <v>377</v>
      </c>
      <c r="K8655" t="s">
        <v>389</v>
      </c>
      <c r="L8655" t="s">
        <v>78</v>
      </c>
      <c r="M8655" t="s">
        <v>675</v>
      </c>
      <c r="N8655" t="s">
        <v>78</v>
      </c>
    </row>
    <row r="8656" spans="1:14" x14ac:dyDescent="0.35">
      <c r="A8656" t="s">
        <v>37</v>
      </c>
      <c r="B8656" t="s">
        <v>831</v>
      </c>
      <c r="C8656">
        <v>109</v>
      </c>
      <c r="D8656" t="s">
        <v>1093</v>
      </c>
      <c r="E8656" t="s">
        <v>78</v>
      </c>
      <c r="F8656" t="s">
        <v>1064</v>
      </c>
      <c r="G8656" t="s">
        <v>825</v>
      </c>
      <c r="H8656" t="s">
        <v>730</v>
      </c>
      <c r="I8656" t="s">
        <v>998</v>
      </c>
      <c r="J8656" t="s">
        <v>622</v>
      </c>
      <c r="K8656" t="s">
        <v>1011</v>
      </c>
      <c r="L8656" t="s">
        <v>250</v>
      </c>
      <c r="M8656" t="s">
        <v>355</v>
      </c>
      <c r="N8656" t="s">
        <v>85</v>
      </c>
    </row>
    <row r="8657" spans="1:14" x14ac:dyDescent="0.35">
      <c r="A8657" t="s">
        <v>37</v>
      </c>
      <c r="B8657" t="s">
        <v>832</v>
      </c>
      <c r="C8657">
        <v>648</v>
      </c>
      <c r="D8657" t="s">
        <v>952</v>
      </c>
      <c r="E8657" t="s">
        <v>389</v>
      </c>
      <c r="F8657" t="s">
        <v>374</v>
      </c>
      <c r="G8657" t="s">
        <v>800</v>
      </c>
      <c r="H8657" t="s">
        <v>993</v>
      </c>
      <c r="I8657" t="s">
        <v>78</v>
      </c>
      <c r="J8657" t="s">
        <v>490</v>
      </c>
      <c r="K8657" t="s">
        <v>732</v>
      </c>
      <c r="L8657" t="s">
        <v>406</v>
      </c>
      <c r="M8657" t="s">
        <v>623</v>
      </c>
      <c r="N8657" t="s">
        <v>334</v>
      </c>
    </row>
    <row r="8658" spans="1:14" x14ac:dyDescent="0.35">
      <c r="A8658" t="s">
        <v>37</v>
      </c>
      <c r="B8658" t="s">
        <v>833</v>
      </c>
      <c r="C8658">
        <v>70</v>
      </c>
      <c r="D8658" t="s">
        <v>935</v>
      </c>
      <c r="E8658" t="s">
        <v>78</v>
      </c>
      <c r="F8658" t="s">
        <v>622</v>
      </c>
      <c r="G8658" t="s">
        <v>743</v>
      </c>
      <c r="H8658" t="s">
        <v>807</v>
      </c>
      <c r="I8658" t="s">
        <v>78</v>
      </c>
      <c r="J8658" t="s">
        <v>78</v>
      </c>
      <c r="K8658" t="s">
        <v>738</v>
      </c>
      <c r="L8658" t="s">
        <v>734</v>
      </c>
      <c r="M8658" t="s">
        <v>78</v>
      </c>
      <c r="N8658" t="s">
        <v>78</v>
      </c>
    </row>
    <row r="8659" spans="1:14" x14ac:dyDescent="0.35">
      <c r="A8659" t="s">
        <v>38</v>
      </c>
      <c r="B8659" t="s">
        <v>831</v>
      </c>
      <c r="C8659">
        <v>198</v>
      </c>
      <c r="D8659" t="s">
        <v>809</v>
      </c>
      <c r="E8659" t="s">
        <v>334</v>
      </c>
      <c r="F8659" t="s">
        <v>355</v>
      </c>
      <c r="G8659" t="s">
        <v>673</v>
      </c>
      <c r="H8659" t="s">
        <v>993</v>
      </c>
      <c r="I8659" t="s">
        <v>746</v>
      </c>
      <c r="J8659" t="s">
        <v>458</v>
      </c>
      <c r="K8659" t="s">
        <v>85</v>
      </c>
      <c r="L8659" t="s">
        <v>800</v>
      </c>
      <c r="M8659" t="s">
        <v>334</v>
      </c>
      <c r="N8659" t="s">
        <v>78</v>
      </c>
    </row>
    <row r="8660" spans="1:14" x14ac:dyDescent="0.35">
      <c r="A8660" t="s">
        <v>38</v>
      </c>
      <c r="B8660" t="s">
        <v>832</v>
      </c>
      <c r="C8660">
        <v>411</v>
      </c>
      <c r="D8660" t="s">
        <v>697</v>
      </c>
      <c r="E8660" t="s">
        <v>414</v>
      </c>
      <c r="F8660" t="s">
        <v>246</v>
      </c>
      <c r="G8660" t="s">
        <v>334</v>
      </c>
      <c r="H8660" t="s">
        <v>739</v>
      </c>
      <c r="I8660" t="s">
        <v>673</v>
      </c>
      <c r="J8660" t="s">
        <v>490</v>
      </c>
      <c r="K8660" t="s">
        <v>529</v>
      </c>
      <c r="L8660" t="s">
        <v>644</v>
      </c>
      <c r="M8660" t="s">
        <v>623</v>
      </c>
      <c r="N8660" t="s">
        <v>78</v>
      </c>
    </row>
    <row r="8661" spans="1:14" x14ac:dyDescent="0.35">
      <c r="A8661" t="s">
        <v>38</v>
      </c>
      <c r="B8661" t="s">
        <v>833</v>
      </c>
      <c r="C8661">
        <v>213</v>
      </c>
      <c r="D8661" t="s">
        <v>952</v>
      </c>
      <c r="E8661" t="s">
        <v>987</v>
      </c>
      <c r="F8661" t="s">
        <v>675</v>
      </c>
      <c r="G8661" t="s">
        <v>377</v>
      </c>
      <c r="H8661" t="s">
        <v>730</v>
      </c>
      <c r="I8661" t="s">
        <v>800</v>
      </c>
      <c r="J8661" t="s">
        <v>334</v>
      </c>
      <c r="K8661" t="s">
        <v>622</v>
      </c>
      <c r="L8661" t="s">
        <v>377</v>
      </c>
      <c r="M8661" t="s">
        <v>85</v>
      </c>
      <c r="N8661" t="s">
        <v>387</v>
      </c>
    </row>
    <row r="8662" spans="1:14" x14ac:dyDescent="0.35">
      <c r="A8662" t="s">
        <v>39</v>
      </c>
      <c r="B8662" t="s">
        <v>831</v>
      </c>
      <c r="C8662">
        <v>129</v>
      </c>
      <c r="D8662" t="s">
        <v>848</v>
      </c>
      <c r="E8662" t="s">
        <v>85</v>
      </c>
      <c r="F8662" t="s">
        <v>668</v>
      </c>
      <c r="G8662" t="s">
        <v>738</v>
      </c>
      <c r="H8662" t="s">
        <v>1023</v>
      </c>
      <c r="I8662" t="s">
        <v>1096</v>
      </c>
      <c r="J8662" t="s">
        <v>738</v>
      </c>
      <c r="K8662" t="s">
        <v>731</v>
      </c>
      <c r="L8662" t="s">
        <v>529</v>
      </c>
      <c r="M8662" t="s">
        <v>529</v>
      </c>
      <c r="N8662" t="s">
        <v>78</v>
      </c>
    </row>
    <row r="8663" spans="1:14" x14ac:dyDescent="0.35">
      <c r="A8663" t="s">
        <v>39</v>
      </c>
      <c r="B8663" t="s">
        <v>832</v>
      </c>
      <c r="C8663">
        <v>595</v>
      </c>
      <c r="D8663" t="s">
        <v>532</v>
      </c>
      <c r="E8663" t="s">
        <v>334</v>
      </c>
      <c r="F8663" t="s">
        <v>387</v>
      </c>
      <c r="G8663" t="s">
        <v>414</v>
      </c>
      <c r="H8663" t="s">
        <v>725</v>
      </c>
      <c r="I8663" t="s">
        <v>675</v>
      </c>
      <c r="J8663" t="s">
        <v>383</v>
      </c>
      <c r="K8663" t="s">
        <v>728</v>
      </c>
      <c r="L8663" t="s">
        <v>734</v>
      </c>
      <c r="M8663" t="s">
        <v>406</v>
      </c>
      <c r="N8663" t="s">
        <v>679</v>
      </c>
    </row>
    <row r="8664" spans="1:14" x14ac:dyDescent="0.35">
      <c r="A8664" t="s">
        <v>39</v>
      </c>
      <c r="B8664" t="s">
        <v>833</v>
      </c>
      <c r="C8664">
        <v>305</v>
      </c>
      <c r="D8664" t="s">
        <v>751</v>
      </c>
      <c r="E8664" t="s">
        <v>414</v>
      </c>
      <c r="F8664" t="s">
        <v>85</v>
      </c>
      <c r="G8664" t="s">
        <v>433</v>
      </c>
      <c r="H8664" t="s">
        <v>724</v>
      </c>
      <c r="I8664" t="s">
        <v>374</v>
      </c>
      <c r="J8664" t="s">
        <v>406</v>
      </c>
      <c r="K8664" t="s">
        <v>490</v>
      </c>
      <c r="L8664" t="s">
        <v>414</v>
      </c>
      <c r="M8664" t="s">
        <v>355</v>
      </c>
      <c r="N8664" t="s">
        <v>78</v>
      </c>
    </row>
    <row r="8665" spans="1:14" x14ac:dyDescent="0.35">
      <c r="A8665" t="s">
        <v>40</v>
      </c>
      <c r="B8665" t="s">
        <v>831</v>
      </c>
      <c r="C8665">
        <v>694</v>
      </c>
      <c r="D8665" t="s">
        <v>1356</v>
      </c>
      <c r="E8665" t="s">
        <v>389</v>
      </c>
      <c r="F8665" t="s">
        <v>718</v>
      </c>
      <c r="G8665" t="s">
        <v>406</v>
      </c>
      <c r="H8665" t="s">
        <v>723</v>
      </c>
      <c r="I8665" t="s">
        <v>503</v>
      </c>
      <c r="J8665" t="s">
        <v>987</v>
      </c>
      <c r="K8665" t="s">
        <v>724</v>
      </c>
      <c r="L8665" t="s">
        <v>738</v>
      </c>
      <c r="M8665" t="s">
        <v>738</v>
      </c>
      <c r="N8665" t="s">
        <v>170</v>
      </c>
    </row>
    <row r="8666" spans="1:14" x14ac:dyDescent="0.35">
      <c r="A8666" t="s">
        <v>40</v>
      </c>
      <c r="B8666" t="s">
        <v>832</v>
      </c>
      <c r="C8666">
        <v>3306</v>
      </c>
      <c r="D8666" t="s">
        <v>892</v>
      </c>
      <c r="E8666" t="s">
        <v>377</v>
      </c>
      <c r="F8666" t="s">
        <v>377</v>
      </c>
      <c r="G8666" t="s">
        <v>389</v>
      </c>
      <c r="H8666" t="s">
        <v>949</v>
      </c>
      <c r="I8666" t="s">
        <v>334</v>
      </c>
      <c r="J8666" t="s">
        <v>406</v>
      </c>
      <c r="K8666" t="s">
        <v>743</v>
      </c>
      <c r="L8666" t="s">
        <v>622</v>
      </c>
      <c r="M8666" t="s">
        <v>675</v>
      </c>
      <c r="N8666" t="s">
        <v>170</v>
      </c>
    </row>
    <row r="8667" spans="1:14" x14ac:dyDescent="0.35">
      <c r="A8667" t="s">
        <v>40</v>
      </c>
      <c r="B8667" t="s">
        <v>833</v>
      </c>
      <c r="C8667">
        <v>925</v>
      </c>
      <c r="D8667" t="s">
        <v>1343</v>
      </c>
      <c r="E8667" t="s">
        <v>389</v>
      </c>
      <c r="F8667" t="s">
        <v>623</v>
      </c>
      <c r="G8667" t="s">
        <v>433</v>
      </c>
      <c r="H8667" t="s">
        <v>730</v>
      </c>
      <c r="I8667" t="s">
        <v>433</v>
      </c>
      <c r="J8667" t="s">
        <v>800</v>
      </c>
      <c r="K8667" t="s">
        <v>490</v>
      </c>
      <c r="L8667" t="s">
        <v>377</v>
      </c>
      <c r="M8667" t="s">
        <v>675</v>
      </c>
      <c r="N8667" t="s">
        <v>668</v>
      </c>
    </row>
    <row r="8669" spans="1:14" x14ac:dyDescent="0.35">
      <c r="A8669" t="s">
        <v>2256</v>
      </c>
    </row>
    <row r="8670" spans="1:14" x14ac:dyDescent="0.35">
      <c r="A8670" t="s">
        <v>29</v>
      </c>
      <c r="B8670" t="s">
        <v>872</v>
      </c>
      <c r="C8670" t="s">
        <v>30</v>
      </c>
      <c r="D8670" t="s">
        <v>2243</v>
      </c>
      <c r="E8670" t="s">
        <v>2244</v>
      </c>
      <c r="F8670" t="s">
        <v>2245</v>
      </c>
      <c r="G8670" t="s">
        <v>2246</v>
      </c>
      <c r="H8670" t="s">
        <v>2247</v>
      </c>
      <c r="I8670" t="s">
        <v>2248</v>
      </c>
      <c r="J8670" t="s">
        <v>2249</v>
      </c>
      <c r="K8670" t="s">
        <v>2250</v>
      </c>
      <c r="L8670" t="s">
        <v>2251</v>
      </c>
      <c r="M8670" t="s">
        <v>2252</v>
      </c>
      <c r="N8670" t="s">
        <v>2253</v>
      </c>
    </row>
    <row r="8671" spans="1:14" x14ac:dyDescent="0.35">
      <c r="A8671" t="s">
        <v>35</v>
      </c>
      <c r="B8671" t="s">
        <v>873</v>
      </c>
      <c r="C8671">
        <v>406</v>
      </c>
      <c r="D8671" t="s">
        <v>653</v>
      </c>
      <c r="E8671" t="s">
        <v>377</v>
      </c>
      <c r="F8671" t="s">
        <v>668</v>
      </c>
      <c r="G8671" t="s">
        <v>246</v>
      </c>
      <c r="H8671" t="s">
        <v>270</v>
      </c>
      <c r="I8671" t="s">
        <v>622</v>
      </c>
      <c r="J8671" t="s">
        <v>800</v>
      </c>
      <c r="K8671" t="s">
        <v>718</v>
      </c>
      <c r="L8671" t="s">
        <v>334</v>
      </c>
      <c r="M8671" t="s">
        <v>738</v>
      </c>
      <c r="N8671" t="s">
        <v>78</v>
      </c>
    </row>
    <row r="8672" spans="1:14" x14ac:dyDescent="0.35">
      <c r="A8672" t="s">
        <v>35</v>
      </c>
      <c r="B8672" t="s">
        <v>874</v>
      </c>
      <c r="C8672">
        <v>173</v>
      </c>
      <c r="D8672" t="s">
        <v>1201</v>
      </c>
      <c r="E8672" t="s">
        <v>807</v>
      </c>
      <c r="F8672" t="s">
        <v>85</v>
      </c>
      <c r="G8672" t="s">
        <v>644</v>
      </c>
      <c r="H8672" t="s">
        <v>1214</v>
      </c>
      <c r="I8672" t="s">
        <v>387</v>
      </c>
      <c r="J8672" t="s">
        <v>624</v>
      </c>
      <c r="K8672" t="s">
        <v>624</v>
      </c>
      <c r="L8672" t="s">
        <v>732</v>
      </c>
      <c r="M8672" t="s">
        <v>78</v>
      </c>
      <c r="N8672" t="s">
        <v>78</v>
      </c>
    </row>
    <row r="8673" spans="1:14" x14ac:dyDescent="0.35">
      <c r="A8673" t="s">
        <v>35</v>
      </c>
      <c r="B8673" t="s">
        <v>318</v>
      </c>
      <c r="C8673">
        <v>35</v>
      </c>
      <c r="D8673" t="s">
        <v>1129</v>
      </c>
      <c r="E8673" t="s">
        <v>78</v>
      </c>
      <c r="F8673" t="s">
        <v>78</v>
      </c>
      <c r="G8673" t="s">
        <v>78</v>
      </c>
      <c r="H8673" t="s">
        <v>456</v>
      </c>
      <c r="I8673" t="s">
        <v>170</v>
      </c>
      <c r="J8673" t="s">
        <v>78</v>
      </c>
      <c r="K8673" t="s">
        <v>433</v>
      </c>
      <c r="L8673" t="s">
        <v>1109</v>
      </c>
      <c r="M8673" t="s">
        <v>85</v>
      </c>
      <c r="N8673" t="s">
        <v>78</v>
      </c>
    </row>
    <row r="8674" spans="1:14" x14ac:dyDescent="0.35">
      <c r="A8674" t="s">
        <v>36</v>
      </c>
      <c r="B8674" t="s">
        <v>873</v>
      </c>
      <c r="C8674">
        <v>959</v>
      </c>
      <c r="D8674" t="s">
        <v>115</v>
      </c>
      <c r="E8674" t="s">
        <v>374</v>
      </c>
      <c r="F8674" t="s">
        <v>85</v>
      </c>
      <c r="G8674" t="s">
        <v>675</v>
      </c>
      <c r="H8674" t="s">
        <v>745</v>
      </c>
      <c r="I8674" t="s">
        <v>170</v>
      </c>
      <c r="J8674" t="s">
        <v>355</v>
      </c>
      <c r="K8674" t="s">
        <v>622</v>
      </c>
      <c r="L8674" t="s">
        <v>800</v>
      </c>
      <c r="M8674" t="s">
        <v>800</v>
      </c>
      <c r="N8674" t="s">
        <v>668</v>
      </c>
    </row>
    <row r="8675" spans="1:14" x14ac:dyDescent="0.35">
      <c r="A8675" t="s">
        <v>36</v>
      </c>
      <c r="B8675" t="s">
        <v>874</v>
      </c>
      <c r="C8675">
        <v>552</v>
      </c>
      <c r="D8675" t="s">
        <v>749</v>
      </c>
      <c r="E8675" t="s">
        <v>675</v>
      </c>
      <c r="F8675" t="s">
        <v>987</v>
      </c>
      <c r="G8675" t="s">
        <v>377</v>
      </c>
      <c r="H8675" t="s">
        <v>721</v>
      </c>
      <c r="I8675" t="s">
        <v>668</v>
      </c>
      <c r="J8675" t="s">
        <v>800</v>
      </c>
      <c r="K8675" t="s">
        <v>624</v>
      </c>
      <c r="L8675" t="s">
        <v>675</v>
      </c>
      <c r="M8675" t="s">
        <v>355</v>
      </c>
      <c r="N8675" t="s">
        <v>170</v>
      </c>
    </row>
    <row r="8676" spans="1:14" x14ac:dyDescent="0.35">
      <c r="A8676" t="s">
        <v>36</v>
      </c>
      <c r="B8676" t="s">
        <v>318</v>
      </c>
      <c r="C8676">
        <v>122</v>
      </c>
      <c r="D8676" t="s">
        <v>1182</v>
      </c>
      <c r="E8676" t="s">
        <v>78</v>
      </c>
      <c r="F8676" t="s">
        <v>78</v>
      </c>
      <c r="G8676" t="s">
        <v>78</v>
      </c>
      <c r="H8676" t="s">
        <v>732</v>
      </c>
      <c r="I8676" t="s">
        <v>78</v>
      </c>
      <c r="J8676" t="s">
        <v>383</v>
      </c>
      <c r="K8676" t="s">
        <v>78</v>
      </c>
      <c r="L8676" t="s">
        <v>389</v>
      </c>
      <c r="M8676" t="s">
        <v>78</v>
      </c>
      <c r="N8676" t="s">
        <v>78</v>
      </c>
    </row>
    <row r="8677" spans="1:14" x14ac:dyDescent="0.35">
      <c r="A8677" t="s">
        <v>37</v>
      </c>
      <c r="B8677" t="s">
        <v>873</v>
      </c>
      <c r="C8677">
        <v>514</v>
      </c>
      <c r="D8677" t="s">
        <v>1649</v>
      </c>
      <c r="E8677" t="s">
        <v>374</v>
      </c>
      <c r="F8677" t="s">
        <v>490</v>
      </c>
      <c r="G8677" t="s">
        <v>355</v>
      </c>
      <c r="H8677" t="s">
        <v>337</v>
      </c>
      <c r="I8677" t="s">
        <v>673</v>
      </c>
      <c r="J8677" t="s">
        <v>738</v>
      </c>
      <c r="K8677" t="s">
        <v>508</v>
      </c>
      <c r="L8677" t="s">
        <v>624</v>
      </c>
      <c r="M8677" t="s">
        <v>490</v>
      </c>
      <c r="N8677" t="s">
        <v>377</v>
      </c>
    </row>
    <row r="8678" spans="1:14" x14ac:dyDescent="0.35">
      <c r="A8678" t="s">
        <v>37</v>
      </c>
      <c r="B8678" t="s">
        <v>874</v>
      </c>
      <c r="C8678">
        <v>261</v>
      </c>
      <c r="D8678" t="s">
        <v>1129</v>
      </c>
      <c r="E8678" t="s">
        <v>389</v>
      </c>
      <c r="F8678" t="s">
        <v>490</v>
      </c>
      <c r="G8678" t="s">
        <v>624</v>
      </c>
      <c r="H8678" t="s">
        <v>717</v>
      </c>
      <c r="I8678" t="s">
        <v>414</v>
      </c>
      <c r="J8678" t="s">
        <v>389</v>
      </c>
      <c r="K8678" t="s">
        <v>736</v>
      </c>
      <c r="L8678" t="s">
        <v>341</v>
      </c>
      <c r="M8678" t="s">
        <v>377</v>
      </c>
      <c r="N8678" t="s">
        <v>170</v>
      </c>
    </row>
    <row r="8679" spans="1:14" x14ac:dyDescent="0.35">
      <c r="A8679" t="s">
        <v>37</v>
      </c>
      <c r="B8679" t="s">
        <v>318</v>
      </c>
      <c r="C8679">
        <v>52</v>
      </c>
      <c r="D8679" t="s">
        <v>937</v>
      </c>
      <c r="E8679" t="s">
        <v>78</v>
      </c>
      <c r="F8679" t="s">
        <v>490</v>
      </c>
      <c r="G8679" t="s">
        <v>78</v>
      </c>
      <c r="H8679" t="s">
        <v>718</v>
      </c>
      <c r="I8679" t="s">
        <v>529</v>
      </c>
      <c r="J8679" t="s">
        <v>406</v>
      </c>
      <c r="K8679" t="s">
        <v>987</v>
      </c>
      <c r="L8679" t="s">
        <v>800</v>
      </c>
      <c r="M8679" t="s">
        <v>78</v>
      </c>
      <c r="N8679" t="s">
        <v>78</v>
      </c>
    </row>
    <row r="8680" spans="1:14" x14ac:dyDescent="0.35">
      <c r="A8680" t="s">
        <v>38</v>
      </c>
      <c r="B8680" t="s">
        <v>873</v>
      </c>
      <c r="C8680">
        <v>516</v>
      </c>
      <c r="D8680" t="s">
        <v>1165</v>
      </c>
      <c r="E8680" t="s">
        <v>675</v>
      </c>
      <c r="F8680" t="s">
        <v>800</v>
      </c>
      <c r="G8680" t="s">
        <v>334</v>
      </c>
      <c r="H8680" t="s">
        <v>721</v>
      </c>
      <c r="I8680" t="s">
        <v>633</v>
      </c>
      <c r="J8680" t="s">
        <v>623</v>
      </c>
      <c r="K8680" t="s">
        <v>718</v>
      </c>
      <c r="L8680" t="s">
        <v>355</v>
      </c>
      <c r="M8680" t="s">
        <v>377</v>
      </c>
      <c r="N8680" t="s">
        <v>679</v>
      </c>
    </row>
    <row r="8681" spans="1:14" x14ac:dyDescent="0.35">
      <c r="A8681" t="s">
        <v>38</v>
      </c>
      <c r="B8681" t="s">
        <v>874</v>
      </c>
      <c r="C8681">
        <v>237</v>
      </c>
      <c r="D8681" t="s">
        <v>693</v>
      </c>
      <c r="E8681" t="s">
        <v>374</v>
      </c>
      <c r="F8681" t="s">
        <v>334</v>
      </c>
      <c r="G8681" t="s">
        <v>679</v>
      </c>
      <c r="H8681" t="s">
        <v>1214</v>
      </c>
      <c r="I8681" t="s">
        <v>800</v>
      </c>
      <c r="J8681" t="s">
        <v>622</v>
      </c>
      <c r="K8681" t="s">
        <v>458</v>
      </c>
      <c r="L8681" t="s">
        <v>743</v>
      </c>
      <c r="M8681" t="s">
        <v>738</v>
      </c>
      <c r="N8681" t="s">
        <v>374</v>
      </c>
    </row>
    <row r="8682" spans="1:14" x14ac:dyDescent="0.35">
      <c r="A8682" t="s">
        <v>38</v>
      </c>
      <c r="B8682" t="s">
        <v>318</v>
      </c>
      <c r="C8682">
        <v>69</v>
      </c>
      <c r="D8682" t="s">
        <v>1221</v>
      </c>
      <c r="E8682" t="s">
        <v>78</v>
      </c>
      <c r="F8682" t="s">
        <v>387</v>
      </c>
      <c r="G8682" t="s">
        <v>734</v>
      </c>
      <c r="H8682" t="s">
        <v>868</v>
      </c>
      <c r="I8682" t="s">
        <v>637</v>
      </c>
      <c r="J8682" t="s">
        <v>78</v>
      </c>
      <c r="K8682" t="s">
        <v>246</v>
      </c>
      <c r="L8682" t="s">
        <v>78</v>
      </c>
      <c r="M8682" t="s">
        <v>78</v>
      </c>
      <c r="N8682" t="s">
        <v>78</v>
      </c>
    </row>
    <row r="8683" spans="1:14" x14ac:dyDescent="0.35">
      <c r="A8683" t="s">
        <v>39</v>
      </c>
      <c r="B8683" t="s">
        <v>873</v>
      </c>
      <c r="C8683">
        <v>652</v>
      </c>
      <c r="D8683" t="s">
        <v>1371</v>
      </c>
      <c r="E8683" t="s">
        <v>387</v>
      </c>
      <c r="F8683" t="s">
        <v>414</v>
      </c>
      <c r="G8683" t="s">
        <v>623</v>
      </c>
      <c r="H8683" t="s">
        <v>725</v>
      </c>
      <c r="I8683" t="s">
        <v>383</v>
      </c>
      <c r="J8683" t="s">
        <v>644</v>
      </c>
      <c r="K8683" t="s">
        <v>580</v>
      </c>
      <c r="L8683" t="s">
        <v>633</v>
      </c>
      <c r="M8683" t="s">
        <v>623</v>
      </c>
      <c r="N8683" t="s">
        <v>78</v>
      </c>
    </row>
    <row r="8684" spans="1:14" x14ac:dyDescent="0.35">
      <c r="A8684" t="s">
        <v>39</v>
      </c>
      <c r="B8684" t="s">
        <v>874</v>
      </c>
      <c r="C8684">
        <v>300</v>
      </c>
      <c r="D8684" t="s">
        <v>1122</v>
      </c>
      <c r="E8684" t="s">
        <v>668</v>
      </c>
      <c r="F8684" t="s">
        <v>623</v>
      </c>
      <c r="G8684" t="s">
        <v>433</v>
      </c>
      <c r="H8684" t="s">
        <v>745</v>
      </c>
      <c r="I8684" t="s">
        <v>85</v>
      </c>
      <c r="J8684" t="s">
        <v>623</v>
      </c>
      <c r="K8684" t="s">
        <v>433</v>
      </c>
      <c r="L8684" t="s">
        <v>377</v>
      </c>
      <c r="M8684" t="s">
        <v>718</v>
      </c>
      <c r="N8684" t="s">
        <v>170</v>
      </c>
    </row>
    <row r="8685" spans="1:14" x14ac:dyDescent="0.35">
      <c r="A8685" t="s">
        <v>39</v>
      </c>
      <c r="B8685" t="s">
        <v>318</v>
      </c>
      <c r="C8685">
        <v>77</v>
      </c>
      <c r="D8685" t="s">
        <v>857</v>
      </c>
      <c r="E8685" t="s">
        <v>374</v>
      </c>
      <c r="F8685" t="s">
        <v>433</v>
      </c>
      <c r="G8685" t="s">
        <v>78</v>
      </c>
      <c r="H8685" t="s">
        <v>737</v>
      </c>
      <c r="I8685" t="s">
        <v>85</v>
      </c>
      <c r="J8685" t="s">
        <v>644</v>
      </c>
      <c r="K8685" t="s">
        <v>341</v>
      </c>
      <c r="L8685" t="s">
        <v>389</v>
      </c>
      <c r="M8685" t="s">
        <v>529</v>
      </c>
      <c r="N8685" t="s">
        <v>78</v>
      </c>
    </row>
    <row r="8686" spans="1:14" x14ac:dyDescent="0.35">
      <c r="A8686" t="s">
        <v>40</v>
      </c>
      <c r="B8686" t="s">
        <v>873</v>
      </c>
      <c r="C8686">
        <v>3047</v>
      </c>
      <c r="D8686" t="s">
        <v>527</v>
      </c>
      <c r="E8686" t="s">
        <v>389</v>
      </c>
      <c r="F8686" t="s">
        <v>800</v>
      </c>
      <c r="G8686" t="s">
        <v>387</v>
      </c>
      <c r="H8686" t="s">
        <v>739</v>
      </c>
      <c r="I8686" t="s">
        <v>355</v>
      </c>
      <c r="J8686" t="s">
        <v>987</v>
      </c>
      <c r="K8686" t="s">
        <v>250</v>
      </c>
      <c r="L8686" t="s">
        <v>406</v>
      </c>
      <c r="M8686" t="s">
        <v>623</v>
      </c>
      <c r="N8686" t="s">
        <v>170</v>
      </c>
    </row>
    <row r="8687" spans="1:14" x14ac:dyDescent="0.35">
      <c r="A8687" t="s">
        <v>40</v>
      </c>
      <c r="B8687" t="s">
        <v>874</v>
      </c>
      <c r="C8687">
        <v>1523</v>
      </c>
      <c r="D8687" t="s">
        <v>300</v>
      </c>
      <c r="E8687" t="s">
        <v>414</v>
      </c>
      <c r="F8687" t="s">
        <v>623</v>
      </c>
      <c r="G8687" t="s">
        <v>414</v>
      </c>
      <c r="H8687" t="s">
        <v>723</v>
      </c>
      <c r="I8687" t="s">
        <v>389</v>
      </c>
      <c r="J8687" t="s">
        <v>85</v>
      </c>
      <c r="K8687" t="s">
        <v>738</v>
      </c>
      <c r="L8687" t="s">
        <v>987</v>
      </c>
      <c r="M8687" t="s">
        <v>490</v>
      </c>
      <c r="N8687" t="s">
        <v>668</v>
      </c>
    </row>
    <row r="8688" spans="1:14" x14ac:dyDescent="0.35">
      <c r="A8688" t="s">
        <v>40</v>
      </c>
      <c r="B8688" t="s">
        <v>318</v>
      </c>
      <c r="C8688">
        <v>355</v>
      </c>
      <c r="D8688" t="s">
        <v>983</v>
      </c>
      <c r="E8688" t="s">
        <v>170</v>
      </c>
      <c r="F8688" t="s">
        <v>246</v>
      </c>
      <c r="G8688" t="s">
        <v>246</v>
      </c>
      <c r="H8688" t="s">
        <v>688</v>
      </c>
      <c r="I8688" t="s">
        <v>644</v>
      </c>
      <c r="J8688" t="s">
        <v>987</v>
      </c>
      <c r="K8688" t="s">
        <v>389</v>
      </c>
      <c r="L8688" t="s">
        <v>675</v>
      </c>
      <c r="M8688" t="s">
        <v>377</v>
      </c>
      <c r="N8688" t="s">
        <v>78</v>
      </c>
    </row>
    <row r="8690" spans="1:14" x14ac:dyDescent="0.35">
      <c r="A8690" t="s">
        <v>2257</v>
      </c>
    </row>
    <row r="8691" spans="1:14" x14ac:dyDescent="0.35">
      <c r="A8691" t="s">
        <v>29</v>
      </c>
      <c r="B8691" t="s">
        <v>899</v>
      </c>
      <c r="C8691" t="s">
        <v>30</v>
      </c>
      <c r="D8691" t="s">
        <v>2243</v>
      </c>
      <c r="E8691" t="s">
        <v>2244</v>
      </c>
      <c r="F8691" t="s">
        <v>2245</v>
      </c>
      <c r="G8691" t="s">
        <v>2246</v>
      </c>
      <c r="H8691" t="s">
        <v>2247</v>
      </c>
      <c r="I8691" t="s">
        <v>2248</v>
      </c>
      <c r="J8691" t="s">
        <v>2249</v>
      </c>
      <c r="K8691" t="s">
        <v>2250</v>
      </c>
      <c r="L8691" t="s">
        <v>2251</v>
      </c>
      <c r="M8691" t="s">
        <v>2252</v>
      </c>
      <c r="N8691" t="s">
        <v>2253</v>
      </c>
    </row>
    <row r="8692" spans="1:14" x14ac:dyDescent="0.35">
      <c r="A8692" t="s">
        <v>35</v>
      </c>
      <c r="B8692" t="s">
        <v>900</v>
      </c>
      <c r="C8692">
        <v>536</v>
      </c>
      <c r="D8692" t="s">
        <v>884</v>
      </c>
      <c r="E8692" t="s">
        <v>675</v>
      </c>
      <c r="F8692" t="s">
        <v>433</v>
      </c>
      <c r="G8692" t="s">
        <v>387</v>
      </c>
      <c r="H8692" t="s">
        <v>1030</v>
      </c>
      <c r="I8692" t="s">
        <v>355</v>
      </c>
      <c r="J8692" t="s">
        <v>85</v>
      </c>
      <c r="K8692" t="s">
        <v>807</v>
      </c>
      <c r="L8692" t="s">
        <v>490</v>
      </c>
      <c r="M8692" t="s">
        <v>623</v>
      </c>
      <c r="N8692" t="s">
        <v>78</v>
      </c>
    </row>
    <row r="8693" spans="1:14" x14ac:dyDescent="0.35">
      <c r="A8693" t="s">
        <v>35</v>
      </c>
      <c r="B8693" t="s">
        <v>901</v>
      </c>
      <c r="C8693">
        <v>78</v>
      </c>
      <c r="D8693" t="s">
        <v>368</v>
      </c>
      <c r="E8693" t="s">
        <v>78</v>
      </c>
      <c r="F8693" t="s">
        <v>78</v>
      </c>
      <c r="G8693" t="s">
        <v>78</v>
      </c>
      <c r="H8693" t="s">
        <v>1124</v>
      </c>
      <c r="I8693" t="s">
        <v>450</v>
      </c>
      <c r="J8693" t="s">
        <v>78</v>
      </c>
      <c r="K8693" t="s">
        <v>730</v>
      </c>
      <c r="L8693" t="s">
        <v>334</v>
      </c>
      <c r="M8693" t="s">
        <v>78</v>
      </c>
      <c r="N8693" t="s">
        <v>78</v>
      </c>
    </row>
    <row r="8694" spans="1:14" x14ac:dyDescent="0.35">
      <c r="A8694" t="s">
        <v>36</v>
      </c>
      <c r="B8694" t="s">
        <v>900</v>
      </c>
      <c r="C8694">
        <v>1633</v>
      </c>
      <c r="D8694" t="s">
        <v>1137</v>
      </c>
      <c r="E8694" t="s">
        <v>377</v>
      </c>
      <c r="F8694" t="s">
        <v>623</v>
      </c>
      <c r="G8694" t="s">
        <v>414</v>
      </c>
      <c r="H8694" t="s">
        <v>728</v>
      </c>
      <c r="I8694" t="s">
        <v>170</v>
      </c>
      <c r="J8694" t="s">
        <v>355</v>
      </c>
      <c r="K8694" t="s">
        <v>738</v>
      </c>
      <c r="L8694" t="s">
        <v>800</v>
      </c>
      <c r="M8694" t="s">
        <v>800</v>
      </c>
      <c r="N8694" t="s">
        <v>170</v>
      </c>
    </row>
    <row r="8695" spans="1:14" x14ac:dyDescent="0.35">
      <c r="A8695" t="s">
        <v>37</v>
      </c>
      <c r="B8695" t="s">
        <v>900</v>
      </c>
      <c r="C8695">
        <v>827</v>
      </c>
      <c r="D8695" t="s">
        <v>653</v>
      </c>
      <c r="E8695" t="s">
        <v>374</v>
      </c>
      <c r="F8695" t="s">
        <v>490</v>
      </c>
      <c r="G8695" t="s">
        <v>490</v>
      </c>
      <c r="H8695" t="s">
        <v>742</v>
      </c>
      <c r="I8695" t="s">
        <v>374</v>
      </c>
      <c r="J8695" t="s">
        <v>355</v>
      </c>
      <c r="K8695" t="s">
        <v>688</v>
      </c>
      <c r="L8695" t="s">
        <v>458</v>
      </c>
      <c r="M8695" t="s">
        <v>675</v>
      </c>
      <c r="N8695" t="s">
        <v>246</v>
      </c>
    </row>
    <row r="8696" spans="1:14" x14ac:dyDescent="0.35">
      <c r="A8696" t="s">
        <v>38</v>
      </c>
      <c r="B8696" t="s">
        <v>900</v>
      </c>
      <c r="C8696">
        <v>173</v>
      </c>
      <c r="D8696" t="s">
        <v>769</v>
      </c>
      <c r="E8696" t="s">
        <v>334</v>
      </c>
      <c r="F8696" t="s">
        <v>622</v>
      </c>
      <c r="G8696" t="s">
        <v>78</v>
      </c>
      <c r="H8696" t="s">
        <v>288</v>
      </c>
      <c r="I8696" t="s">
        <v>383</v>
      </c>
      <c r="J8696" t="s">
        <v>633</v>
      </c>
      <c r="K8696" t="s">
        <v>529</v>
      </c>
      <c r="L8696" t="s">
        <v>85</v>
      </c>
      <c r="M8696" t="s">
        <v>246</v>
      </c>
      <c r="N8696" t="s">
        <v>433</v>
      </c>
    </row>
    <row r="8697" spans="1:14" x14ac:dyDescent="0.35">
      <c r="A8697" t="s">
        <v>38</v>
      </c>
      <c r="B8697" t="s">
        <v>901</v>
      </c>
      <c r="C8697">
        <v>649</v>
      </c>
      <c r="D8697" t="s">
        <v>1470</v>
      </c>
      <c r="E8697" t="s">
        <v>675</v>
      </c>
      <c r="F8697" t="s">
        <v>673</v>
      </c>
      <c r="G8697" t="s">
        <v>377</v>
      </c>
      <c r="H8697" t="s">
        <v>288</v>
      </c>
      <c r="I8697" t="s">
        <v>250</v>
      </c>
      <c r="J8697" t="s">
        <v>334</v>
      </c>
      <c r="K8697" t="s">
        <v>622</v>
      </c>
      <c r="L8697" t="s">
        <v>738</v>
      </c>
      <c r="M8697" t="s">
        <v>85</v>
      </c>
      <c r="N8697" t="s">
        <v>679</v>
      </c>
    </row>
    <row r="8698" spans="1:14" x14ac:dyDescent="0.35">
      <c r="A8698" t="s">
        <v>39</v>
      </c>
      <c r="B8698" t="s">
        <v>900</v>
      </c>
      <c r="C8698">
        <v>810</v>
      </c>
      <c r="D8698" t="s">
        <v>845</v>
      </c>
      <c r="E8698" t="s">
        <v>374</v>
      </c>
      <c r="F8698" t="s">
        <v>414</v>
      </c>
      <c r="G8698" t="s">
        <v>414</v>
      </c>
      <c r="H8698" t="s">
        <v>696</v>
      </c>
      <c r="I8698" t="s">
        <v>341</v>
      </c>
      <c r="J8698" t="s">
        <v>383</v>
      </c>
      <c r="K8698" t="s">
        <v>868</v>
      </c>
      <c r="L8698" t="s">
        <v>624</v>
      </c>
      <c r="M8698" t="s">
        <v>406</v>
      </c>
      <c r="N8698" t="s">
        <v>679</v>
      </c>
    </row>
    <row r="8699" spans="1:14" x14ac:dyDescent="0.35">
      <c r="A8699" t="s">
        <v>39</v>
      </c>
      <c r="B8699" t="s">
        <v>901</v>
      </c>
      <c r="C8699">
        <v>219</v>
      </c>
      <c r="D8699" t="s">
        <v>614</v>
      </c>
      <c r="E8699" t="s">
        <v>675</v>
      </c>
      <c r="F8699" t="s">
        <v>623</v>
      </c>
      <c r="G8699" t="s">
        <v>387</v>
      </c>
      <c r="H8699" t="s">
        <v>728</v>
      </c>
      <c r="I8699" t="s">
        <v>374</v>
      </c>
      <c r="J8699" t="s">
        <v>374</v>
      </c>
      <c r="K8699" t="s">
        <v>246</v>
      </c>
      <c r="L8699" t="s">
        <v>250</v>
      </c>
      <c r="M8699" t="s">
        <v>736</v>
      </c>
      <c r="N8699" t="s">
        <v>78</v>
      </c>
    </row>
    <row r="8700" spans="1:14" x14ac:dyDescent="0.35">
      <c r="A8700" t="s">
        <v>40</v>
      </c>
      <c r="B8700" t="s">
        <v>900</v>
      </c>
      <c r="C8700">
        <v>3979</v>
      </c>
      <c r="D8700" t="s">
        <v>1347</v>
      </c>
      <c r="E8700" t="s">
        <v>377</v>
      </c>
      <c r="F8700" t="s">
        <v>623</v>
      </c>
      <c r="G8700" t="s">
        <v>387</v>
      </c>
      <c r="H8700" t="s">
        <v>739</v>
      </c>
      <c r="I8700" t="s">
        <v>387</v>
      </c>
      <c r="J8700" t="s">
        <v>738</v>
      </c>
      <c r="K8700" t="s">
        <v>676</v>
      </c>
      <c r="L8700" t="s">
        <v>490</v>
      </c>
      <c r="M8700" t="s">
        <v>623</v>
      </c>
      <c r="N8700" t="s">
        <v>668</v>
      </c>
    </row>
    <row r="8701" spans="1:14" x14ac:dyDescent="0.35">
      <c r="A8701" t="s">
        <v>40</v>
      </c>
      <c r="B8701" t="s">
        <v>901</v>
      </c>
      <c r="C8701">
        <v>946</v>
      </c>
      <c r="D8701" t="s">
        <v>894</v>
      </c>
      <c r="E8701" t="s">
        <v>675</v>
      </c>
      <c r="F8701" t="s">
        <v>246</v>
      </c>
      <c r="G8701" t="s">
        <v>389</v>
      </c>
      <c r="H8701" t="s">
        <v>742</v>
      </c>
      <c r="I8701" t="s">
        <v>676</v>
      </c>
      <c r="J8701" t="s">
        <v>334</v>
      </c>
      <c r="K8701" t="s">
        <v>987</v>
      </c>
      <c r="L8701" t="s">
        <v>341</v>
      </c>
      <c r="M8701" t="s">
        <v>987</v>
      </c>
      <c r="N8701" t="s">
        <v>78</v>
      </c>
    </row>
    <row r="8703" spans="1:14" x14ac:dyDescent="0.35">
      <c r="A8703" t="s">
        <v>2258</v>
      </c>
    </row>
    <row r="8704" spans="1:14" x14ac:dyDescent="0.35">
      <c r="A8704" t="s">
        <v>29</v>
      </c>
      <c r="B8704" t="s">
        <v>887</v>
      </c>
      <c r="C8704" t="s">
        <v>30</v>
      </c>
      <c r="D8704" t="s">
        <v>2243</v>
      </c>
      <c r="E8704" t="s">
        <v>2244</v>
      </c>
      <c r="F8704" t="s">
        <v>2245</v>
      </c>
      <c r="G8704" t="s">
        <v>2246</v>
      </c>
      <c r="H8704" t="s">
        <v>2247</v>
      </c>
      <c r="I8704" t="s">
        <v>2248</v>
      </c>
      <c r="J8704" t="s">
        <v>2249</v>
      </c>
      <c r="K8704" t="s">
        <v>2250</v>
      </c>
      <c r="L8704" t="s">
        <v>2251</v>
      </c>
      <c r="M8704" t="s">
        <v>2252</v>
      </c>
      <c r="N8704" t="s">
        <v>2253</v>
      </c>
    </row>
    <row r="8705" spans="1:14" x14ac:dyDescent="0.35">
      <c r="A8705" t="s">
        <v>35</v>
      </c>
      <c r="B8705" t="s">
        <v>888</v>
      </c>
      <c r="C8705">
        <v>290</v>
      </c>
      <c r="D8705" t="s">
        <v>875</v>
      </c>
      <c r="E8705" t="s">
        <v>78</v>
      </c>
      <c r="F8705" t="s">
        <v>414</v>
      </c>
      <c r="G8705" t="s">
        <v>679</v>
      </c>
      <c r="H8705" t="s">
        <v>741</v>
      </c>
      <c r="I8705" t="s">
        <v>389</v>
      </c>
      <c r="J8705" t="s">
        <v>433</v>
      </c>
      <c r="K8705" t="s">
        <v>414</v>
      </c>
      <c r="L8705" t="s">
        <v>490</v>
      </c>
      <c r="M8705" t="s">
        <v>433</v>
      </c>
      <c r="N8705" t="s">
        <v>78</v>
      </c>
    </row>
    <row r="8706" spans="1:14" x14ac:dyDescent="0.35">
      <c r="A8706" t="s">
        <v>35</v>
      </c>
      <c r="B8706" t="s">
        <v>889</v>
      </c>
      <c r="C8706">
        <v>324</v>
      </c>
      <c r="D8706" t="s">
        <v>1371</v>
      </c>
      <c r="E8706" t="s">
        <v>622</v>
      </c>
      <c r="F8706" t="s">
        <v>673</v>
      </c>
      <c r="G8706" t="s">
        <v>490</v>
      </c>
      <c r="H8706" t="s">
        <v>696</v>
      </c>
      <c r="I8706" t="s">
        <v>458</v>
      </c>
      <c r="J8706" t="s">
        <v>738</v>
      </c>
      <c r="K8706" t="s">
        <v>250</v>
      </c>
      <c r="L8706" t="s">
        <v>987</v>
      </c>
      <c r="M8706" t="s">
        <v>406</v>
      </c>
      <c r="N8706" t="s">
        <v>78</v>
      </c>
    </row>
    <row r="8707" spans="1:14" x14ac:dyDescent="0.35">
      <c r="A8707" t="s">
        <v>36</v>
      </c>
      <c r="B8707" t="s">
        <v>888</v>
      </c>
      <c r="C8707">
        <v>731</v>
      </c>
      <c r="D8707" t="s">
        <v>762</v>
      </c>
      <c r="E8707" t="s">
        <v>414</v>
      </c>
      <c r="F8707" t="s">
        <v>406</v>
      </c>
      <c r="G8707" t="s">
        <v>414</v>
      </c>
      <c r="H8707" t="s">
        <v>719</v>
      </c>
      <c r="I8707" t="s">
        <v>668</v>
      </c>
      <c r="J8707" t="s">
        <v>624</v>
      </c>
      <c r="K8707" t="s">
        <v>807</v>
      </c>
      <c r="L8707" t="s">
        <v>383</v>
      </c>
      <c r="M8707" t="s">
        <v>675</v>
      </c>
      <c r="N8707" t="s">
        <v>668</v>
      </c>
    </row>
    <row r="8708" spans="1:14" x14ac:dyDescent="0.35">
      <c r="A8708" t="s">
        <v>36</v>
      </c>
      <c r="B8708" t="s">
        <v>889</v>
      </c>
      <c r="C8708">
        <v>902</v>
      </c>
      <c r="D8708" t="s">
        <v>64</v>
      </c>
      <c r="E8708" t="s">
        <v>433</v>
      </c>
      <c r="F8708" t="s">
        <v>414</v>
      </c>
      <c r="G8708" t="s">
        <v>414</v>
      </c>
      <c r="H8708" t="s">
        <v>732</v>
      </c>
      <c r="I8708" t="s">
        <v>679</v>
      </c>
      <c r="J8708" t="s">
        <v>389</v>
      </c>
      <c r="K8708" t="s">
        <v>675</v>
      </c>
      <c r="L8708" t="s">
        <v>170</v>
      </c>
      <c r="M8708" t="s">
        <v>387</v>
      </c>
      <c r="N8708" t="s">
        <v>170</v>
      </c>
    </row>
    <row r="8709" spans="1:14" x14ac:dyDescent="0.35">
      <c r="A8709" t="s">
        <v>37</v>
      </c>
      <c r="B8709" t="s">
        <v>888</v>
      </c>
      <c r="C8709">
        <v>372</v>
      </c>
      <c r="D8709" t="s">
        <v>862</v>
      </c>
      <c r="E8709" t="s">
        <v>374</v>
      </c>
      <c r="F8709" t="s">
        <v>987</v>
      </c>
      <c r="G8709" t="s">
        <v>383</v>
      </c>
      <c r="H8709" t="s">
        <v>270</v>
      </c>
      <c r="I8709" t="s">
        <v>433</v>
      </c>
      <c r="J8709" t="s">
        <v>490</v>
      </c>
      <c r="K8709" t="s">
        <v>631</v>
      </c>
      <c r="L8709" t="s">
        <v>341</v>
      </c>
      <c r="M8709" t="s">
        <v>85</v>
      </c>
      <c r="N8709" t="s">
        <v>377</v>
      </c>
    </row>
    <row r="8710" spans="1:14" x14ac:dyDescent="0.35">
      <c r="A8710" t="s">
        <v>37</v>
      </c>
      <c r="B8710" t="s">
        <v>889</v>
      </c>
      <c r="C8710">
        <v>455</v>
      </c>
      <c r="D8710" t="s">
        <v>983</v>
      </c>
      <c r="E8710" t="s">
        <v>377</v>
      </c>
      <c r="F8710" t="s">
        <v>355</v>
      </c>
      <c r="G8710" t="s">
        <v>414</v>
      </c>
      <c r="H8710" t="s">
        <v>690</v>
      </c>
      <c r="I8710" t="s">
        <v>389</v>
      </c>
      <c r="J8710" t="s">
        <v>355</v>
      </c>
      <c r="K8710" t="s">
        <v>736</v>
      </c>
      <c r="L8710" t="s">
        <v>622</v>
      </c>
      <c r="M8710" t="s">
        <v>800</v>
      </c>
      <c r="N8710" t="s">
        <v>668</v>
      </c>
    </row>
    <row r="8711" spans="1:14" x14ac:dyDescent="0.35">
      <c r="A8711" t="s">
        <v>38</v>
      </c>
      <c r="B8711" t="s">
        <v>888</v>
      </c>
      <c r="C8711">
        <v>157</v>
      </c>
      <c r="D8711" t="s">
        <v>1137</v>
      </c>
      <c r="E8711" t="s">
        <v>334</v>
      </c>
      <c r="F8711" t="s">
        <v>800</v>
      </c>
      <c r="G8711" t="s">
        <v>78</v>
      </c>
      <c r="H8711" t="s">
        <v>341</v>
      </c>
      <c r="I8711" t="s">
        <v>987</v>
      </c>
      <c r="J8711" t="s">
        <v>355</v>
      </c>
      <c r="K8711" t="s">
        <v>738</v>
      </c>
      <c r="L8711" t="s">
        <v>622</v>
      </c>
      <c r="M8711" t="s">
        <v>675</v>
      </c>
      <c r="N8711" t="s">
        <v>78</v>
      </c>
    </row>
    <row r="8712" spans="1:14" x14ac:dyDescent="0.35">
      <c r="A8712" t="s">
        <v>38</v>
      </c>
      <c r="B8712" t="s">
        <v>889</v>
      </c>
      <c r="C8712">
        <v>665</v>
      </c>
      <c r="D8712" t="s">
        <v>961</v>
      </c>
      <c r="E8712" t="s">
        <v>387</v>
      </c>
      <c r="F8712" t="s">
        <v>389</v>
      </c>
      <c r="G8712" t="s">
        <v>433</v>
      </c>
      <c r="H8712" t="s">
        <v>723</v>
      </c>
      <c r="I8712" t="s">
        <v>633</v>
      </c>
      <c r="J8712" t="s">
        <v>85</v>
      </c>
      <c r="K8712" t="s">
        <v>807</v>
      </c>
      <c r="L8712" t="s">
        <v>987</v>
      </c>
      <c r="M8712" t="s">
        <v>387</v>
      </c>
      <c r="N8712" t="s">
        <v>668</v>
      </c>
    </row>
    <row r="8713" spans="1:14" x14ac:dyDescent="0.35">
      <c r="A8713" t="s">
        <v>39</v>
      </c>
      <c r="B8713" t="s">
        <v>888</v>
      </c>
      <c r="C8713">
        <v>294</v>
      </c>
      <c r="D8713" t="s">
        <v>151</v>
      </c>
      <c r="E8713" t="s">
        <v>433</v>
      </c>
      <c r="F8713" t="s">
        <v>414</v>
      </c>
      <c r="G8713" t="s">
        <v>78</v>
      </c>
      <c r="H8713" t="s">
        <v>741</v>
      </c>
      <c r="I8713" t="s">
        <v>732</v>
      </c>
      <c r="J8713" t="s">
        <v>622</v>
      </c>
      <c r="K8713" t="s">
        <v>1011</v>
      </c>
      <c r="L8713" t="s">
        <v>732</v>
      </c>
      <c r="M8713" t="s">
        <v>374</v>
      </c>
      <c r="N8713" t="s">
        <v>78</v>
      </c>
    </row>
    <row r="8714" spans="1:14" x14ac:dyDescent="0.35">
      <c r="A8714" t="s">
        <v>39</v>
      </c>
      <c r="B8714" t="s">
        <v>889</v>
      </c>
      <c r="C8714">
        <v>735</v>
      </c>
      <c r="D8714" t="s">
        <v>151</v>
      </c>
      <c r="E8714" t="s">
        <v>377</v>
      </c>
      <c r="F8714" t="s">
        <v>387</v>
      </c>
      <c r="G8714" t="s">
        <v>85</v>
      </c>
      <c r="H8714" t="s">
        <v>270</v>
      </c>
      <c r="I8714" t="s">
        <v>490</v>
      </c>
      <c r="J8714" t="s">
        <v>624</v>
      </c>
      <c r="K8714" t="s">
        <v>676</v>
      </c>
      <c r="L8714" t="s">
        <v>622</v>
      </c>
      <c r="M8714" t="s">
        <v>383</v>
      </c>
      <c r="N8714" t="s">
        <v>679</v>
      </c>
    </row>
    <row r="8715" spans="1:14" x14ac:dyDescent="0.35">
      <c r="A8715" t="s">
        <v>40</v>
      </c>
      <c r="B8715" t="s">
        <v>888</v>
      </c>
      <c r="C8715">
        <v>1844</v>
      </c>
      <c r="D8715" t="s">
        <v>438</v>
      </c>
      <c r="E8715" t="s">
        <v>374</v>
      </c>
      <c r="F8715" t="s">
        <v>355</v>
      </c>
      <c r="G8715" t="s">
        <v>389</v>
      </c>
      <c r="H8715" t="s">
        <v>998</v>
      </c>
      <c r="I8715" t="s">
        <v>414</v>
      </c>
      <c r="J8715" t="s">
        <v>406</v>
      </c>
      <c r="K8715" t="s">
        <v>825</v>
      </c>
      <c r="L8715" t="s">
        <v>383</v>
      </c>
      <c r="M8715" t="s">
        <v>800</v>
      </c>
      <c r="N8715" t="s">
        <v>668</v>
      </c>
    </row>
    <row r="8716" spans="1:14" x14ac:dyDescent="0.35">
      <c r="A8716" t="s">
        <v>40</v>
      </c>
      <c r="B8716" t="s">
        <v>889</v>
      </c>
      <c r="C8716">
        <v>3081</v>
      </c>
      <c r="D8716" t="s">
        <v>1165</v>
      </c>
      <c r="E8716" t="s">
        <v>414</v>
      </c>
      <c r="F8716" t="s">
        <v>414</v>
      </c>
      <c r="G8716" t="s">
        <v>387</v>
      </c>
      <c r="H8716" t="s">
        <v>742</v>
      </c>
      <c r="I8716" t="s">
        <v>355</v>
      </c>
      <c r="J8716" t="s">
        <v>355</v>
      </c>
      <c r="K8716" t="s">
        <v>383</v>
      </c>
      <c r="L8716" t="s">
        <v>623</v>
      </c>
      <c r="M8716" t="s">
        <v>355</v>
      </c>
      <c r="N8716" t="s">
        <v>170</v>
      </c>
    </row>
    <row r="8718" spans="1:14" x14ac:dyDescent="0.35">
      <c r="A8718" t="s">
        <v>2259</v>
      </c>
    </row>
    <row r="8719" spans="1:14" x14ac:dyDescent="0.35">
      <c r="A8719" t="s">
        <v>29</v>
      </c>
      <c r="B8719" t="s">
        <v>30</v>
      </c>
      <c r="C8719" t="s">
        <v>2260</v>
      </c>
      <c r="D8719" t="s">
        <v>2261</v>
      </c>
      <c r="E8719" t="s">
        <v>2262</v>
      </c>
      <c r="F8719" t="s">
        <v>2263</v>
      </c>
      <c r="G8719" t="s">
        <v>2264</v>
      </c>
      <c r="H8719" t="s">
        <v>2265</v>
      </c>
      <c r="I8719" t="s">
        <v>2266</v>
      </c>
      <c r="J8719" t="s">
        <v>2267</v>
      </c>
      <c r="K8719" t="s">
        <v>2268</v>
      </c>
      <c r="L8719" t="s">
        <v>702</v>
      </c>
    </row>
    <row r="8720" spans="1:14" x14ac:dyDescent="0.35">
      <c r="A8720" t="s">
        <v>35</v>
      </c>
      <c r="B8720">
        <v>617</v>
      </c>
      <c r="C8720" t="s">
        <v>1124</v>
      </c>
      <c r="D8720" t="s">
        <v>735</v>
      </c>
      <c r="E8720" t="s">
        <v>918</v>
      </c>
      <c r="F8720" t="s">
        <v>260</v>
      </c>
      <c r="G8720" t="s">
        <v>736</v>
      </c>
      <c r="H8720" t="s">
        <v>721</v>
      </c>
      <c r="I8720" t="s">
        <v>807</v>
      </c>
      <c r="J8720" t="s">
        <v>696</v>
      </c>
      <c r="K8720" t="s">
        <v>67</v>
      </c>
      <c r="L8720" t="s">
        <v>1306</v>
      </c>
    </row>
    <row r="8721" spans="1:13" x14ac:dyDescent="0.35">
      <c r="A8721" t="s">
        <v>36</v>
      </c>
      <c r="B8721">
        <v>1634</v>
      </c>
      <c r="C8721" t="s">
        <v>758</v>
      </c>
      <c r="D8721" t="s">
        <v>729</v>
      </c>
      <c r="E8721" t="s">
        <v>615</v>
      </c>
      <c r="F8721" t="s">
        <v>69</v>
      </c>
      <c r="G8721" t="s">
        <v>1030</v>
      </c>
      <c r="H8721" t="s">
        <v>865</v>
      </c>
      <c r="I8721" t="s">
        <v>1018</v>
      </c>
      <c r="J8721" t="s">
        <v>980</v>
      </c>
      <c r="K8721" t="s">
        <v>996</v>
      </c>
      <c r="L8721" t="s">
        <v>215</v>
      </c>
    </row>
    <row r="8722" spans="1:13" x14ac:dyDescent="0.35">
      <c r="A8722" t="s">
        <v>37</v>
      </c>
      <c r="B8722">
        <v>827</v>
      </c>
      <c r="C8722" t="s">
        <v>1130</v>
      </c>
      <c r="D8722" t="s">
        <v>1167</v>
      </c>
      <c r="E8722" t="s">
        <v>836</v>
      </c>
      <c r="F8722" t="s">
        <v>741</v>
      </c>
      <c r="G8722" t="s">
        <v>732</v>
      </c>
      <c r="H8722" t="s">
        <v>1008</v>
      </c>
      <c r="I8722" t="s">
        <v>825</v>
      </c>
      <c r="J8722" t="s">
        <v>1064</v>
      </c>
      <c r="K8722" t="s">
        <v>740</v>
      </c>
      <c r="L8722" t="s">
        <v>52</v>
      </c>
    </row>
    <row r="8723" spans="1:13" x14ac:dyDescent="0.35">
      <c r="A8723" t="s">
        <v>38</v>
      </c>
      <c r="B8723">
        <v>823</v>
      </c>
      <c r="C8723" t="s">
        <v>439</v>
      </c>
      <c r="D8723" t="s">
        <v>755</v>
      </c>
      <c r="E8723" t="s">
        <v>152</v>
      </c>
      <c r="F8723" t="s">
        <v>746</v>
      </c>
      <c r="G8723" t="s">
        <v>724</v>
      </c>
      <c r="H8723" t="s">
        <v>1171</v>
      </c>
      <c r="I8723" t="s">
        <v>580</v>
      </c>
      <c r="J8723" t="s">
        <v>735</v>
      </c>
      <c r="K8723" t="s">
        <v>69</v>
      </c>
      <c r="L8723" t="s">
        <v>462</v>
      </c>
    </row>
    <row r="8724" spans="1:13" x14ac:dyDescent="0.35">
      <c r="A8724" t="s">
        <v>39</v>
      </c>
      <c r="B8724">
        <v>1029</v>
      </c>
      <c r="C8724" t="s">
        <v>299</v>
      </c>
      <c r="D8724" t="s">
        <v>746</v>
      </c>
      <c r="E8724" t="s">
        <v>759</v>
      </c>
      <c r="F8724" t="s">
        <v>1167</v>
      </c>
      <c r="G8724" t="s">
        <v>270</v>
      </c>
      <c r="H8724" t="s">
        <v>1091</v>
      </c>
      <c r="I8724" t="s">
        <v>270</v>
      </c>
      <c r="J8724" t="s">
        <v>735</v>
      </c>
      <c r="K8724" t="s">
        <v>796</v>
      </c>
      <c r="L8724" t="s">
        <v>803</v>
      </c>
    </row>
    <row r="8725" spans="1:13" x14ac:dyDescent="0.35">
      <c r="A8725" t="s">
        <v>40</v>
      </c>
      <c r="B8725">
        <v>4930</v>
      </c>
      <c r="C8725" t="s">
        <v>299</v>
      </c>
      <c r="D8725" t="s">
        <v>1200</v>
      </c>
      <c r="E8725" t="s">
        <v>432</v>
      </c>
      <c r="F8725" t="s">
        <v>781</v>
      </c>
      <c r="G8725" t="s">
        <v>745</v>
      </c>
      <c r="H8725" t="s">
        <v>1064</v>
      </c>
      <c r="I8725" t="s">
        <v>1008</v>
      </c>
      <c r="J8725" t="s">
        <v>1167</v>
      </c>
      <c r="K8725" t="s">
        <v>67</v>
      </c>
      <c r="L8725" t="s">
        <v>168</v>
      </c>
    </row>
    <row r="8727" spans="1:13" x14ac:dyDescent="0.35">
      <c r="A8727" t="s">
        <v>2269</v>
      </c>
    </row>
    <row r="8728" spans="1:13" x14ac:dyDescent="0.35">
      <c r="A8728" t="s">
        <v>29</v>
      </c>
      <c r="B8728" t="s">
        <v>847</v>
      </c>
      <c r="C8728" t="s">
        <v>30</v>
      </c>
      <c r="D8728" t="s">
        <v>2260</v>
      </c>
      <c r="E8728" t="s">
        <v>2261</v>
      </c>
      <c r="F8728" t="s">
        <v>2262</v>
      </c>
      <c r="G8728" t="s">
        <v>2263</v>
      </c>
      <c r="H8728" t="s">
        <v>2264</v>
      </c>
      <c r="I8728" t="s">
        <v>2265</v>
      </c>
      <c r="J8728" t="s">
        <v>2266</v>
      </c>
      <c r="K8728" t="s">
        <v>2267</v>
      </c>
      <c r="L8728" t="s">
        <v>2268</v>
      </c>
      <c r="M8728" t="s">
        <v>702</v>
      </c>
    </row>
    <row r="8729" spans="1:13" x14ac:dyDescent="0.35">
      <c r="A8729" t="s">
        <v>35</v>
      </c>
      <c r="B8729" t="s">
        <v>827</v>
      </c>
      <c r="C8729">
        <v>286</v>
      </c>
      <c r="D8729" t="s">
        <v>750</v>
      </c>
      <c r="E8729" t="s">
        <v>725</v>
      </c>
      <c r="F8729" t="s">
        <v>69</v>
      </c>
      <c r="G8729" t="s">
        <v>1011</v>
      </c>
      <c r="H8729" t="s">
        <v>987</v>
      </c>
      <c r="I8729" t="s">
        <v>736</v>
      </c>
      <c r="J8729" t="s">
        <v>622</v>
      </c>
      <c r="K8729" t="s">
        <v>690</v>
      </c>
      <c r="L8729" t="s">
        <v>450</v>
      </c>
      <c r="M8729" t="s">
        <v>184</v>
      </c>
    </row>
    <row r="8730" spans="1:13" x14ac:dyDescent="0.35">
      <c r="A8730" t="s">
        <v>35</v>
      </c>
      <c r="B8730" t="s">
        <v>828</v>
      </c>
      <c r="C8730">
        <v>318</v>
      </c>
      <c r="D8730" t="s">
        <v>1265</v>
      </c>
      <c r="E8730" t="s">
        <v>905</v>
      </c>
      <c r="F8730" t="s">
        <v>450</v>
      </c>
      <c r="G8730" t="s">
        <v>1180</v>
      </c>
      <c r="H8730" t="s">
        <v>456</v>
      </c>
      <c r="I8730" t="s">
        <v>742</v>
      </c>
      <c r="J8730" t="s">
        <v>633</v>
      </c>
      <c r="K8730" t="s">
        <v>783</v>
      </c>
      <c r="L8730" t="s">
        <v>1151</v>
      </c>
      <c r="M8730" t="s">
        <v>520</v>
      </c>
    </row>
    <row r="8731" spans="1:13" x14ac:dyDescent="0.35">
      <c r="A8731" t="s">
        <v>35</v>
      </c>
      <c r="B8731" t="s">
        <v>318</v>
      </c>
      <c r="C8731">
        <v>13</v>
      </c>
      <c r="D8731" t="s">
        <v>668</v>
      </c>
      <c r="E8731" t="s">
        <v>668</v>
      </c>
      <c r="F8731" t="s">
        <v>668</v>
      </c>
      <c r="G8731" t="s">
        <v>668</v>
      </c>
      <c r="H8731" t="s">
        <v>78</v>
      </c>
      <c r="I8731" t="s">
        <v>78</v>
      </c>
      <c r="J8731" t="s">
        <v>78</v>
      </c>
      <c r="K8731" t="s">
        <v>78</v>
      </c>
      <c r="L8731" t="s">
        <v>737</v>
      </c>
      <c r="M8731" t="s">
        <v>1012</v>
      </c>
    </row>
    <row r="8732" spans="1:13" x14ac:dyDescent="0.35">
      <c r="A8732" t="s">
        <v>36</v>
      </c>
      <c r="B8732" t="s">
        <v>827</v>
      </c>
      <c r="C8732">
        <v>671</v>
      </c>
      <c r="D8732" t="s">
        <v>748</v>
      </c>
      <c r="E8732" t="s">
        <v>781</v>
      </c>
      <c r="F8732" t="s">
        <v>729</v>
      </c>
      <c r="G8732" t="s">
        <v>735</v>
      </c>
      <c r="H8732" t="s">
        <v>730</v>
      </c>
      <c r="I8732" t="s">
        <v>1023</v>
      </c>
      <c r="J8732" t="s">
        <v>745</v>
      </c>
      <c r="K8732" t="s">
        <v>696</v>
      </c>
      <c r="L8732" t="s">
        <v>291</v>
      </c>
      <c r="M8732" t="s">
        <v>215</v>
      </c>
    </row>
    <row r="8733" spans="1:13" x14ac:dyDescent="0.35">
      <c r="A8733" t="s">
        <v>36</v>
      </c>
      <c r="B8733" t="s">
        <v>828</v>
      </c>
      <c r="C8733">
        <v>896</v>
      </c>
      <c r="D8733" t="s">
        <v>766</v>
      </c>
      <c r="E8733" t="s">
        <v>615</v>
      </c>
      <c r="F8733" t="s">
        <v>854</v>
      </c>
      <c r="G8733" t="s">
        <v>450</v>
      </c>
      <c r="H8733" t="s">
        <v>59</v>
      </c>
      <c r="I8733" t="s">
        <v>1169</v>
      </c>
      <c r="J8733" t="s">
        <v>781</v>
      </c>
      <c r="K8733" t="s">
        <v>1138</v>
      </c>
      <c r="L8733" t="s">
        <v>796</v>
      </c>
      <c r="M8733" t="s">
        <v>297</v>
      </c>
    </row>
    <row r="8734" spans="1:13" x14ac:dyDescent="0.35">
      <c r="A8734" t="s">
        <v>36</v>
      </c>
      <c r="B8734" t="s">
        <v>318</v>
      </c>
      <c r="C8734">
        <v>67</v>
      </c>
      <c r="D8734" t="s">
        <v>1169</v>
      </c>
      <c r="E8734" t="s">
        <v>1008</v>
      </c>
      <c r="F8734" t="s">
        <v>1222</v>
      </c>
      <c r="G8734" t="s">
        <v>825</v>
      </c>
      <c r="H8734" t="s">
        <v>675</v>
      </c>
      <c r="I8734" t="s">
        <v>743</v>
      </c>
      <c r="J8734" t="s">
        <v>743</v>
      </c>
      <c r="K8734" t="s">
        <v>631</v>
      </c>
      <c r="L8734" t="s">
        <v>1140</v>
      </c>
      <c r="M8734" t="s">
        <v>1654</v>
      </c>
    </row>
    <row r="8735" spans="1:13" x14ac:dyDescent="0.35">
      <c r="A8735" t="s">
        <v>37</v>
      </c>
      <c r="B8735" t="s">
        <v>827</v>
      </c>
      <c r="C8735">
        <v>344</v>
      </c>
      <c r="D8735" t="s">
        <v>1222</v>
      </c>
      <c r="E8735" t="s">
        <v>270</v>
      </c>
      <c r="F8735" t="s">
        <v>1096</v>
      </c>
      <c r="G8735" t="s">
        <v>676</v>
      </c>
      <c r="H8735" t="s">
        <v>377</v>
      </c>
      <c r="I8735" t="s">
        <v>743</v>
      </c>
      <c r="J8735" t="s">
        <v>738</v>
      </c>
      <c r="K8735" t="s">
        <v>723</v>
      </c>
      <c r="L8735" t="s">
        <v>936</v>
      </c>
      <c r="M8735" t="s">
        <v>513</v>
      </c>
    </row>
    <row r="8736" spans="1:13" x14ac:dyDescent="0.35">
      <c r="A8736" t="s">
        <v>37</v>
      </c>
      <c r="B8736" t="s">
        <v>828</v>
      </c>
      <c r="C8736">
        <v>441</v>
      </c>
      <c r="D8736" t="s">
        <v>951</v>
      </c>
      <c r="E8736" t="s">
        <v>740</v>
      </c>
      <c r="F8736" t="s">
        <v>1087</v>
      </c>
      <c r="G8736" t="s">
        <v>938</v>
      </c>
      <c r="H8736" t="s">
        <v>993</v>
      </c>
      <c r="I8736" t="s">
        <v>865</v>
      </c>
      <c r="J8736" t="s">
        <v>724</v>
      </c>
      <c r="K8736" t="s">
        <v>1167</v>
      </c>
      <c r="L8736" t="s">
        <v>1015</v>
      </c>
      <c r="M8736" t="s">
        <v>215</v>
      </c>
    </row>
    <row r="8737" spans="1:13" x14ac:dyDescent="0.35">
      <c r="A8737" t="s">
        <v>37</v>
      </c>
      <c r="B8737" t="s">
        <v>318</v>
      </c>
      <c r="C8737">
        <v>42</v>
      </c>
      <c r="D8737" t="s">
        <v>1056</v>
      </c>
      <c r="E8737" t="s">
        <v>1008</v>
      </c>
      <c r="F8737" t="s">
        <v>1222</v>
      </c>
      <c r="G8737" t="s">
        <v>719</v>
      </c>
      <c r="H8737" t="s">
        <v>250</v>
      </c>
      <c r="I8737" t="s">
        <v>250</v>
      </c>
      <c r="J8737" t="s">
        <v>738</v>
      </c>
      <c r="K8737" t="s">
        <v>250</v>
      </c>
      <c r="L8737" t="s">
        <v>1015</v>
      </c>
      <c r="M8737" t="s">
        <v>908</v>
      </c>
    </row>
    <row r="8738" spans="1:13" x14ac:dyDescent="0.35">
      <c r="A8738" t="s">
        <v>38</v>
      </c>
      <c r="B8738" t="s">
        <v>827</v>
      </c>
      <c r="C8738">
        <v>357</v>
      </c>
      <c r="D8738" t="s">
        <v>856</v>
      </c>
      <c r="E8738" t="s">
        <v>836</v>
      </c>
      <c r="F8738" t="s">
        <v>1213</v>
      </c>
      <c r="G8738" t="s">
        <v>1130</v>
      </c>
      <c r="H8738" t="s">
        <v>503</v>
      </c>
      <c r="I8738" t="s">
        <v>1018</v>
      </c>
      <c r="J8738" t="s">
        <v>739</v>
      </c>
      <c r="K8738" t="s">
        <v>781</v>
      </c>
      <c r="L8738" t="s">
        <v>896</v>
      </c>
      <c r="M8738" t="s">
        <v>681</v>
      </c>
    </row>
    <row r="8739" spans="1:13" x14ac:dyDescent="0.35">
      <c r="A8739" t="s">
        <v>38</v>
      </c>
      <c r="B8739" t="s">
        <v>828</v>
      </c>
      <c r="C8739">
        <v>425</v>
      </c>
      <c r="D8739" t="s">
        <v>772</v>
      </c>
      <c r="E8739" t="s">
        <v>934</v>
      </c>
      <c r="F8739" t="s">
        <v>654</v>
      </c>
      <c r="G8739" t="s">
        <v>905</v>
      </c>
      <c r="H8739" t="s">
        <v>690</v>
      </c>
      <c r="I8739" t="s">
        <v>1167</v>
      </c>
      <c r="J8739" t="s">
        <v>1011</v>
      </c>
      <c r="K8739" t="s">
        <v>938</v>
      </c>
      <c r="L8739" t="s">
        <v>67</v>
      </c>
      <c r="M8739" t="s">
        <v>620</v>
      </c>
    </row>
    <row r="8740" spans="1:13" x14ac:dyDescent="0.35">
      <c r="A8740" t="s">
        <v>38</v>
      </c>
      <c r="B8740" t="s">
        <v>318</v>
      </c>
      <c r="C8740">
        <v>41</v>
      </c>
      <c r="D8740" t="s">
        <v>958</v>
      </c>
      <c r="E8740" t="s">
        <v>61</v>
      </c>
      <c r="F8740" t="s">
        <v>755</v>
      </c>
      <c r="G8740" t="s">
        <v>998</v>
      </c>
      <c r="H8740" t="s">
        <v>78</v>
      </c>
      <c r="I8740" t="s">
        <v>78</v>
      </c>
      <c r="J8740" t="s">
        <v>78</v>
      </c>
      <c r="K8740" t="s">
        <v>78</v>
      </c>
      <c r="L8740" t="s">
        <v>383</v>
      </c>
      <c r="M8740" t="s">
        <v>1345</v>
      </c>
    </row>
    <row r="8741" spans="1:13" x14ac:dyDescent="0.35">
      <c r="A8741" t="s">
        <v>39</v>
      </c>
      <c r="B8741" t="s">
        <v>827</v>
      </c>
      <c r="C8741">
        <v>427</v>
      </c>
      <c r="D8741" t="s">
        <v>902</v>
      </c>
      <c r="E8741" t="s">
        <v>1091</v>
      </c>
      <c r="F8741" t="s">
        <v>65</v>
      </c>
      <c r="G8741" t="s">
        <v>1030</v>
      </c>
      <c r="H8741" t="s">
        <v>690</v>
      </c>
      <c r="I8741" t="s">
        <v>730</v>
      </c>
      <c r="J8741" t="s">
        <v>825</v>
      </c>
      <c r="K8741" t="s">
        <v>580</v>
      </c>
      <c r="L8741" t="s">
        <v>750</v>
      </c>
      <c r="M8741" t="s">
        <v>608</v>
      </c>
    </row>
    <row r="8742" spans="1:13" x14ac:dyDescent="0.35">
      <c r="A8742" t="s">
        <v>39</v>
      </c>
      <c r="B8742" t="s">
        <v>828</v>
      </c>
      <c r="C8742">
        <v>561</v>
      </c>
      <c r="D8742" t="s">
        <v>766</v>
      </c>
      <c r="E8742" t="s">
        <v>799</v>
      </c>
      <c r="F8742" t="s">
        <v>925</v>
      </c>
      <c r="G8742" t="s">
        <v>914</v>
      </c>
      <c r="H8742" t="s">
        <v>1214</v>
      </c>
      <c r="I8742" t="s">
        <v>1180</v>
      </c>
      <c r="J8742" t="s">
        <v>1096</v>
      </c>
      <c r="K8742" t="s">
        <v>63</v>
      </c>
      <c r="L8742" t="s">
        <v>741</v>
      </c>
      <c r="M8742" t="s">
        <v>443</v>
      </c>
    </row>
    <row r="8743" spans="1:13" x14ac:dyDescent="0.35">
      <c r="A8743" t="s">
        <v>39</v>
      </c>
      <c r="B8743" t="s">
        <v>318</v>
      </c>
      <c r="C8743">
        <v>41</v>
      </c>
      <c r="D8743" t="s">
        <v>1121</v>
      </c>
      <c r="E8743" t="s">
        <v>938</v>
      </c>
      <c r="F8743" t="s">
        <v>912</v>
      </c>
      <c r="G8743" t="s">
        <v>912</v>
      </c>
      <c r="H8743" t="s">
        <v>742</v>
      </c>
      <c r="I8743" t="s">
        <v>742</v>
      </c>
      <c r="J8743" t="s">
        <v>737</v>
      </c>
      <c r="K8743" t="s">
        <v>796</v>
      </c>
      <c r="L8743" t="s">
        <v>696</v>
      </c>
      <c r="M8743" t="s">
        <v>1654</v>
      </c>
    </row>
    <row r="8744" spans="1:13" x14ac:dyDescent="0.35">
      <c r="A8744" t="s">
        <v>40</v>
      </c>
      <c r="B8744" t="s">
        <v>827</v>
      </c>
      <c r="C8744">
        <v>2085</v>
      </c>
      <c r="D8744" t="s">
        <v>450</v>
      </c>
      <c r="E8744" t="s">
        <v>938</v>
      </c>
      <c r="F8744" t="s">
        <v>964</v>
      </c>
      <c r="G8744" t="s">
        <v>1214</v>
      </c>
      <c r="H8744" t="s">
        <v>688</v>
      </c>
      <c r="I8744" t="s">
        <v>745</v>
      </c>
      <c r="J8744" t="s">
        <v>456</v>
      </c>
      <c r="K8744" t="s">
        <v>503</v>
      </c>
      <c r="L8744" t="s">
        <v>799</v>
      </c>
      <c r="M8744" t="s">
        <v>674</v>
      </c>
    </row>
    <row r="8745" spans="1:13" x14ac:dyDescent="0.35">
      <c r="A8745" t="s">
        <v>40</v>
      </c>
      <c r="B8745" t="s">
        <v>828</v>
      </c>
      <c r="C8745">
        <v>2641</v>
      </c>
      <c r="D8745" t="s">
        <v>798</v>
      </c>
      <c r="E8745" t="s">
        <v>1138</v>
      </c>
      <c r="F8745" t="s">
        <v>758</v>
      </c>
      <c r="G8745" t="s">
        <v>69</v>
      </c>
      <c r="H8745" t="s">
        <v>696</v>
      </c>
      <c r="I8745" t="s">
        <v>783</v>
      </c>
      <c r="J8745" t="s">
        <v>1018</v>
      </c>
      <c r="K8745" t="s">
        <v>67</v>
      </c>
      <c r="L8745" t="s">
        <v>791</v>
      </c>
      <c r="M8745" t="s">
        <v>215</v>
      </c>
    </row>
    <row r="8746" spans="1:13" x14ac:dyDescent="0.35">
      <c r="A8746" t="s">
        <v>40</v>
      </c>
      <c r="B8746" t="s">
        <v>318</v>
      </c>
      <c r="C8746">
        <v>204</v>
      </c>
      <c r="D8746" t="s">
        <v>1200</v>
      </c>
      <c r="E8746" t="s">
        <v>1064</v>
      </c>
      <c r="F8746" t="s">
        <v>637</v>
      </c>
      <c r="G8746" t="s">
        <v>696</v>
      </c>
      <c r="H8746" t="s">
        <v>458</v>
      </c>
      <c r="I8746" t="s">
        <v>644</v>
      </c>
      <c r="J8746" t="s">
        <v>622</v>
      </c>
      <c r="K8746" t="s">
        <v>737</v>
      </c>
      <c r="L8746" t="s">
        <v>1030</v>
      </c>
      <c r="M8746" t="s">
        <v>463</v>
      </c>
    </row>
    <row r="8748" spans="1:13" x14ac:dyDescent="0.35">
      <c r="A8748" t="s">
        <v>2270</v>
      </c>
    </row>
    <row r="8749" spans="1:13" x14ac:dyDescent="0.35">
      <c r="A8749" t="s">
        <v>29</v>
      </c>
      <c r="B8749" t="s">
        <v>864</v>
      </c>
      <c r="C8749" t="s">
        <v>30</v>
      </c>
      <c r="D8749" t="s">
        <v>2260</v>
      </c>
      <c r="E8749" t="s">
        <v>2261</v>
      </c>
      <c r="F8749" t="s">
        <v>2262</v>
      </c>
      <c r="G8749" t="s">
        <v>2263</v>
      </c>
      <c r="H8749" t="s">
        <v>2264</v>
      </c>
      <c r="I8749" t="s">
        <v>2265</v>
      </c>
      <c r="J8749" t="s">
        <v>2266</v>
      </c>
      <c r="K8749" t="s">
        <v>2267</v>
      </c>
      <c r="L8749" t="s">
        <v>2268</v>
      </c>
      <c r="M8749" t="s">
        <v>702</v>
      </c>
    </row>
    <row r="8750" spans="1:13" x14ac:dyDescent="0.35">
      <c r="A8750" t="s">
        <v>35</v>
      </c>
      <c r="B8750" t="s">
        <v>831</v>
      </c>
      <c r="C8750">
        <v>116</v>
      </c>
      <c r="D8750" t="s">
        <v>660</v>
      </c>
      <c r="E8750" t="s">
        <v>836</v>
      </c>
      <c r="F8750" t="s">
        <v>835</v>
      </c>
      <c r="G8750" t="s">
        <v>746</v>
      </c>
      <c r="H8750" t="s">
        <v>1023</v>
      </c>
      <c r="I8750" t="s">
        <v>728</v>
      </c>
      <c r="J8750" t="s">
        <v>825</v>
      </c>
      <c r="K8750" t="s">
        <v>1151</v>
      </c>
      <c r="L8750" t="s">
        <v>731</v>
      </c>
      <c r="M8750" t="s">
        <v>1303</v>
      </c>
    </row>
    <row r="8751" spans="1:13" x14ac:dyDescent="0.35">
      <c r="A8751" t="s">
        <v>35</v>
      </c>
      <c r="B8751" t="s">
        <v>832</v>
      </c>
      <c r="C8751">
        <v>347</v>
      </c>
      <c r="D8751" t="s">
        <v>799</v>
      </c>
      <c r="E8751" t="s">
        <v>270</v>
      </c>
      <c r="F8751" t="s">
        <v>865</v>
      </c>
      <c r="G8751" t="s">
        <v>949</v>
      </c>
      <c r="H8751" t="s">
        <v>987</v>
      </c>
      <c r="I8751" t="s">
        <v>721</v>
      </c>
      <c r="J8751" t="s">
        <v>807</v>
      </c>
      <c r="K8751" t="s">
        <v>728</v>
      </c>
      <c r="L8751" t="s">
        <v>918</v>
      </c>
      <c r="M8751" t="s">
        <v>168</v>
      </c>
    </row>
    <row r="8752" spans="1:13" x14ac:dyDescent="0.35">
      <c r="A8752" t="s">
        <v>35</v>
      </c>
      <c r="B8752" t="s">
        <v>833</v>
      </c>
      <c r="C8752">
        <v>154</v>
      </c>
      <c r="D8752" t="s">
        <v>770</v>
      </c>
      <c r="E8752" t="s">
        <v>918</v>
      </c>
      <c r="F8752" t="s">
        <v>1136</v>
      </c>
      <c r="G8752" t="s">
        <v>936</v>
      </c>
      <c r="H8752" t="s">
        <v>622</v>
      </c>
      <c r="I8752" t="s">
        <v>676</v>
      </c>
      <c r="J8752" t="s">
        <v>738</v>
      </c>
      <c r="K8752" t="s">
        <v>1118</v>
      </c>
      <c r="L8752" t="s">
        <v>1026</v>
      </c>
      <c r="M8752" t="s">
        <v>574</v>
      </c>
    </row>
    <row r="8753" spans="1:13" x14ac:dyDescent="0.35">
      <c r="A8753" t="s">
        <v>36</v>
      </c>
      <c r="B8753" t="s">
        <v>831</v>
      </c>
      <c r="C8753">
        <v>142</v>
      </c>
      <c r="D8753" t="s">
        <v>733</v>
      </c>
      <c r="E8753" t="s">
        <v>699</v>
      </c>
      <c r="F8753" t="s">
        <v>665</v>
      </c>
      <c r="G8753" t="s">
        <v>858</v>
      </c>
      <c r="H8753" t="s">
        <v>722</v>
      </c>
      <c r="I8753" t="s">
        <v>1200</v>
      </c>
      <c r="J8753" t="s">
        <v>748</v>
      </c>
      <c r="K8753" t="s">
        <v>772</v>
      </c>
      <c r="L8753" t="s">
        <v>1018</v>
      </c>
      <c r="M8753" t="s">
        <v>1562</v>
      </c>
    </row>
    <row r="8754" spans="1:13" x14ac:dyDescent="0.35">
      <c r="A8754" t="s">
        <v>36</v>
      </c>
      <c r="B8754" t="s">
        <v>832</v>
      </c>
      <c r="C8754">
        <v>1308</v>
      </c>
      <c r="D8754" t="s">
        <v>1087</v>
      </c>
      <c r="E8754" t="s">
        <v>1026</v>
      </c>
      <c r="F8754" t="s">
        <v>1138</v>
      </c>
      <c r="G8754" t="s">
        <v>796</v>
      </c>
      <c r="H8754" t="s">
        <v>993</v>
      </c>
      <c r="I8754" t="s">
        <v>1018</v>
      </c>
      <c r="J8754" t="s">
        <v>696</v>
      </c>
      <c r="K8754" t="s">
        <v>791</v>
      </c>
      <c r="L8754" t="s">
        <v>450</v>
      </c>
      <c r="M8754" t="s">
        <v>168</v>
      </c>
    </row>
    <row r="8755" spans="1:13" x14ac:dyDescent="0.35">
      <c r="A8755" t="s">
        <v>36</v>
      </c>
      <c r="B8755" t="s">
        <v>833</v>
      </c>
      <c r="C8755">
        <v>184</v>
      </c>
      <c r="D8755" t="s">
        <v>861</v>
      </c>
      <c r="E8755" t="s">
        <v>439</v>
      </c>
      <c r="F8755" t="s">
        <v>320</v>
      </c>
      <c r="G8755" t="s">
        <v>65</v>
      </c>
      <c r="H8755" t="s">
        <v>59</v>
      </c>
      <c r="I8755" t="s">
        <v>799</v>
      </c>
      <c r="J8755" t="s">
        <v>1167</v>
      </c>
      <c r="K8755" t="s">
        <v>753</v>
      </c>
      <c r="L8755" t="s">
        <v>724</v>
      </c>
      <c r="M8755" t="s">
        <v>343</v>
      </c>
    </row>
    <row r="8756" spans="1:13" x14ac:dyDescent="0.35">
      <c r="A8756" t="s">
        <v>37</v>
      </c>
      <c r="B8756" t="s">
        <v>831</v>
      </c>
      <c r="C8756">
        <v>109</v>
      </c>
      <c r="D8756" t="s">
        <v>748</v>
      </c>
      <c r="E8756" t="s">
        <v>949</v>
      </c>
      <c r="F8756" t="s">
        <v>699</v>
      </c>
      <c r="G8756" t="s">
        <v>865</v>
      </c>
      <c r="H8756" t="s">
        <v>490</v>
      </c>
      <c r="I8756" t="s">
        <v>676</v>
      </c>
      <c r="J8756" t="s">
        <v>676</v>
      </c>
      <c r="K8756" t="s">
        <v>788</v>
      </c>
      <c r="L8756" t="s">
        <v>637</v>
      </c>
      <c r="M8756" t="s">
        <v>1202</v>
      </c>
    </row>
    <row r="8757" spans="1:13" x14ac:dyDescent="0.35">
      <c r="A8757" t="s">
        <v>37</v>
      </c>
      <c r="B8757" t="s">
        <v>832</v>
      </c>
      <c r="C8757">
        <v>648</v>
      </c>
      <c r="D8757" t="s">
        <v>918</v>
      </c>
      <c r="E8757" t="s">
        <v>783</v>
      </c>
      <c r="F8757" t="s">
        <v>914</v>
      </c>
      <c r="G8757" t="s">
        <v>288</v>
      </c>
      <c r="H8757" t="s">
        <v>732</v>
      </c>
      <c r="I8757" t="s">
        <v>719</v>
      </c>
      <c r="J8757" t="s">
        <v>688</v>
      </c>
      <c r="K8757" t="s">
        <v>1011</v>
      </c>
      <c r="L8757" t="s">
        <v>918</v>
      </c>
      <c r="M8757" t="s">
        <v>220</v>
      </c>
    </row>
    <row r="8758" spans="1:13" x14ac:dyDescent="0.35">
      <c r="A8758" t="s">
        <v>37</v>
      </c>
      <c r="B8758" t="s">
        <v>833</v>
      </c>
      <c r="C8758">
        <v>70</v>
      </c>
      <c r="D8758" t="s">
        <v>654</v>
      </c>
      <c r="E8758" t="s">
        <v>722</v>
      </c>
      <c r="F8758" t="s">
        <v>1108</v>
      </c>
      <c r="G8758" t="s">
        <v>1130</v>
      </c>
      <c r="H8758" t="s">
        <v>1030</v>
      </c>
      <c r="I8758" t="s">
        <v>902</v>
      </c>
      <c r="J8758" t="s">
        <v>736</v>
      </c>
      <c r="K8758" t="s">
        <v>270</v>
      </c>
      <c r="L8758" t="s">
        <v>739</v>
      </c>
      <c r="M8758" t="s">
        <v>1986</v>
      </c>
    </row>
    <row r="8759" spans="1:13" x14ac:dyDescent="0.35">
      <c r="A8759" t="s">
        <v>38</v>
      </c>
      <c r="B8759" t="s">
        <v>831</v>
      </c>
      <c r="C8759">
        <v>198</v>
      </c>
      <c r="D8759" t="s">
        <v>838</v>
      </c>
      <c r="E8759" t="s">
        <v>1200</v>
      </c>
      <c r="F8759" t="s">
        <v>858</v>
      </c>
      <c r="G8759" t="s">
        <v>1015</v>
      </c>
      <c r="H8759" t="s">
        <v>739</v>
      </c>
      <c r="I8759" t="s">
        <v>793</v>
      </c>
      <c r="J8759" t="s">
        <v>690</v>
      </c>
      <c r="K8759" t="s">
        <v>1015</v>
      </c>
      <c r="L8759" t="s">
        <v>781</v>
      </c>
      <c r="M8759" t="s">
        <v>168</v>
      </c>
    </row>
    <row r="8760" spans="1:13" x14ac:dyDescent="0.35">
      <c r="A8760" t="s">
        <v>38</v>
      </c>
      <c r="B8760" t="s">
        <v>832</v>
      </c>
      <c r="C8760">
        <v>412</v>
      </c>
      <c r="D8760" t="s">
        <v>856</v>
      </c>
      <c r="E8760" t="s">
        <v>1205</v>
      </c>
      <c r="F8760" t="s">
        <v>1087</v>
      </c>
      <c r="G8760" t="s">
        <v>905</v>
      </c>
      <c r="H8760" t="s">
        <v>721</v>
      </c>
      <c r="I8760" t="s">
        <v>1030</v>
      </c>
      <c r="J8760" t="s">
        <v>998</v>
      </c>
      <c r="K8760" t="s">
        <v>503</v>
      </c>
      <c r="L8760" t="s">
        <v>782</v>
      </c>
      <c r="M8760" t="s">
        <v>1202</v>
      </c>
    </row>
    <row r="8761" spans="1:13" x14ac:dyDescent="0.35">
      <c r="A8761" t="s">
        <v>38</v>
      </c>
      <c r="B8761" t="s">
        <v>833</v>
      </c>
      <c r="C8761">
        <v>213</v>
      </c>
      <c r="D8761" t="s">
        <v>1112</v>
      </c>
      <c r="E8761" t="s">
        <v>799</v>
      </c>
      <c r="F8761" t="s">
        <v>780</v>
      </c>
      <c r="G8761" t="s">
        <v>307</v>
      </c>
      <c r="H8761" t="s">
        <v>1023</v>
      </c>
      <c r="I8761" t="s">
        <v>1136</v>
      </c>
      <c r="J8761" t="s">
        <v>1151</v>
      </c>
      <c r="K8761" t="s">
        <v>996</v>
      </c>
      <c r="L8761" t="s">
        <v>770</v>
      </c>
      <c r="M8761" t="s">
        <v>348</v>
      </c>
    </row>
    <row r="8762" spans="1:13" x14ac:dyDescent="0.35">
      <c r="A8762" t="s">
        <v>39</v>
      </c>
      <c r="B8762" t="s">
        <v>831</v>
      </c>
      <c r="C8762">
        <v>129</v>
      </c>
      <c r="D8762" t="s">
        <v>694</v>
      </c>
      <c r="E8762" t="s">
        <v>611</v>
      </c>
      <c r="F8762" t="s">
        <v>881</v>
      </c>
      <c r="G8762" t="s">
        <v>1056</v>
      </c>
      <c r="H8762" t="s">
        <v>1008</v>
      </c>
      <c r="I8762" t="s">
        <v>865</v>
      </c>
      <c r="J8762" t="s">
        <v>735</v>
      </c>
      <c r="K8762" t="s">
        <v>782</v>
      </c>
      <c r="L8762" t="s">
        <v>1030</v>
      </c>
      <c r="M8762" t="s">
        <v>356</v>
      </c>
    </row>
    <row r="8763" spans="1:13" x14ac:dyDescent="0.35">
      <c r="A8763" t="s">
        <v>39</v>
      </c>
      <c r="B8763" t="s">
        <v>832</v>
      </c>
      <c r="C8763">
        <v>595</v>
      </c>
      <c r="D8763" t="s">
        <v>918</v>
      </c>
      <c r="E8763" t="s">
        <v>1091</v>
      </c>
      <c r="F8763" t="s">
        <v>1026</v>
      </c>
      <c r="G8763" t="s">
        <v>745</v>
      </c>
      <c r="H8763" t="s">
        <v>718</v>
      </c>
      <c r="I8763" t="s">
        <v>721</v>
      </c>
      <c r="J8763" t="s">
        <v>676</v>
      </c>
      <c r="K8763" t="s">
        <v>723</v>
      </c>
      <c r="L8763" t="s">
        <v>1056</v>
      </c>
      <c r="M8763" t="s">
        <v>548</v>
      </c>
    </row>
    <row r="8764" spans="1:13" x14ac:dyDescent="0.35">
      <c r="A8764" t="s">
        <v>39</v>
      </c>
      <c r="B8764" t="s">
        <v>833</v>
      </c>
      <c r="C8764">
        <v>305</v>
      </c>
      <c r="D8764" t="s">
        <v>242</v>
      </c>
      <c r="E8764" t="s">
        <v>891</v>
      </c>
      <c r="F8764" t="s">
        <v>1225</v>
      </c>
      <c r="G8764" t="s">
        <v>1003</v>
      </c>
      <c r="H8764" t="s">
        <v>996</v>
      </c>
      <c r="I8764" t="s">
        <v>1130</v>
      </c>
      <c r="J8764" t="s">
        <v>902</v>
      </c>
      <c r="K8764" t="s">
        <v>1056</v>
      </c>
      <c r="L8764" t="s">
        <v>719</v>
      </c>
      <c r="M8764" t="s">
        <v>574</v>
      </c>
    </row>
    <row r="8765" spans="1:13" x14ac:dyDescent="0.35">
      <c r="A8765" t="s">
        <v>40</v>
      </c>
      <c r="B8765" t="s">
        <v>831</v>
      </c>
      <c r="C8765">
        <v>694</v>
      </c>
      <c r="D8765" t="s">
        <v>772</v>
      </c>
      <c r="E8765" t="s">
        <v>755</v>
      </c>
      <c r="F8765" t="s">
        <v>877</v>
      </c>
      <c r="G8765" t="s">
        <v>1056</v>
      </c>
      <c r="H8765" t="s">
        <v>741</v>
      </c>
      <c r="I8765" t="s">
        <v>1091</v>
      </c>
      <c r="J8765" t="s">
        <v>717</v>
      </c>
      <c r="K8765" t="s">
        <v>722</v>
      </c>
      <c r="L8765" t="s">
        <v>59</v>
      </c>
      <c r="M8765" t="s">
        <v>46</v>
      </c>
    </row>
    <row r="8766" spans="1:13" x14ac:dyDescent="0.35">
      <c r="A8766" t="s">
        <v>40</v>
      </c>
      <c r="B8766" t="s">
        <v>832</v>
      </c>
      <c r="C8766">
        <v>3310</v>
      </c>
      <c r="D8766" t="s">
        <v>611</v>
      </c>
      <c r="E8766" t="s">
        <v>1222</v>
      </c>
      <c r="F8766" t="s">
        <v>285</v>
      </c>
      <c r="G8766" t="s">
        <v>1214</v>
      </c>
      <c r="H8766" t="s">
        <v>456</v>
      </c>
      <c r="I8766" t="s">
        <v>719</v>
      </c>
      <c r="J8766" t="s">
        <v>631</v>
      </c>
      <c r="K8766" t="s">
        <v>1091</v>
      </c>
      <c r="L8766" t="s">
        <v>896</v>
      </c>
      <c r="M8766" t="s">
        <v>541</v>
      </c>
    </row>
    <row r="8767" spans="1:13" x14ac:dyDescent="0.35">
      <c r="A8767" t="s">
        <v>40</v>
      </c>
      <c r="B8767" t="s">
        <v>833</v>
      </c>
      <c r="C8767">
        <v>926</v>
      </c>
      <c r="D8767" t="s">
        <v>985</v>
      </c>
      <c r="E8767" t="s">
        <v>1124</v>
      </c>
      <c r="F8767" t="s">
        <v>1104</v>
      </c>
      <c r="G8767" t="s">
        <v>729</v>
      </c>
      <c r="H8767" t="s">
        <v>865</v>
      </c>
      <c r="I8767" t="s">
        <v>65</v>
      </c>
      <c r="J8767" t="s">
        <v>788</v>
      </c>
      <c r="K8767" t="s">
        <v>61</v>
      </c>
      <c r="L8767" t="s">
        <v>59</v>
      </c>
      <c r="M8767" t="s">
        <v>661</v>
      </c>
    </row>
    <row r="8769" spans="1:13" x14ac:dyDescent="0.35">
      <c r="A8769" t="s">
        <v>2271</v>
      </c>
    </row>
    <row r="8770" spans="1:13" x14ac:dyDescent="0.35">
      <c r="A8770" t="s">
        <v>29</v>
      </c>
      <c r="B8770" t="s">
        <v>872</v>
      </c>
      <c r="C8770" t="s">
        <v>30</v>
      </c>
      <c r="D8770" t="s">
        <v>2260</v>
      </c>
      <c r="E8770" t="s">
        <v>2261</v>
      </c>
      <c r="F8770" t="s">
        <v>2262</v>
      </c>
      <c r="G8770" t="s">
        <v>2263</v>
      </c>
      <c r="H8770" t="s">
        <v>2264</v>
      </c>
      <c r="I8770" t="s">
        <v>2265</v>
      </c>
      <c r="J8770" t="s">
        <v>2266</v>
      </c>
      <c r="K8770" t="s">
        <v>2267</v>
      </c>
      <c r="L8770" t="s">
        <v>2268</v>
      </c>
      <c r="M8770" t="s">
        <v>702</v>
      </c>
    </row>
    <row r="8771" spans="1:13" x14ac:dyDescent="0.35">
      <c r="A8771" t="s">
        <v>35</v>
      </c>
      <c r="B8771" t="s">
        <v>873</v>
      </c>
      <c r="C8771">
        <v>408</v>
      </c>
      <c r="D8771" t="s">
        <v>182</v>
      </c>
      <c r="E8771" t="s">
        <v>1151</v>
      </c>
      <c r="F8771" t="s">
        <v>753</v>
      </c>
      <c r="G8771" t="s">
        <v>865</v>
      </c>
      <c r="H8771" t="s">
        <v>341</v>
      </c>
      <c r="I8771" t="s">
        <v>633</v>
      </c>
      <c r="J8771" t="s">
        <v>676</v>
      </c>
      <c r="K8771" t="s">
        <v>1023</v>
      </c>
      <c r="L8771" t="s">
        <v>936</v>
      </c>
      <c r="M8771" t="s">
        <v>586</v>
      </c>
    </row>
    <row r="8772" spans="1:13" x14ac:dyDescent="0.35">
      <c r="A8772" t="s">
        <v>35</v>
      </c>
      <c r="B8772" t="s">
        <v>874</v>
      </c>
      <c r="C8772">
        <v>173</v>
      </c>
      <c r="D8772" t="s">
        <v>729</v>
      </c>
      <c r="E8772" t="s">
        <v>1018</v>
      </c>
      <c r="F8772" t="s">
        <v>1109</v>
      </c>
      <c r="G8772" t="s">
        <v>1064</v>
      </c>
      <c r="H8772" t="s">
        <v>718</v>
      </c>
      <c r="I8772" t="s">
        <v>624</v>
      </c>
      <c r="J8772" t="s">
        <v>374</v>
      </c>
      <c r="K8772" t="s">
        <v>993</v>
      </c>
      <c r="L8772" t="s">
        <v>741</v>
      </c>
      <c r="M8772" t="s">
        <v>581</v>
      </c>
    </row>
    <row r="8773" spans="1:13" x14ac:dyDescent="0.35">
      <c r="A8773" t="s">
        <v>35</v>
      </c>
      <c r="B8773" t="s">
        <v>318</v>
      </c>
      <c r="C8773">
        <v>36</v>
      </c>
      <c r="D8773" t="s">
        <v>793</v>
      </c>
      <c r="E8773" t="s">
        <v>717</v>
      </c>
      <c r="F8773" t="s">
        <v>717</v>
      </c>
      <c r="G8773" t="s">
        <v>791</v>
      </c>
      <c r="H8773" t="s">
        <v>1171</v>
      </c>
      <c r="I8773" t="s">
        <v>299</v>
      </c>
      <c r="J8773" t="s">
        <v>796</v>
      </c>
      <c r="K8773" t="s">
        <v>1222</v>
      </c>
      <c r="L8773" t="s">
        <v>1091</v>
      </c>
      <c r="M8773" t="s">
        <v>802</v>
      </c>
    </row>
    <row r="8774" spans="1:13" x14ac:dyDescent="0.35">
      <c r="A8774" t="s">
        <v>36</v>
      </c>
      <c r="B8774" t="s">
        <v>873</v>
      </c>
      <c r="C8774">
        <v>960</v>
      </c>
      <c r="D8774" t="s">
        <v>768</v>
      </c>
      <c r="E8774" t="s">
        <v>753</v>
      </c>
      <c r="F8774" t="s">
        <v>810</v>
      </c>
      <c r="G8774" t="s">
        <v>918</v>
      </c>
      <c r="H8774" t="s">
        <v>717</v>
      </c>
      <c r="I8774" t="s">
        <v>782</v>
      </c>
      <c r="J8774" t="s">
        <v>731</v>
      </c>
      <c r="K8774" t="s">
        <v>722</v>
      </c>
      <c r="L8774" t="s">
        <v>896</v>
      </c>
      <c r="M8774" t="s">
        <v>784</v>
      </c>
    </row>
    <row r="8775" spans="1:13" x14ac:dyDescent="0.35">
      <c r="A8775" t="s">
        <v>36</v>
      </c>
      <c r="B8775" t="s">
        <v>874</v>
      </c>
      <c r="C8775">
        <v>552</v>
      </c>
      <c r="D8775" t="s">
        <v>856</v>
      </c>
      <c r="E8775" t="s">
        <v>755</v>
      </c>
      <c r="F8775" t="s">
        <v>307</v>
      </c>
      <c r="G8775" t="s">
        <v>1169</v>
      </c>
      <c r="H8775" t="s">
        <v>1030</v>
      </c>
      <c r="I8775" t="s">
        <v>1064</v>
      </c>
      <c r="J8775" t="s">
        <v>260</v>
      </c>
      <c r="K8775" t="s">
        <v>902</v>
      </c>
      <c r="L8775" t="s">
        <v>789</v>
      </c>
      <c r="M8775" t="s">
        <v>474</v>
      </c>
    </row>
    <row r="8776" spans="1:13" x14ac:dyDescent="0.35">
      <c r="A8776" t="s">
        <v>36</v>
      </c>
      <c r="B8776" t="s">
        <v>318</v>
      </c>
      <c r="C8776">
        <v>122</v>
      </c>
      <c r="D8776" t="s">
        <v>740</v>
      </c>
      <c r="E8776" t="s">
        <v>783</v>
      </c>
      <c r="F8776" t="s">
        <v>1220</v>
      </c>
      <c r="G8776" t="s">
        <v>1064</v>
      </c>
      <c r="H8776" t="s">
        <v>743</v>
      </c>
      <c r="I8776" t="s">
        <v>631</v>
      </c>
      <c r="J8776" t="s">
        <v>688</v>
      </c>
      <c r="K8776" t="s">
        <v>696</v>
      </c>
      <c r="L8776" t="s">
        <v>582</v>
      </c>
      <c r="M8776" t="s">
        <v>567</v>
      </c>
    </row>
    <row r="8777" spans="1:13" x14ac:dyDescent="0.35">
      <c r="A8777" t="s">
        <v>37</v>
      </c>
      <c r="B8777" t="s">
        <v>873</v>
      </c>
      <c r="C8777">
        <v>514</v>
      </c>
      <c r="D8777" t="s">
        <v>1056</v>
      </c>
      <c r="E8777" t="s">
        <v>1222</v>
      </c>
      <c r="F8777" t="s">
        <v>611</v>
      </c>
      <c r="G8777" t="s">
        <v>793</v>
      </c>
      <c r="H8777" t="s">
        <v>633</v>
      </c>
      <c r="I8777" t="s">
        <v>1023</v>
      </c>
      <c r="J8777" t="s">
        <v>690</v>
      </c>
      <c r="K8777" t="s">
        <v>1167</v>
      </c>
      <c r="L8777" t="s">
        <v>1056</v>
      </c>
      <c r="M8777" t="s">
        <v>128</v>
      </c>
    </row>
    <row r="8778" spans="1:13" x14ac:dyDescent="0.35">
      <c r="A8778" t="s">
        <v>37</v>
      </c>
      <c r="B8778" t="s">
        <v>874</v>
      </c>
      <c r="C8778">
        <v>261</v>
      </c>
      <c r="D8778" t="s">
        <v>1130</v>
      </c>
      <c r="E8778" t="s">
        <v>1023</v>
      </c>
      <c r="F8778" t="s">
        <v>1064</v>
      </c>
      <c r="G8778" t="s">
        <v>868</v>
      </c>
      <c r="H8778" t="s">
        <v>676</v>
      </c>
      <c r="I8778" t="s">
        <v>456</v>
      </c>
      <c r="J8778" t="s">
        <v>732</v>
      </c>
      <c r="K8778" t="s">
        <v>728</v>
      </c>
      <c r="L8778" t="s">
        <v>59</v>
      </c>
      <c r="M8778" t="s">
        <v>910</v>
      </c>
    </row>
    <row r="8779" spans="1:13" x14ac:dyDescent="0.35">
      <c r="A8779" t="s">
        <v>37</v>
      </c>
      <c r="B8779" t="s">
        <v>318</v>
      </c>
      <c r="C8779">
        <v>52</v>
      </c>
      <c r="D8779" t="s">
        <v>905</v>
      </c>
      <c r="E8779" t="s">
        <v>1011</v>
      </c>
      <c r="F8779" t="s">
        <v>698</v>
      </c>
      <c r="G8779" t="s">
        <v>949</v>
      </c>
      <c r="H8779" t="s">
        <v>250</v>
      </c>
      <c r="I8779" t="s">
        <v>503</v>
      </c>
      <c r="J8779" t="s">
        <v>78</v>
      </c>
      <c r="K8779" t="s">
        <v>730</v>
      </c>
      <c r="L8779" t="s">
        <v>735</v>
      </c>
      <c r="M8779" t="s">
        <v>452</v>
      </c>
    </row>
    <row r="8780" spans="1:13" x14ac:dyDescent="0.35">
      <c r="A8780" t="s">
        <v>38</v>
      </c>
      <c r="B8780" t="s">
        <v>873</v>
      </c>
      <c r="C8780">
        <v>516</v>
      </c>
      <c r="D8780" t="s">
        <v>152</v>
      </c>
      <c r="E8780" t="s">
        <v>964</v>
      </c>
      <c r="F8780" t="s">
        <v>1115</v>
      </c>
      <c r="G8780" t="s">
        <v>67</v>
      </c>
      <c r="H8780" t="s">
        <v>724</v>
      </c>
      <c r="I8780" t="s">
        <v>1171</v>
      </c>
      <c r="J8780" t="s">
        <v>949</v>
      </c>
      <c r="K8780" t="s">
        <v>791</v>
      </c>
      <c r="L8780" t="s">
        <v>791</v>
      </c>
      <c r="M8780" t="s">
        <v>336</v>
      </c>
    </row>
    <row r="8781" spans="1:13" x14ac:dyDescent="0.35">
      <c r="A8781" t="s">
        <v>38</v>
      </c>
      <c r="B8781" t="s">
        <v>874</v>
      </c>
      <c r="C8781">
        <v>237</v>
      </c>
      <c r="D8781" t="s">
        <v>770</v>
      </c>
      <c r="E8781" t="s">
        <v>1130</v>
      </c>
      <c r="F8781" t="s">
        <v>1264</v>
      </c>
      <c r="G8781" t="s">
        <v>958</v>
      </c>
      <c r="H8781" t="s">
        <v>721</v>
      </c>
      <c r="I8781" t="s">
        <v>1011</v>
      </c>
      <c r="J8781" t="s">
        <v>739</v>
      </c>
      <c r="K8781" t="s">
        <v>725</v>
      </c>
      <c r="L8781" t="s">
        <v>936</v>
      </c>
      <c r="M8781" t="s">
        <v>1499</v>
      </c>
    </row>
    <row r="8782" spans="1:13" x14ac:dyDescent="0.35">
      <c r="A8782" t="s">
        <v>38</v>
      </c>
      <c r="B8782" t="s">
        <v>318</v>
      </c>
      <c r="C8782">
        <v>70</v>
      </c>
      <c r="D8782" t="s">
        <v>432</v>
      </c>
      <c r="E8782" t="s">
        <v>914</v>
      </c>
      <c r="F8782" t="s">
        <v>839</v>
      </c>
      <c r="G8782" t="s">
        <v>740</v>
      </c>
      <c r="H8782" t="s">
        <v>781</v>
      </c>
      <c r="I8782" t="s">
        <v>905</v>
      </c>
      <c r="J8782" t="s">
        <v>528</v>
      </c>
      <c r="K8782" t="s">
        <v>918</v>
      </c>
      <c r="L8782" t="s">
        <v>798</v>
      </c>
      <c r="M8782" t="s">
        <v>407</v>
      </c>
    </row>
    <row r="8783" spans="1:13" x14ac:dyDescent="0.35">
      <c r="A8783" t="s">
        <v>39</v>
      </c>
      <c r="B8783" t="s">
        <v>873</v>
      </c>
      <c r="C8783">
        <v>652</v>
      </c>
      <c r="D8783" t="s">
        <v>881</v>
      </c>
      <c r="E8783" t="s">
        <v>938</v>
      </c>
      <c r="F8783" t="s">
        <v>881</v>
      </c>
      <c r="G8783" t="s">
        <v>788</v>
      </c>
      <c r="H8783" t="s">
        <v>993</v>
      </c>
      <c r="I8783" t="s">
        <v>696</v>
      </c>
      <c r="J8783" t="s">
        <v>270</v>
      </c>
      <c r="K8783" t="s">
        <v>865</v>
      </c>
      <c r="L8783" t="s">
        <v>1015</v>
      </c>
      <c r="M8783" t="s">
        <v>530</v>
      </c>
    </row>
    <row r="8784" spans="1:13" x14ac:dyDescent="0.35">
      <c r="A8784" t="s">
        <v>39</v>
      </c>
      <c r="B8784" t="s">
        <v>874</v>
      </c>
      <c r="C8784">
        <v>300</v>
      </c>
      <c r="D8784" t="s">
        <v>1098</v>
      </c>
      <c r="E8784" t="s">
        <v>432</v>
      </c>
      <c r="F8784" t="s">
        <v>1098</v>
      </c>
      <c r="G8784" t="s">
        <v>980</v>
      </c>
      <c r="H8784" t="s">
        <v>1214</v>
      </c>
      <c r="I8784" t="s">
        <v>1118</v>
      </c>
      <c r="J8784" t="s">
        <v>696</v>
      </c>
      <c r="K8784" t="s">
        <v>902</v>
      </c>
      <c r="L8784" t="s">
        <v>67</v>
      </c>
      <c r="M8784" t="s">
        <v>1210</v>
      </c>
    </row>
    <row r="8785" spans="1:13" x14ac:dyDescent="0.35">
      <c r="A8785" t="s">
        <v>39</v>
      </c>
      <c r="B8785" t="s">
        <v>318</v>
      </c>
      <c r="C8785">
        <v>77</v>
      </c>
      <c r="D8785" t="s">
        <v>795</v>
      </c>
      <c r="E8785" t="s">
        <v>748</v>
      </c>
      <c r="F8785" t="s">
        <v>611</v>
      </c>
      <c r="G8785" t="s">
        <v>723</v>
      </c>
      <c r="H8785" t="s">
        <v>741</v>
      </c>
      <c r="I8785" t="s">
        <v>741</v>
      </c>
      <c r="J8785" t="s">
        <v>728</v>
      </c>
      <c r="K8785" t="s">
        <v>732</v>
      </c>
      <c r="L8785" t="s">
        <v>529</v>
      </c>
      <c r="M8785" t="s">
        <v>248</v>
      </c>
    </row>
    <row r="8786" spans="1:13" x14ac:dyDescent="0.35">
      <c r="A8786" t="s">
        <v>40</v>
      </c>
      <c r="B8786" t="s">
        <v>873</v>
      </c>
      <c r="C8786">
        <v>3050</v>
      </c>
      <c r="D8786" t="s">
        <v>1220</v>
      </c>
      <c r="E8786" t="s">
        <v>722</v>
      </c>
      <c r="F8786" t="s">
        <v>813</v>
      </c>
      <c r="G8786" t="s">
        <v>1180</v>
      </c>
      <c r="H8786" t="s">
        <v>288</v>
      </c>
      <c r="I8786" t="s">
        <v>1140</v>
      </c>
      <c r="J8786" t="s">
        <v>1008</v>
      </c>
      <c r="K8786" t="s">
        <v>1118</v>
      </c>
      <c r="L8786" t="s">
        <v>746</v>
      </c>
      <c r="M8786" t="s">
        <v>476</v>
      </c>
    </row>
    <row r="8787" spans="1:13" x14ac:dyDescent="0.35">
      <c r="A8787" t="s">
        <v>40</v>
      </c>
      <c r="B8787" t="s">
        <v>874</v>
      </c>
      <c r="C8787">
        <v>1523</v>
      </c>
      <c r="D8787" t="s">
        <v>891</v>
      </c>
      <c r="E8787" t="s">
        <v>958</v>
      </c>
      <c r="F8787" t="s">
        <v>912</v>
      </c>
      <c r="G8787" t="s">
        <v>796</v>
      </c>
      <c r="H8787" t="s">
        <v>993</v>
      </c>
      <c r="I8787" t="s">
        <v>1023</v>
      </c>
      <c r="J8787" t="s">
        <v>1008</v>
      </c>
      <c r="K8787" t="s">
        <v>788</v>
      </c>
      <c r="L8787" t="s">
        <v>781</v>
      </c>
      <c r="M8787" t="s">
        <v>356</v>
      </c>
    </row>
    <row r="8788" spans="1:13" x14ac:dyDescent="0.35">
      <c r="A8788" t="s">
        <v>40</v>
      </c>
      <c r="B8788" t="s">
        <v>318</v>
      </c>
      <c r="C8788">
        <v>357</v>
      </c>
      <c r="D8788" t="s">
        <v>1138</v>
      </c>
      <c r="E8788" t="s">
        <v>1222</v>
      </c>
      <c r="F8788" t="s">
        <v>1121</v>
      </c>
      <c r="G8788" t="s">
        <v>1018</v>
      </c>
      <c r="H8788" t="s">
        <v>745</v>
      </c>
      <c r="I8788" t="s">
        <v>1064</v>
      </c>
      <c r="J8788" t="s">
        <v>949</v>
      </c>
      <c r="K8788" t="s">
        <v>503</v>
      </c>
      <c r="L8788" t="s">
        <v>307</v>
      </c>
      <c r="M8788" t="s">
        <v>681</v>
      </c>
    </row>
    <row r="8790" spans="1:13" x14ac:dyDescent="0.35">
      <c r="A8790" t="s">
        <v>2272</v>
      </c>
    </row>
    <row r="8791" spans="1:13" x14ac:dyDescent="0.35">
      <c r="A8791" t="s">
        <v>29</v>
      </c>
      <c r="B8791" t="s">
        <v>887</v>
      </c>
      <c r="C8791" t="s">
        <v>30</v>
      </c>
      <c r="D8791" t="s">
        <v>2260</v>
      </c>
      <c r="E8791" t="s">
        <v>2261</v>
      </c>
      <c r="F8791" t="s">
        <v>2262</v>
      </c>
      <c r="G8791" t="s">
        <v>2263</v>
      </c>
      <c r="H8791" t="s">
        <v>2264</v>
      </c>
      <c r="I8791" t="s">
        <v>2265</v>
      </c>
      <c r="J8791" t="s">
        <v>2266</v>
      </c>
      <c r="K8791" t="s">
        <v>2267</v>
      </c>
      <c r="L8791" t="s">
        <v>2268</v>
      </c>
      <c r="M8791" t="s">
        <v>702</v>
      </c>
    </row>
    <row r="8792" spans="1:13" x14ac:dyDescent="0.35">
      <c r="A8792" t="s">
        <v>35</v>
      </c>
      <c r="B8792" t="s">
        <v>888</v>
      </c>
      <c r="C8792">
        <v>291</v>
      </c>
      <c r="D8792" t="s">
        <v>1151</v>
      </c>
      <c r="E8792" t="s">
        <v>631</v>
      </c>
      <c r="F8792" t="s">
        <v>1011</v>
      </c>
      <c r="G8792" t="s">
        <v>631</v>
      </c>
      <c r="H8792" t="s">
        <v>433</v>
      </c>
      <c r="I8792" t="s">
        <v>668</v>
      </c>
      <c r="J8792" t="s">
        <v>246</v>
      </c>
      <c r="K8792" t="s">
        <v>288</v>
      </c>
      <c r="L8792" t="s">
        <v>964</v>
      </c>
      <c r="M8792" t="s">
        <v>541</v>
      </c>
    </row>
    <row r="8793" spans="1:13" x14ac:dyDescent="0.35">
      <c r="A8793" t="s">
        <v>35</v>
      </c>
      <c r="B8793" t="s">
        <v>889</v>
      </c>
      <c r="C8793">
        <v>326</v>
      </c>
      <c r="D8793" t="s">
        <v>772</v>
      </c>
      <c r="E8793" t="s">
        <v>69</v>
      </c>
      <c r="F8793" t="s">
        <v>750</v>
      </c>
      <c r="G8793" t="s">
        <v>902</v>
      </c>
      <c r="H8793" t="s">
        <v>730</v>
      </c>
      <c r="I8793" t="s">
        <v>270</v>
      </c>
      <c r="J8793" t="s">
        <v>690</v>
      </c>
      <c r="K8793" t="s">
        <v>1091</v>
      </c>
      <c r="L8793" t="s">
        <v>1151</v>
      </c>
      <c r="M8793" t="s">
        <v>592</v>
      </c>
    </row>
    <row r="8794" spans="1:13" x14ac:dyDescent="0.35">
      <c r="A8794" t="s">
        <v>36</v>
      </c>
      <c r="B8794" t="s">
        <v>888</v>
      </c>
      <c r="C8794">
        <v>732</v>
      </c>
      <c r="D8794" t="s">
        <v>791</v>
      </c>
      <c r="E8794" t="s">
        <v>993</v>
      </c>
      <c r="F8794" t="s">
        <v>1096</v>
      </c>
      <c r="G8794" t="s">
        <v>745</v>
      </c>
      <c r="H8794" t="s">
        <v>676</v>
      </c>
      <c r="I8794" t="s">
        <v>688</v>
      </c>
      <c r="J8794" t="s">
        <v>825</v>
      </c>
      <c r="K8794" t="s">
        <v>728</v>
      </c>
      <c r="L8794" t="s">
        <v>699</v>
      </c>
      <c r="M8794" t="s">
        <v>579</v>
      </c>
    </row>
    <row r="8795" spans="1:13" x14ac:dyDescent="0.35">
      <c r="A8795" t="s">
        <v>36</v>
      </c>
      <c r="B8795" t="s">
        <v>889</v>
      </c>
      <c r="C8795">
        <v>902</v>
      </c>
      <c r="D8795" t="s">
        <v>966</v>
      </c>
      <c r="E8795" t="s">
        <v>699</v>
      </c>
      <c r="F8795" t="s">
        <v>1466</v>
      </c>
      <c r="G8795" t="s">
        <v>615</v>
      </c>
      <c r="H8795" t="s">
        <v>1118</v>
      </c>
      <c r="I8795" t="s">
        <v>729</v>
      </c>
      <c r="J8795" t="s">
        <v>740</v>
      </c>
      <c r="K8795" t="s">
        <v>891</v>
      </c>
      <c r="L8795" t="s">
        <v>728</v>
      </c>
      <c r="M8795" t="s">
        <v>661</v>
      </c>
    </row>
    <row r="8796" spans="1:13" x14ac:dyDescent="0.35">
      <c r="A8796" t="s">
        <v>37</v>
      </c>
      <c r="B8796" t="s">
        <v>888</v>
      </c>
      <c r="C8796">
        <v>372</v>
      </c>
      <c r="D8796" t="s">
        <v>731</v>
      </c>
      <c r="E8796" t="s">
        <v>949</v>
      </c>
      <c r="F8796" t="s">
        <v>1064</v>
      </c>
      <c r="G8796" t="s">
        <v>688</v>
      </c>
      <c r="H8796" t="s">
        <v>987</v>
      </c>
      <c r="I8796" t="s">
        <v>644</v>
      </c>
      <c r="J8796" t="s">
        <v>718</v>
      </c>
      <c r="K8796" t="s">
        <v>580</v>
      </c>
      <c r="L8796" t="s">
        <v>660</v>
      </c>
      <c r="M8796" t="s">
        <v>550</v>
      </c>
    </row>
    <row r="8797" spans="1:13" x14ac:dyDescent="0.35">
      <c r="A8797" t="s">
        <v>37</v>
      </c>
      <c r="B8797" t="s">
        <v>889</v>
      </c>
      <c r="C8797">
        <v>455</v>
      </c>
      <c r="D8797" t="s">
        <v>810</v>
      </c>
      <c r="E8797" t="s">
        <v>996</v>
      </c>
      <c r="F8797" t="s">
        <v>654</v>
      </c>
      <c r="G8797" t="s">
        <v>788</v>
      </c>
      <c r="H8797" t="s">
        <v>631</v>
      </c>
      <c r="I8797" t="s">
        <v>1109</v>
      </c>
      <c r="J8797" t="s">
        <v>690</v>
      </c>
      <c r="K8797" t="s">
        <v>59</v>
      </c>
      <c r="L8797" t="s">
        <v>742</v>
      </c>
      <c r="M8797" t="s">
        <v>595</v>
      </c>
    </row>
    <row r="8798" spans="1:13" x14ac:dyDescent="0.35">
      <c r="A8798" t="s">
        <v>38</v>
      </c>
      <c r="B8798" t="s">
        <v>888</v>
      </c>
      <c r="C8798">
        <v>157</v>
      </c>
      <c r="D8798" t="s">
        <v>934</v>
      </c>
      <c r="E8798" t="s">
        <v>1198</v>
      </c>
      <c r="F8798" t="s">
        <v>907</v>
      </c>
      <c r="G8798" t="s">
        <v>1130</v>
      </c>
      <c r="H8798" t="s">
        <v>800</v>
      </c>
      <c r="I8798" t="s">
        <v>1023</v>
      </c>
      <c r="J8798" t="s">
        <v>337</v>
      </c>
      <c r="K8798" t="s">
        <v>508</v>
      </c>
      <c r="L8798" t="s">
        <v>451</v>
      </c>
      <c r="M8798" t="s">
        <v>175</v>
      </c>
    </row>
    <row r="8799" spans="1:13" x14ac:dyDescent="0.35">
      <c r="A8799" t="s">
        <v>38</v>
      </c>
      <c r="B8799" t="s">
        <v>889</v>
      </c>
      <c r="C8799">
        <v>666</v>
      </c>
      <c r="D8799" t="s">
        <v>925</v>
      </c>
      <c r="E8799" t="s">
        <v>61</v>
      </c>
      <c r="F8799" t="s">
        <v>152</v>
      </c>
      <c r="G8799" t="s">
        <v>69</v>
      </c>
      <c r="H8799" t="s">
        <v>723</v>
      </c>
      <c r="I8799" t="s">
        <v>1096</v>
      </c>
      <c r="J8799" t="s">
        <v>1030</v>
      </c>
      <c r="K8799" t="s">
        <v>1118</v>
      </c>
      <c r="L8799" t="s">
        <v>63</v>
      </c>
      <c r="M8799" t="s">
        <v>96</v>
      </c>
    </row>
    <row r="8800" spans="1:13" x14ac:dyDescent="0.35">
      <c r="A8800" t="s">
        <v>39</v>
      </c>
      <c r="B8800" t="s">
        <v>888</v>
      </c>
      <c r="C8800">
        <v>294</v>
      </c>
      <c r="D8800" t="s">
        <v>1030</v>
      </c>
      <c r="E8800" t="s">
        <v>508</v>
      </c>
      <c r="F8800" t="s">
        <v>580</v>
      </c>
      <c r="G8800" t="s">
        <v>736</v>
      </c>
      <c r="H8800" t="s">
        <v>387</v>
      </c>
      <c r="I8800" t="s">
        <v>675</v>
      </c>
      <c r="J8800" t="s">
        <v>800</v>
      </c>
      <c r="K8800" t="s">
        <v>738</v>
      </c>
      <c r="L8800" t="s">
        <v>533</v>
      </c>
      <c r="M8800" t="s">
        <v>596</v>
      </c>
    </row>
    <row r="8801" spans="1:13" x14ac:dyDescent="0.35">
      <c r="A8801" t="s">
        <v>39</v>
      </c>
      <c r="B8801" t="s">
        <v>889</v>
      </c>
      <c r="C8801">
        <v>735</v>
      </c>
      <c r="D8801" t="s">
        <v>840</v>
      </c>
      <c r="E8801" t="s">
        <v>934</v>
      </c>
      <c r="F8801" t="s">
        <v>907</v>
      </c>
      <c r="G8801" t="s">
        <v>69</v>
      </c>
      <c r="H8801" t="s">
        <v>1096</v>
      </c>
      <c r="I8801" t="s">
        <v>796</v>
      </c>
      <c r="J8801" t="s">
        <v>1096</v>
      </c>
      <c r="K8801" t="s">
        <v>740</v>
      </c>
      <c r="L8801" t="s">
        <v>1008</v>
      </c>
      <c r="M8801" t="s">
        <v>443</v>
      </c>
    </row>
    <row r="8802" spans="1:13" x14ac:dyDescent="0.35">
      <c r="A8802" t="s">
        <v>40</v>
      </c>
      <c r="B8802" t="s">
        <v>888</v>
      </c>
      <c r="C8802">
        <v>1846</v>
      </c>
      <c r="D8802" t="s">
        <v>938</v>
      </c>
      <c r="E8802" t="s">
        <v>741</v>
      </c>
      <c r="F8802" t="s">
        <v>788</v>
      </c>
      <c r="G8802" t="s">
        <v>742</v>
      </c>
      <c r="H8802" t="s">
        <v>622</v>
      </c>
      <c r="I8802" t="s">
        <v>718</v>
      </c>
      <c r="J8802" t="s">
        <v>743</v>
      </c>
      <c r="K8802" t="s">
        <v>337</v>
      </c>
      <c r="L8802" t="s">
        <v>768</v>
      </c>
      <c r="M8802" t="s">
        <v>486</v>
      </c>
    </row>
    <row r="8803" spans="1:13" x14ac:dyDescent="0.35">
      <c r="A8803" t="s">
        <v>40</v>
      </c>
      <c r="B8803" t="s">
        <v>889</v>
      </c>
      <c r="C8803">
        <v>3084</v>
      </c>
      <c r="D8803" t="s">
        <v>985</v>
      </c>
      <c r="E8803" t="s">
        <v>611</v>
      </c>
      <c r="F8803" t="s">
        <v>764</v>
      </c>
      <c r="G8803" t="s">
        <v>61</v>
      </c>
      <c r="H8803" t="s">
        <v>793</v>
      </c>
      <c r="I8803" t="s">
        <v>1180</v>
      </c>
      <c r="J8803" t="s">
        <v>1140</v>
      </c>
      <c r="K8803" t="s">
        <v>722</v>
      </c>
      <c r="L8803" t="s">
        <v>717</v>
      </c>
      <c r="M8803" t="s">
        <v>552</v>
      </c>
    </row>
    <row r="8805" spans="1:13" x14ac:dyDescent="0.35">
      <c r="A8805" t="s">
        <v>2273</v>
      </c>
    </row>
    <row r="8806" spans="1:13" x14ac:dyDescent="0.35">
      <c r="A8806" t="s">
        <v>29</v>
      </c>
      <c r="B8806" t="s">
        <v>1664</v>
      </c>
      <c r="C8806" t="s">
        <v>30</v>
      </c>
      <c r="D8806" t="s">
        <v>2260</v>
      </c>
      <c r="E8806" t="s">
        <v>2261</v>
      </c>
      <c r="F8806" t="s">
        <v>2262</v>
      </c>
      <c r="G8806" t="s">
        <v>2263</v>
      </c>
      <c r="H8806" t="s">
        <v>2264</v>
      </c>
      <c r="I8806" t="s">
        <v>2265</v>
      </c>
      <c r="J8806" t="s">
        <v>2266</v>
      </c>
      <c r="K8806" t="s">
        <v>2267</v>
      </c>
      <c r="L8806" t="s">
        <v>2268</v>
      </c>
      <c r="M8806" t="s">
        <v>702</v>
      </c>
    </row>
    <row r="8807" spans="1:13" x14ac:dyDescent="0.35">
      <c r="A8807" t="s">
        <v>35</v>
      </c>
      <c r="B8807" t="s">
        <v>1665</v>
      </c>
      <c r="C8807">
        <v>238</v>
      </c>
      <c r="D8807" t="s">
        <v>432</v>
      </c>
      <c r="E8807" t="s">
        <v>1109</v>
      </c>
      <c r="F8807" t="s">
        <v>896</v>
      </c>
      <c r="G8807" t="s">
        <v>1167</v>
      </c>
      <c r="H8807" t="s">
        <v>633</v>
      </c>
      <c r="I8807" t="s">
        <v>337</v>
      </c>
      <c r="J8807" t="s">
        <v>743</v>
      </c>
      <c r="K8807" t="s">
        <v>796</v>
      </c>
      <c r="L8807" t="s">
        <v>918</v>
      </c>
      <c r="M8807" t="s">
        <v>671</v>
      </c>
    </row>
    <row r="8808" spans="1:13" x14ac:dyDescent="0.35">
      <c r="A8808" t="s">
        <v>35</v>
      </c>
      <c r="B8808" t="s">
        <v>1666</v>
      </c>
      <c r="C8808">
        <v>379</v>
      </c>
      <c r="D8808" t="s">
        <v>114</v>
      </c>
      <c r="E8808" t="s">
        <v>788</v>
      </c>
      <c r="F8808" t="s">
        <v>1200</v>
      </c>
      <c r="G8808" t="s">
        <v>1214</v>
      </c>
      <c r="H8808" t="s">
        <v>383</v>
      </c>
      <c r="I8808" t="s">
        <v>633</v>
      </c>
      <c r="J8808" t="s">
        <v>807</v>
      </c>
      <c r="K8808" t="s">
        <v>728</v>
      </c>
      <c r="L8808" t="s">
        <v>902</v>
      </c>
      <c r="M8808" t="s">
        <v>608</v>
      </c>
    </row>
    <row r="8809" spans="1:13" x14ac:dyDescent="0.35">
      <c r="A8809" t="s">
        <v>36</v>
      </c>
      <c r="B8809" t="s">
        <v>1665</v>
      </c>
      <c r="C8809">
        <v>825</v>
      </c>
      <c r="D8809" t="s">
        <v>764</v>
      </c>
      <c r="E8809" t="s">
        <v>799</v>
      </c>
      <c r="F8809" t="s">
        <v>1264</v>
      </c>
      <c r="G8809" t="s">
        <v>65</v>
      </c>
      <c r="H8809" t="s">
        <v>1023</v>
      </c>
      <c r="I8809" t="s">
        <v>1015</v>
      </c>
      <c r="J8809" t="s">
        <v>1096</v>
      </c>
      <c r="K8809" t="s">
        <v>722</v>
      </c>
      <c r="L8809" t="s">
        <v>1003</v>
      </c>
      <c r="M8809" t="s">
        <v>572</v>
      </c>
    </row>
    <row r="8810" spans="1:13" x14ac:dyDescent="0.35">
      <c r="A8810" t="s">
        <v>36</v>
      </c>
      <c r="B8810" t="s">
        <v>1666</v>
      </c>
      <c r="C8810">
        <v>809</v>
      </c>
      <c r="D8810" t="s">
        <v>881</v>
      </c>
      <c r="E8810" t="s">
        <v>61</v>
      </c>
      <c r="F8810" t="s">
        <v>528</v>
      </c>
      <c r="G8810" t="s">
        <v>63</v>
      </c>
      <c r="H8810" t="s">
        <v>719</v>
      </c>
      <c r="I8810" t="s">
        <v>1064</v>
      </c>
      <c r="J8810" t="s">
        <v>717</v>
      </c>
      <c r="K8810" t="s">
        <v>1180</v>
      </c>
      <c r="L8810" t="s">
        <v>905</v>
      </c>
      <c r="M8810" t="s">
        <v>583</v>
      </c>
    </row>
    <row r="8811" spans="1:13" x14ac:dyDescent="0.35">
      <c r="A8811" t="s">
        <v>37</v>
      </c>
      <c r="B8811" t="s">
        <v>1665</v>
      </c>
      <c r="C8811">
        <v>319</v>
      </c>
      <c r="D8811" t="s">
        <v>61</v>
      </c>
      <c r="E8811" t="s">
        <v>1109</v>
      </c>
      <c r="F8811" t="s">
        <v>1003</v>
      </c>
      <c r="G8811" t="s">
        <v>1091</v>
      </c>
      <c r="H8811" t="s">
        <v>624</v>
      </c>
      <c r="I8811" t="s">
        <v>742</v>
      </c>
      <c r="J8811" t="s">
        <v>622</v>
      </c>
      <c r="K8811" t="s">
        <v>1023</v>
      </c>
      <c r="L8811" t="s">
        <v>753</v>
      </c>
      <c r="M8811" t="s">
        <v>479</v>
      </c>
    </row>
    <row r="8812" spans="1:13" x14ac:dyDescent="0.35">
      <c r="A8812" t="s">
        <v>37</v>
      </c>
      <c r="B8812" t="s">
        <v>1666</v>
      </c>
      <c r="C8812">
        <v>508</v>
      </c>
      <c r="D8812" t="s">
        <v>755</v>
      </c>
      <c r="E8812" t="s">
        <v>938</v>
      </c>
      <c r="F8812" t="s">
        <v>958</v>
      </c>
      <c r="G8812" t="s">
        <v>949</v>
      </c>
      <c r="H8812" t="s">
        <v>737</v>
      </c>
      <c r="I8812" t="s">
        <v>1030</v>
      </c>
      <c r="J8812" t="s">
        <v>728</v>
      </c>
      <c r="K8812" t="s">
        <v>731</v>
      </c>
      <c r="L8812" t="s">
        <v>1180</v>
      </c>
      <c r="M8812" t="s">
        <v>356</v>
      </c>
    </row>
    <row r="8813" spans="1:13" x14ac:dyDescent="0.35">
      <c r="A8813" t="s">
        <v>38</v>
      </c>
      <c r="B8813" t="s">
        <v>1665</v>
      </c>
      <c r="C8813">
        <v>276</v>
      </c>
      <c r="D8813" t="s">
        <v>1108</v>
      </c>
      <c r="E8813" t="s">
        <v>699</v>
      </c>
      <c r="F8813" t="s">
        <v>1213</v>
      </c>
      <c r="G8813" t="s">
        <v>729</v>
      </c>
      <c r="H8813" t="s">
        <v>1011</v>
      </c>
      <c r="I8813" t="s">
        <v>1180</v>
      </c>
      <c r="J8813" t="s">
        <v>63</v>
      </c>
      <c r="K8813" t="s">
        <v>1169</v>
      </c>
      <c r="L8813" t="s">
        <v>964</v>
      </c>
      <c r="M8813" t="s">
        <v>400</v>
      </c>
    </row>
    <row r="8814" spans="1:13" x14ac:dyDescent="0.35">
      <c r="A8814" t="s">
        <v>38</v>
      </c>
      <c r="B8814" t="s">
        <v>1666</v>
      </c>
      <c r="C8814">
        <v>547</v>
      </c>
      <c r="D8814" t="s">
        <v>891</v>
      </c>
      <c r="E8814" t="s">
        <v>783</v>
      </c>
      <c r="F8814" t="s">
        <v>654</v>
      </c>
      <c r="G8814" t="s">
        <v>63</v>
      </c>
      <c r="H8814" t="s">
        <v>825</v>
      </c>
      <c r="I8814" t="s">
        <v>717</v>
      </c>
      <c r="J8814" t="s">
        <v>250</v>
      </c>
      <c r="K8814" t="s">
        <v>1140</v>
      </c>
      <c r="L8814" t="s">
        <v>796</v>
      </c>
      <c r="M8814" t="s">
        <v>486</v>
      </c>
    </row>
    <row r="8815" spans="1:13" x14ac:dyDescent="0.35">
      <c r="A8815" t="s">
        <v>39</v>
      </c>
      <c r="B8815" t="s">
        <v>1665</v>
      </c>
      <c r="C8815">
        <v>385</v>
      </c>
      <c r="D8815" t="s">
        <v>856</v>
      </c>
      <c r="E8815" t="s">
        <v>918</v>
      </c>
      <c r="F8815" t="s">
        <v>1124</v>
      </c>
      <c r="G8815" t="s">
        <v>1180</v>
      </c>
      <c r="H8815" t="s">
        <v>739</v>
      </c>
      <c r="I8815" t="s">
        <v>1091</v>
      </c>
      <c r="J8815" t="s">
        <v>696</v>
      </c>
      <c r="K8815" t="s">
        <v>1015</v>
      </c>
      <c r="L8815" t="s">
        <v>61</v>
      </c>
      <c r="M8815" t="s">
        <v>347</v>
      </c>
    </row>
    <row r="8816" spans="1:13" x14ac:dyDescent="0.35">
      <c r="A8816" t="s">
        <v>39</v>
      </c>
      <c r="B8816" t="s">
        <v>1666</v>
      </c>
      <c r="C8816">
        <v>644</v>
      </c>
      <c r="D8816" t="s">
        <v>432</v>
      </c>
      <c r="E8816" t="s">
        <v>67</v>
      </c>
      <c r="F8816" t="s">
        <v>838</v>
      </c>
      <c r="G8816" t="s">
        <v>59</v>
      </c>
      <c r="H8816" t="s">
        <v>1023</v>
      </c>
      <c r="I8816" t="s">
        <v>1091</v>
      </c>
      <c r="J8816" t="s">
        <v>719</v>
      </c>
      <c r="K8816" t="s">
        <v>789</v>
      </c>
      <c r="L8816" t="s">
        <v>260</v>
      </c>
      <c r="M8816" t="s">
        <v>244</v>
      </c>
    </row>
    <row r="8817" spans="1:14" x14ac:dyDescent="0.35">
      <c r="A8817" t="s">
        <v>40</v>
      </c>
      <c r="B8817" t="s">
        <v>1665</v>
      </c>
      <c r="C8817">
        <v>2043</v>
      </c>
      <c r="D8817" t="s">
        <v>439</v>
      </c>
      <c r="E8817" t="s">
        <v>450</v>
      </c>
      <c r="F8817" t="s">
        <v>1216</v>
      </c>
      <c r="G8817" t="s">
        <v>980</v>
      </c>
      <c r="H8817" t="s">
        <v>949</v>
      </c>
      <c r="I8817" t="s">
        <v>1096</v>
      </c>
      <c r="J8817" t="s">
        <v>1023</v>
      </c>
      <c r="K8817" t="s">
        <v>1222</v>
      </c>
      <c r="L8817" t="s">
        <v>1003</v>
      </c>
      <c r="M8817" t="s">
        <v>599</v>
      </c>
    </row>
    <row r="8818" spans="1:14" x14ac:dyDescent="0.35">
      <c r="A8818" t="s">
        <v>40</v>
      </c>
      <c r="B8818" t="s">
        <v>1666</v>
      </c>
      <c r="C8818">
        <v>2887</v>
      </c>
      <c r="D8818" t="s">
        <v>881</v>
      </c>
      <c r="E8818" t="s">
        <v>902</v>
      </c>
      <c r="F8818" t="s">
        <v>951</v>
      </c>
      <c r="G8818" t="s">
        <v>938</v>
      </c>
      <c r="H8818" t="s">
        <v>742</v>
      </c>
      <c r="I8818" t="s">
        <v>1023</v>
      </c>
      <c r="J8818" t="s">
        <v>288</v>
      </c>
      <c r="K8818" t="s">
        <v>789</v>
      </c>
      <c r="L8818" t="s">
        <v>796</v>
      </c>
      <c r="M8818" t="s">
        <v>429</v>
      </c>
    </row>
    <row r="8820" spans="1:14" x14ac:dyDescent="0.35">
      <c r="A8820" t="s">
        <v>2274</v>
      </c>
    </row>
    <row r="8821" spans="1:14" x14ac:dyDescent="0.35">
      <c r="A8821" t="s">
        <v>29</v>
      </c>
      <c r="B8821" t="s">
        <v>30</v>
      </c>
      <c r="C8821" t="s">
        <v>2275</v>
      </c>
      <c r="D8821" t="s">
        <v>2276</v>
      </c>
      <c r="E8821" t="s">
        <v>2277</v>
      </c>
      <c r="F8821" t="s">
        <v>2278</v>
      </c>
      <c r="G8821" t="s">
        <v>2279</v>
      </c>
      <c r="H8821" t="s">
        <v>2280</v>
      </c>
      <c r="I8821" t="s">
        <v>2281</v>
      </c>
      <c r="J8821" t="s">
        <v>2282</v>
      </c>
      <c r="K8821" t="s">
        <v>2283</v>
      </c>
      <c r="L8821" t="s">
        <v>2284</v>
      </c>
      <c r="M8821" t="s">
        <v>2285</v>
      </c>
    </row>
    <row r="8822" spans="1:14" x14ac:dyDescent="0.35">
      <c r="A8822" t="s">
        <v>35</v>
      </c>
      <c r="B8822">
        <v>156</v>
      </c>
      <c r="C8822" t="s">
        <v>773</v>
      </c>
      <c r="D8822" t="s">
        <v>740</v>
      </c>
      <c r="E8822" t="s">
        <v>78</v>
      </c>
      <c r="F8822" t="s">
        <v>734</v>
      </c>
      <c r="G8822" t="s">
        <v>624</v>
      </c>
      <c r="H8822" t="s">
        <v>675</v>
      </c>
      <c r="I8822" t="s">
        <v>580</v>
      </c>
      <c r="J8822" t="s">
        <v>78</v>
      </c>
      <c r="K8822" t="s">
        <v>246</v>
      </c>
      <c r="L8822" t="s">
        <v>377</v>
      </c>
      <c r="M8822" t="s">
        <v>414</v>
      </c>
    </row>
    <row r="8823" spans="1:14" x14ac:dyDescent="0.35">
      <c r="A8823" t="s">
        <v>36</v>
      </c>
      <c r="B8823">
        <v>402</v>
      </c>
      <c r="C8823" t="s">
        <v>851</v>
      </c>
      <c r="D8823" t="s">
        <v>337</v>
      </c>
      <c r="E8823" t="s">
        <v>170</v>
      </c>
      <c r="F8823" t="s">
        <v>355</v>
      </c>
      <c r="G8823" t="s">
        <v>78</v>
      </c>
      <c r="H8823" t="s">
        <v>377</v>
      </c>
      <c r="I8823" t="s">
        <v>624</v>
      </c>
      <c r="J8823" t="s">
        <v>170</v>
      </c>
      <c r="K8823" t="s">
        <v>387</v>
      </c>
      <c r="L8823" t="s">
        <v>246</v>
      </c>
      <c r="M8823" t="s">
        <v>738</v>
      </c>
    </row>
    <row r="8824" spans="1:14" x14ac:dyDescent="0.35">
      <c r="A8824" t="s">
        <v>37</v>
      </c>
      <c r="B8824">
        <v>175</v>
      </c>
      <c r="C8824" t="s">
        <v>869</v>
      </c>
      <c r="D8824" t="s">
        <v>676</v>
      </c>
      <c r="E8824" t="s">
        <v>78</v>
      </c>
      <c r="F8824" t="s">
        <v>374</v>
      </c>
      <c r="G8824" t="s">
        <v>334</v>
      </c>
      <c r="H8824" t="s">
        <v>679</v>
      </c>
      <c r="I8824" t="s">
        <v>246</v>
      </c>
      <c r="J8824" t="s">
        <v>78</v>
      </c>
      <c r="K8824" t="s">
        <v>673</v>
      </c>
      <c r="L8824" t="s">
        <v>377</v>
      </c>
      <c r="M8824" t="s">
        <v>623</v>
      </c>
    </row>
    <row r="8825" spans="1:14" x14ac:dyDescent="0.35">
      <c r="A8825" t="s">
        <v>38</v>
      </c>
      <c r="B8825">
        <v>213</v>
      </c>
      <c r="C8825" t="s">
        <v>1343</v>
      </c>
      <c r="D8825" t="s">
        <v>742</v>
      </c>
      <c r="E8825" t="s">
        <v>78</v>
      </c>
      <c r="F8825" t="s">
        <v>732</v>
      </c>
      <c r="G8825" t="s">
        <v>250</v>
      </c>
      <c r="H8825" t="s">
        <v>334</v>
      </c>
      <c r="I8825" t="s">
        <v>800</v>
      </c>
      <c r="J8825" t="s">
        <v>78</v>
      </c>
      <c r="K8825" t="s">
        <v>676</v>
      </c>
      <c r="L8825" t="s">
        <v>170</v>
      </c>
      <c r="M8825" t="s">
        <v>374</v>
      </c>
    </row>
    <row r="8826" spans="1:14" x14ac:dyDescent="0.35">
      <c r="A8826" t="s">
        <v>39</v>
      </c>
      <c r="B8826">
        <v>231</v>
      </c>
      <c r="C8826" t="s">
        <v>70</v>
      </c>
      <c r="D8826" t="s">
        <v>723</v>
      </c>
      <c r="E8826" t="s">
        <v>675</v>
      </c>
      <c r="F8826" t="s">
        <v>458</v>
      </c>
      <c r="G8826" t="s">
        <v>987</v>
      </c>
      <c r="H8826" t="s">
        <v>529</v>
      </c>
      <c r="I8826" t="s">
        <v>490</v>
      </c>
      <c r="J8826" t="s">
        <v>433</v>
      </c>
      <c r="K8826" t="s">
        <v>675</v>
      </c>
      <c r="L8826" t="s">
        <v>355</v>
      </c>
      <c r="M8826" t="s">
        <v>736</v>
      </c>
    </row>
    <row r="8827" spans="1:14" x14ac:dyDescent="0.35">
      <c r="A8827" t="s">
        <v>40</v>
      </c>
      <c r="B8827">
        <v>1177</v>
      </c>
      <c r="C8827" t="s">
        <v>1166</v>
      </c>
      <c r="D8827" t="s">
        <v>739</v>
      </c>
      <c r="E8827" t="s">
        <v>673</v>
      </c>
      <c r="F8827" t="s">
        <v>622</v>
      </c>
      <c r="G8827" t="s">
        <v>623</v>
      </c>
      <c r="H8827" t="s">
        <v>800</v>
      </c>
      <c r="I8827" t="s">
        <v>622</v>
      </c>
      <c r="J8827" t="s">
        <v>170</v>
      </c>
      <c r="K8827" t="s">
        <v>623</v>
      </c>
      <c r="L8827" t="s">
        <v>374</v>
      </c>
      <c r="M8827" t="s">
        <v>987</v>
      </c>
    </row>
    <row r="8829" spans="1:14" x14ac:dyDescent="0.35">
      <c r="A8829" t="s">
        <v>2286</v>
      </c>
    </row>
    <row r="8830" spans="1:14" x14ac:dyDescent="0.35">
      <c r="A8830" t="s">
        <v>29</v>
      </c>
      <c r="B8830" t="s">
        <v>847</v>
      </c>
      <c r="C8830" t="s">
        <v>30</v>
      </c>
      <c r="D8830" t="s">
        <v>2275</v>
      </c>
      <c r="E8830" t="s">
        <v>2276</v>
      </c>
      <c r="F8830" t="s">
        <v>2277</v>
      </c>
      <c r="G8830" t="s">
        <v>2278</v>
      </c>
      <c r="H8830" t="s">
        <v>2279</v>
      </c>
      <c r="I8830" t="s">
        <v>2280</v>
      </c>
      <c r="J8830" t="s">
        <v>2281</v>
      </c>
      <c r="K8830" t="s">
        <v>2282</v>
      </c>
      <c r="L8830" t="s">
        <v>2283</v>
      </c>
      <c r="M8830" t="s">
        <v>2284</v>
      </c>
      <c r="N8830" t="s">
        <v>2285</v>
      </c>
    </row>
    <row r="8831" spans="1:14" x14ac:dyDescent="0.35">
      <c r="A8831" t="s">
        <v>35</v>
      </c>
      <c r="B8831" t="s">
        <v>827</v>
      </c>
      <c r="C8831">
        <v>66</v>
      </c>
      <c r="D8831" t="s">
        <v>697</v>
      </c>
      <c r="E8831" t="s">
        <v>285</v>
      </c>
      <c r="F8831" t="s">
        <v>78</v>
      </c>
      <c r="G8831" t="s">
        <v>78</v>
      </c>
      <c r="H8831" t="s">
        <v>673</v>
      </c>
      <c r="I8831" t="s">
        <v>718</v>
      </c>
      <c r="J8831" t="s">
        <v>718</v>
      </c>
      <c r="K8831" t="s">
        <v>78</v>
      </c>
      <c r="L8831" t="s">
        <v>246</v>
      </c>
      <c r="M8831" t="s">
        <v>490</v>
      </c>
      <c r="N8831" t="s">
        <v>490</v>
      </c>
    </row>
    <row r="8832" spans="1:14" x14ac:dyDescent="0.35">
      <c r="A8832" t="s">
        <v>35</v>
      </c>
      <c r="B8832" t="s">
        <v>828</v>
      </c>
      <c r="C8832">
        <v>89</v>
      </c>
      <c r="D8832" t="s">
        <v>1371</v>
      </c>
      <c r="E8832" t="s">
        <v>1015</v>
      </c>
      <c r="F8832" t="s">
        <v>78</v>
      </c>
      <c r="G8832" t="s">
        <v>270</v>
      </c>
      <c r="H8832" t="s">
        <v>690</v>
      </c>
      <c r="I8832" t="s">
        <v>78</v>
      </c>
      <c r="J8832" t="s">
        <v>1167</v>
      </c>
      <c r="K8832" t="s">
        <v>78</v>
      </c>
      <c r="L8832" t="s">
        <v>246</v>
      </c>
      <c r="M8832" t="s">
        <v>78</v>
      </c>
      <c r="N8832" t="s">
        <v>334</v>
      </c>
    </row>
    <row r="8833" spans="1:14" x14ac:dyDescent="0.35">
      <c r="A8833" t="s">
        <v>35</v>
      </c>
      <c r="B8833" t="s">
        <v>318</v>
      </c>
      <c r="C8833">
        <v>1</v>
      </c>
      <c r="D8833" t="s">
        <v>294</v>
      </c>
      <c r="E8833" t="s">
        <v>78</v>
      </c>
      <c r="F8833" t="s">
        <v>78</v>
      </c>
      <c r="G8833" t="s">
        <v>78</v>
      </c>
      <c r="H8833" t="s">
        <v>78</v>
      </c>
      <c r="I8833" t="s">
        <v>78</v>
      </c>
      <c r="J8833" t="s">
        <v>78</v>
      </c>
      <c r="K8833" t="s">
        <v>78</v>
      </c>
      <c r="L8833" t="s">
        <v>78</v>
      </c>
      <c r="M8833" t="s">
        <v>78</v>
      </c>
      <c r="N8833" t="s">
        <v>78</v>
      </c>
    </row>
    <row r="8834" spans="1:14" x14ac:dyDescent="0.35">
      <c r="A8834" t="s">
        <v>36</v>
      </c>
      <c r="B8834" t="s">
        <v>827</v>
      </c>
      <c r="C8834">
        <v>147</v>
      </c>
      <c r="D8834" t="s">
        <v>875</v>
      </c>
      <c r="E8834" t="s">
        <v>456</v>
      </c>
      <c r="F8834" t="s">
        <v>78</v>
      </c>
      <c r="G8834" t="s">
        <v>374</v>
      </c>
      <c r="H8834" t="s">
        <v>78</v>
      </c>
      <c r="I8834" t="s">
        <v>387</v>
      </c>
      <c r="J8834" t="s">
        <v>676</v>
      </c>
      <c r="K8834" t="s">
        <v>78</v>
      </c>
      <c r="L8834" t="s">
        <v>414</v>
      </c>
      <c r="M8834" t="s">
        <v>355</v>
      </c>
      <c r="N8834" t="s">
        <v>737</v>
      </c>
    </row>
    <row r="8835" spans="1:14" x14ac:dyDescent="0.35">
      <c r="A8835" t="s">
        <v>36</v>
      </c>
      <c r="B8835" t="s">
        <v>828</v>
      </c>
      <c r="C8835">
        <v>244</v>
      </c>
      <c r="D8835" t="s">
        <v>1033</v>
      </c>
      <c r="E8835" t="s">
        <v>728</v>
      </c>
      <c r="F8835" t="s">
        <v>673</v>
      </c>
      <c r="G8835" t="s">
        <v>987</v>
      </c>
      <c r="H8835" t="s">
        <v>78</v>
      </c>
      <c r="I8835" t="s">
        <v>433</v>
      </c>
      <c r="J8835" t="s">
        <v>738</v>
      </c>
      <c r="K8835" t="s">
        <v>673</v>
      </c>
      <c r="L8835" t="s">
        <v>800</v>
      </c>
      <c r="M8835" t="s">
        <v>78</v>
      </c>
      <c r="N8835" t="s">
        <v>377</v>
      </c>
    </row>
    <row r="8836" spans="1:14" x14ac:dyDescent="0.35">
      <c r="A8836" t="s">
        <v>36</v>
      </c>
      <c r="B8836" t="s">
        <v>318</v>
      </c>
      <c r="C8836">
        <v>11</v>
      </c>
      <c r="D8836" t="s">
        <v>982</v>
      </c>
      <c r="E8836" t="s">
        <v>67</v>
      </c>
      <c r="F8836" t="s">
        <v>78</v>
      </c>
      <c r="G8836" t="s">
        <v>902</v>
      </c>
      <c r="H8836" t="s">
        <v>78</v>
      </c>
      <c r="I8836" t="s">
        <v>78</v>
      </c>
      <c r="J8836" t="s">
        <v>78</v>
      </c>
      <c r="K8836" t="s">
        <v>78</v>
      </c>
      <c r="L8836" t="s">
        <v>78</v>
      </c>
      <c r="M8836" t="s">
        <v>78</v>
      </c>
      <c r="N8836" t="s">
        <v>78</v>
      </c>
    </row>
    <row r="8837" spans="1:14" x14ac:dyDescent="0.35">
      <c r="A8837" t="s">
        <v>37</v>
      </c>
      <c r="B8837" t="s">
        <v>827</v>
      </c>
      <c r="C8837">
        <v>54</v>
      </c>
      <c r="D8837" t="s">
        <v>821</v>
      </c>
      <c r="E8837" t="s">
        <v>334</v>
      </c>
      <c r="F8837" t="s">
        <v>78</v>
      </c>
      <c r="G8837" t="s">
        <v>78</v>
      </c>
      <c r="H8837" t="s">
        <v>78</v>
      </c>
      <c r="I8837" t="s">
        <v>334</v>
      </c>
      <c r="J8837" t="s">
        <v>78</v>
      </c>
      <c r="K8837" t="s">
        <v>78</v>
      </c>
      <c r="L8837" t="s">
        <v>78</v>
      </c>
      <c r="M8837" t="s">
        <v>414</v>
      </c>
      <c r="N8837" t="s">
        <v>734</v>
      </c>
    </row>
    <row r="8838" spans="1:14" x14ac:dyDescent="0.35">
      <c r="A8838" t="s">
        <v>37</v>
      </c>
      <c r="B8838" t="s">
        <v>828</v>
      </c>
      <c r="C8838">
        <v>113</v>
      </c>
      <c r="D8838" t="s">
        <v>866</v>
      </c>
      <c r="E8838" t="s">
        <v>337</v>
      </c>
      <c r="F8838" t="s">
        <v>78</v>
      </c>
      <c r="G8838" t="s">
        <v>387</v>
      </c>
      <c r="H8838" t="s">
        <v>433</v>
      </c>
      <c r="I8838" t="s">
        <v>78</v>
      </c>
      <c r="J8838" t="s">
        <v>377</v>
      </c>
      <c r="K8838" t="s">
        <v>78</v>
      </c>
      <c r="L8838" t="s">
        <v>246</v>
      </c>
      <c r="M8838" t="s">
        <v>377</v>
      </c>
      <c r="N8838" t="s">
        <v>374</v>
      </c>
    </row>
    <row r="8839" spans="1:14" x14ac:dyDescent="0.35">
      <c r="A8839" t="s">
        <v>37</v>
      </c>
      <c r="B8839" t="s">
        <v>318</v>
      </c>
      <c r="C8839">
        <v>8</v>
      </c>
      <c r="D8839" t="s">
        <v>294</v>
      </c>
      <c r="E8839" t="s">
        <v>78</v>
      </c>
      <c r="F8839" t="s">
        <v>78</v>
      </c>
      <c r="G8839" t="s">
        <v>78</v>
      </c>
      <c r="H8839" t="s">
        <v>78</v>
      </c>
      <c r="I8839" t="s">
        <v>78</v>
      </c>
      <c r="J8839" t="s">
        <v>78</v>
      </c>
      <c r="K8839" t="s">
        <v>78</v>
      </c>
      <c r="L8839" t="s">
        <v>78</v>
      </c>
      <c r="M8839" t="s">
        <v>78</v>
      </c>
      <c r="N8839" t="s">
        <v>78</v>
      </c>
    </row>
    <row r="8840" spans="1:14" x14ac:dyDescent="0.35">
      <c r="A8840" t="s">
        <v>38</v>
      </c>
      <c r="B8840" t="s">
        <v>827</v>
      </c>
      <c r="C8840">
        <v>91</v>
      </c>
      <c r="D8840" t="s">
        <v>1014</v>
      </c>
      <c r="E8840" t="s">
        <v>355</v>
      </c>
      <c r="F8840" t="s">
        <v>78</v>
      </c>
      <c r="G8840" t="s">
        <v>718</v>
      </c>
      <c r="H8840" t="s">
        <v>433</v>
      </c>
      <c r="I8840" t="s">
        <v>78</v>
      </c>
      <c r="J8840" t="s">
        <v>738</v>
      </c>
      <c r="K8840" t="s">
        <v>78</v>
      </c>
      <c r="L8840" t="s">
        <v>676</v>
      </c>
      <c r="M8840" t="s">
        <v>78</v>
      </c>
      <c r="N8840" t="s">
        <v>334</v>
      </c>
    </row>
    <row r="8841" spans="1:14" x14ac:dyDescent="0.35">
      <c r="A8841" t="s">
        <v>38</v>
      </c>
      <c r="B8841" t="s">
        <v>828</v>
      </c>
      <c r="C8841">
        <v>113</v>
      </c>
      <c r="D8841" t="s">
        <v>950</v>
      </c>
      <c r="E8841" t="s">
        <v>1091</v>
      </c>
      <c r="F8841" t="s">
        <v>78</v>
      </c>
      <c r="G8841" t="s">
        <v>456</v>
      </c>
      <c r="H8841" t="s">
        <v>508</v>
      </c>
      <c r="I8841" t="s">
        <v>377</v>
      </c>
      <c r="J8841" t="s">
        <v>374</v>
      </c>
      <c r="K8841" t="s">
        <v>78</v>
      </c>
      <c r="L8841" t="s">
        <v>732</v>
      </c>
      <c r="M8841" t="s">
        <v>668</v>
      </c>
      <c r="N8841" t="s">
        <v>414</v>
      </c>
    </row>
    <row r="8842" spans="1:14" x14ac:dyDescent="0.35">
      <c r="A8842" t="s">
        <v>38</v>
      </c>
      <c r="B8842" t="s">
        <v>318</v>
      </c>
      <c r="C8842">
        <v>9</v>
      </c>
      <c r="D8842" t="s">
        <v>136</v>
      </c>
      <c r="E8842" t="s">
        <v>745</v>
      </c>
      <c r="F8842" t="s">
        <v>78</v>
      </c>
      <c r="G8842" t="s">
        <v>78</v>
      </c>
      <c r="H8842" t="s">
        <v>1326</v>
      </c>
      <c r="I8842" t="s">
        <v>78</v>
      </c>
      <c r="J8842" t="s">
        <v>78</v>
      </c>
      <c r="K8842" t="s">
        <v>78</v>
      </c>
      <c r="L8842" t="s">
        <v>78</v>
      </c>
      <c r="M8842" t="s">
        <v>78</v>
      </c>
      <c r="N8842" t="s">
        <v>78</v>
      </c>
    </row>
    <row r="8843" spans="1:14" x14ac:dyDescent="0.35">
      <c r="A8843" t="s">
        <v>39</v>
      </c>
      <c r="B8843" t="s">
        <v>827</v>
      </c>
      <c r="C8843">
        <v>78</v>
      </c>
      <c r="D8843" t="s">
        <v>1051</v>
      </c>
      <c r="E8843" t="s">
        <v>78</v>
      </c>
      <c r="F8843" t="s">
        <v>78</v>
      </c>
      <c r="G8843" t="s">
        <v>673</v>
      </c>
      <c r="H8843" t="s">
        <v>78</v>
      </c>
      <c r="I8843" t="s">
        <v>458</v>
      </c>
      <c r="J8843" t="s">
        <v>78</v>
      </c>
      <c r="K8843" t="s">
        <v>78</v>
      </c>
      <c r="L8843" t="s">
        <v>78</v>
      </c>
      <c r="M8843" t="s">
        <v>374</v>
      </c>
      <c r="N8843" t="s">
        <v>675</v>
      </c>
    </row>
    <row r="8844" spans="1:14" x14ac:dyDescent="0.35">
      <c r="A8844" t="s">
        <v>39</v>
      </c>
      <c r="B8844" t="s">
        <v>828</v>
      </c>
      <c r="C8844">
        <v>148</v>
      </c>
      <c r="D8844" t="s">
        <v>965</v>
      </c>
      <c r="E8844" t="s">
        <v>1140</v>
      </c>
      <c r="F8844" t="s">
        <v>622</v>
      </c>
      <c r="G8844" t="s">
        <v>734</v>
      </c>
      <c r="H8844" t="s">
        <v>807</v>
      </c>
      <c r="I8844" t="s">
        <v>456</v>
      </c>
      <c r="J8844" t="s">
        <v>644</v>
      </c>
      <c r="K8844" t="s">
        <v>414</v>
      </c>
      <c r="L8844" t="s">
        <v>622</v>
      </c>
      <c r="M8844" t="s">
        <v>622</v>
      </c>
      <c r="N8844" t="s">
        <v>250</v>
      </c>
    </row>
    <row r="8845" spans="1:14" x14ac:dyDescent="0.35">
      <c r="A8845" t="s">
        <v>39</v>
      </c>
      <c r="B8845" t="s">
        <v>318</v>
      </c>
      <c r="C8845">
        <v>5</v>
      </c>
      <c r="D8845" t="s">
        <v>1097</v>
      </c>
      <c r="E8845" t="s">
        <v>939</v>
      </c>
      <c r="F8845" t="s">
        <v>78</v>
      </c>
      <c r="G8845" t="s">
        <v>78</v>
      </c>
      <c r="H8845" t="s">
        <v>78</v>
      </c>
      <c r="I8845" t="s">
        <v>78</v>
      </c>
      <c r="J8845" t="s">
        <v>78</v>
      </c>
      <c r="K8845" t="s">
        <v>78</v>
      </c>
      <c r="L8845" t="s">
        <v>78</v>
      </c>
      <c r="M8845" t="s">
        <v>78</v>
      </c>
      <c r="N8845" t="s">
        <v>78</v>
      </c>
    </row>
    <row r="8846" spans="1:14" x14ac:dyDescent="0.35">
      <c r="A8846" t="s">
        <v>40</v>
      </c>
      <c r="B8846" t="s">
        <v>827</v>
      </c>
      <c r="C8846">
        <v>436</v>
      </c>
      <c r="D8846" t="s">
        <v>1162</v>
      </c>
      <c r="E8846" t="s">
        <v>529</v>
      </c>
      <c r="F8846" t="s">
        <v>78</v>
      </c>
      <c r="G8846" t="s">
        <v>389</v>
      </c>
      <c r="H8846" t="s">
        <v>170</v>
      </c>
      <c r="I8846" t="s">
        <v>800</v>
      </c>
      <c r="J8846" t="s">
        <v>406</v>
      </c>
      <c r="K8846" t="s">
        <v>78</v>
      </c>
      <c r="L8846" t="s">
        <v>387</v>
      </c>
      <c r="M8846" t="s">
        <v>414</v>
      </c>
      <c r="N8846" t="s">
        <v>624</v>
      </c>
    </row>
    <row r="8847" spans="1:14" x14ac:dyDescent="0.35">
      <c r="A8847" t="s">
        <v>40</v>
      </c>
      <c r="B8847" t="s">
        <v>828</v>
      </c>
      <c r="C8847">
        <v>707</v>
      </c>
      <c r="D8847" t="s">
        <v>983</v>
      </c>
      <c r="E8847" t="s">
        <v>741</v>
      </c>
      <c r="F8847" t="s">
        <v>246</v>
      </c>
      <c r="G8847" t="s">
        <v>743</v>
      </c>
      <c r="H8847" t="s">
        <v>406</v>
      </c>
      <c r="I8847" t="s">
        <v>675</v>
      </c>
      <c r="J8847" t="s">
        <v>624</v>
      </c>
      <c r="K8847" t="s">
        <v>673</v>
      </c>
      <c r="L8847" t="s">
        <v>490</v>
      </c>
      <c r="M8847" t="s">
        <v>433</v>
      </c>
      <c r="N8847" t="s">
        <v>85</v>
      </c>
    </row>
    <row r="8848" spans="1:14" x14ac:dyDescent="0.35">
      <c r="A8848" t="s">
        <v>40</v>
      </c>
      <c r="B8848" t="s">
        <v>318</v>
      </c>
      <c r="C8848">
        <v>34</v>
      </c>
      <c r="D8848" t="s">
        <v>956</v>
      </c>
      <c r="E8848" t="s">
        <v>722</v>
      </c>
      <c r="F8848" t="s">
        <v>78</v>
      </c>
      <c r="G8848" t="s">
        <v>807</v>
      </c>
      <c r="H8848" t="s">
        <v>1214</v>
      </c>
      <c r="I8848" t="s">
        <v>78</v>
      </c>
      <c r="J8848" t="s">
        <v>78</v>
      </c>
      <c r="K8848" t="s">
        <v>78</v>
      </c>
      <c r="L8848" t="s">
        <v>78</v>
      </c>
      <c r="M8848" t="s">
        <v>78</v>
      </c>
      <c r="N8848" t="s">
        <v>78</v>
      </c>
    </row>
    <row r="8850" spans="1:14" x14ac:dyDescent="0.35">
      <c r="A8850" t="s">
        <v>2287</v>
      </c>
    </row>
    <row r="8851" spans="1:14" x14ac:dyDescent="0.35">
      <c r="A8851" t="s">
        <v>29</v>
      </c>
      <c r="B8851" t="s">
        <v>864</v>
      </c>
      <c r="C8851" t="s">
        <v>30</v>
      </c>
      <c r="D8851" t="s">
        <v>2275</v>
      </c>
      <c r="E8851" t="s">
        <v>2276</v>
      </c>
      <c r="F8851" t="s">
        <v>2277</v>
      </c>
      <c r="G8851" t="s">
        <v>2278</v>
      </c>
      <c r="H8851" t="s">
        <v>2279</v>
      </c>
      <c r="I8851" t="s">
        <v>2280</v>
      </c>
      <c r="J8851" t="s">
        <v>2281</v>
      </c>
      <c r="K8851" t="s">
        <v>2282</v>
      </c>
      <c r="L8851" t="s">
        <v>2283</v>
      </c>
      <c r="M8851" t="s">
        <v>2284</v>
      </c>
      <c r="N8851" t="s">
        <v>2285</v>
      </c>
    </row>
    <row r="8852" spans="1:14" x14ac:dyDescent="0.35">
      <c r="A8852" t="s">
        <v>35</v>
      </c>
      <c r="B8852" t="s">
        <v>831</v>
      </c>
      <c r="C8852">
        <v>36</v>
      </c>
      <c r="D8852" t="s">
        <v>697</v>
      </c>
      <c r="E8852" t="s">
        <v>993</v>
      </c>
      <c r="F8852" t="s">
        <v>78</v>
      </c>
      <c r="G8852" t="s">
        <v>993</v>
      </c>
      <c r="H8852" t="s">
        <v>433</v>
      </c>
      <c r="I8852" t="s">
        <v>78</v>
      </c>
      <c r="J8852" t="s">
        <v>993</v>
      </c>
      <c r="K8852" t="s">
        <v>78</v>
      </c>
      <c r="L8852" t="s">
        <v>78</v>
      </c>
      <c r="M8852" t="s">
        <v>734</v>
      </c>
      <c r="N8852" t="s">
        <v>734</v>
      </c>
    </row>
    <row r="8853" spans="1:14" x14ac:dyDescent="0.35">
      <c r="A8853" t="s">
        <v>35</v>
      </c>
      <c r="B8853" t="s">
        <v>832</v>
      </c>
      <c r="C8853">
        <v>77</v>
      </c>
      <c r="D8853" t="s">
        <v>859</v>
      </c>
      <c r="E8853" t="s">
        <v>299</v>
      </c>
      <c r="F8853" t="s">
        <v>78</v>
      </c>
      <c r="G8853" t="s">
        <v>374</v>
      </c>
      <c r="H8853" t="s">
        <v>374</v>
      </c>
      <c r="I8853" t="s">
        <v>383</v>
      </c>
      <c r="J8853" t="s">
        <v>1008</v>
      </c>
      <c r="K8853" t="s">
        <v>78</v>
      </c>
      <c r="L8853" t="s">
        <v>389</v>
      </c>
      <c r="M8853" t="s">
        <v>78</v>
      </c>
      <c r="N8853" t="s">
        <v>334</v>
      </c>
    </row>
    <row r="8854" spans="1:14" x14ac:dyDescent="0.35">
      <c r="A8854" t="s">
        <v>35</v>
      </c>
      <c r="B8854" t="s">
        <v>833</v>
      </c>
      <c r="C8854">
        <v>43</v>
      </c>
      <c r="D8854" t="s">
        <v>306</v>
      </c>
      <c r="E8854" t="s">
        <v>508</v>
      </c>
      <c r="F8854" t="s">
        <v>78</v>
      </c>
      <c r="G8854" t="s">
        <v>1018</v>
      </c>
      <c r="H8854" t="s">
        <v>796</v>
      </c>
      <c r="I8854" t="s">
        <v>78</v>
      </c>
      <c r="J8854" t="s">
        <v>1140</v>
      </c>
      <c r="K8854" t="s">
        <v>78</v>
      </c>
      <c r="L8854" t="s">
        <v>679</v>
      </c>
      <c r="M8854" t="s">
        <v>78</v>
      </c>
      <c r="N8854" t="s">
        <v>78</v>
      </c>
    </row>
    <row r="8855" spans="1:14" x14ac:dyDescent="0.35">
      <c r="A8855" t="s">
        <v>36</v>
      </c>
      <c r="B8855" t="s">
        <v>831</v>
      </c>
      <c r="C8855">
        <v>50</v>
      </c>
      <c r="D8855" t="s">
        <v>1073</v>
      </c>
      <c r="E8855" t="s">
        <v>383</v>
      </c>
      <c r="F8855" t="s">
        <v>78</v>
      </c>
      <c r="G8855" t="s">
        <v>387</v>
      </c>
      <c r="H8855" t="s">
        <v>78</v>
      </c>
      <c r="I8855" t="s">
        <v>78</v>
      </c>
      <c r="J8855" t="s">
        <v>78</v>
      </c>
      <c r="K8855" t="s">
        <v>78</v>
      </c>
      <c r="L8855" t="s">
        <v>78</v>
      </c>
      <c r="M8855" t="s">
        <v>78</v>
      </c>
      <c r="N8855" t="s">
        <v>433</v>
      </c>
    </row>
    <row r="8856" spans="1:14" x14ac:dyDescent="0.35">
      <c r="A8856" t="s">
        <v>36</v>
      </c>
      <c r="B8856" t="s">
        <v>832</v>
      </c>
      <c r="C8856">
        <v>291</v>
      </c>
      <c r="D8856" t="s">
        <v>959</v>
      </c>
      <c r="E8856" t="s">
        <v>508</v>
      </c>
      <c r="F8856" t="s">
        <v>668</v>
      </c>
      <c r="G8856" t="s">
        <v>387</v>
      </c>
      <c r="H8856" t="s">
        <v>78</v>
      </c>
      <c r="I8856" t="s">
        <v>800</v>
      </c>
      <c r="J8856" t="s">
        <v>624</v>
      </c>
      <c r="K8856" t="s">
        <v>668</v>
      </c>
      <c r="L8856" t="s">
        <v>387</v>
      </c>
      <c r="M8856" t="s">
        <v>668</v>
      </c>
      <c r="N8856" t="s">
        <v>458</v>
      </c>
    </row>
    <row r="8857" spans="1:14" x14ac:dyDescent="0.35">
      <c r="A8857" t="s">
        <v>36</v>
      </c>
      <c r="B8857" t="s">
        <v>833</v>
      </c>
      <c r="C8857">
        <v>61</v>
      </c>
      <c r="D8857" t="s">
        <v>115</v>
      </c>
      <c r="E8857" t="s">
        <v>270</v>
      </c>
      <c r="F8857" t="s">
        <v>78</v>
      </c>
      <c r="G8857" t="s">
        <v>250</v>
      </c>
      <c r="H8857" t="s">
        <v>78</v>
      </c>
      <c r="I8857" t="s">
        <v>78</v>
      </c>
      <c r="J8857" t="s">
        <v>737</v>
      </c>
      <c r="K8857" t="s">
        <v>78</v>
      </c>
      <c r="L8857" t="s">
        <v>458</v>
      </c>
      <c r="M8857" t="s">
        <v>458</v>
      </c>
      <c r="N8857" t="s">
        <v>458</v>
      </c>
    </row>
    <row r="8858" spans="1:14" x14ac:dyDescent="0.35">
      <c r="A8858" t="s">
        <v>37</v>
      </c>
      <c r="B8858" t="s">
        <v>831</v>
      </c>
      <c r="C8858">
        <v>24</v>
      </c>
      <c r="D8858" t="s">
        <v>294</v>
      </c>
      <c r="E8858" t="s">
        <v>78</v>
      </c>
      <c r="F8858" t="s">
        <v>78</v>
      </c>
      <c r="G8858" t="s">
        <v>78</v>
      </c>
      <c r="H8858" t="s">
        <v>78</v>
      </c>
      <c r="I8858" t="s">
        <v>78</v>
      </c>
      <c r="J8858" t="s">
        <v>78</v>
      </c>
      <c r="K8858" t="s">
        <v>78</v>
      </c>
      <c r="L8858" t="s">
        <v>78</v>
      </c>
      <c r="M8858" t="s">
        <v>78</v>
      </c>
      <c r="N8858" t="s">
        <v>78</v>
      </c>
    </row>
    <row r="8859" spans="1:14" x14ac:dyDescent="0.35">
      <c r="A8859" t="s">
        <v>37</v>
      </c>
      <c r="B8859" t="s">
        <v>832</v>
      </c>
      <c r="C8859">
        <v>134</v>
      </c>
      <c r="D8859" t="s">
        <v>1077</v>
      </c>
      <c r="E8859" t="s">
        <v>737</v>
      </c>
      <c r="F8859" t="s">
        <v>78</v>
      </c>
      <c r="G8859" t="s">
        <v>414</v>
      </c>
      <c r="H8859" t="s">
        <v>246</v>
      </c>
      <c r="I8859" t="s">
        <v>170</v>
      </c>
      <c r="J8859" t="s">
        <v>374</v>
      </c>
      <c r="K8859" t="s">
        <v>78</v>
      </c>
      <c r="L8859" t="s">
        <v>334</v>
      </c>
      <c r="M8859" t="s">
        <v>800</v>
      </c>
      <c r="N8859" t="s">
        <v>406</v>
      </c>
    </row>
    <row r="8860" spans="1:14" x14ac:dyDescent="0.35">
      <c r="A8860" t="s">
        <v>37</v>
      </c>
      <c r="B8860" t="s">
        <v>833</v>
      </c>
      <c r="C8860">
        <v>17</v>
      </c>
      <c r="D8860" t="s">
        <v>294</v>
      </c>
      <c r="E8860" t="s">
        <v>78</v>
      </c>
      <c r="F8860" t="s">
        <v>78</v>
      </c>
      <c r="G8860" t="s">
        <v>78</v>
      </c>
      <c r="H8860" t="s">
        <v>78</v>
      </c>
      <c r="I8860" t="s">
        <v>78</v>
      </c>
      <c r="J8860" t="s">
        <v>78</v>
      </c>
      <c r="K8860" t="s">
        <v>78</v>
      </c>
      <c r="L8860" t="s">
        <v>78</v>
      </c>
      <c r="M8860" t="s">
        <v>78</v>
      </c>
      <c r="N8860" t="s">
        <v>78</v>
      </c>
    </row>
    <row r="8861" spans="1:14" x14ac:dyDescent="0.35">
      <c r="A8861" t="s">
        <v>38</v>
      </c>
      <c r="B8861" t="s">
        <v>831</v>
      </c>
      <c r="C8861">
        <v>54</v>
      </c>
      <c r="D8861" t="s">
        <v>64</v>
      </c>
      <c r="E8861" t="s">
        <v>389</v>
      </c>
      <c r="F8861" t="s">
        <v>78</v>
      </c>
      <c r="G8861" t="s">
        <v>85</v>
      </c>
      <c r="H8861" t="s">
        <v>334</v>
      </c>
      <c r="I8861" t="s">
        <v>78</v>
      </c>
      <c r="J8861" t="s">
        <v>78</v>
      </c>
      <c r="K8861" t="s">
        <v>78</v>
      </c>
      <c r="L8861" t="s">
        <v>724</v>
      </c>
      <c r="M8861" t="s">
        <v>78</v>
      </c>
      <c r="N8861" t="s">
        <v>383</v>
      </c>
    </row>
    <row r="8862" spans="1:14" x14ac:dyDescent="0.35">
      <c r="A8862" t="s">
        <v>38</v>
      </c>
      <c r="B8862" t="s">
        <v>832</v>
      </c>
      <c r="C8862">
        <v>92</v>
      </c>
      <c r="D8862" t="s">
        <v>284</v>
      </c>
      <c r="E8862" t="s">
        <v>690</v>
      </c>
      <c r="F8862" t="s">
        <v>78</v>
      </c>
      <c r="G8862" t="s">
        <v>949</v>
      </c>
      <c r="H8862" t="s">
        <v>288</v>
      </c>
      <c r="I8862" t="s">
        <v>78</v>
      </c>
      <c r="J8862" t="s">
        <v>458</v>
      </c>
      <c r="K8862" t="s">
        <v>78</v>
      </c>
      <c r="L8862" t="s">
        <v>456</v>
      </c>
      <c r="M8862" t="s">
        <v>78</v>
      </c>
      <c r="N8862" t="s">
        <v>78</v>
      </c>
    </row>
    <row r="8863" spans="1:14" x14ac:dyDescent="0.35">
      <c r="A8863" t="s">
        <v>38</v>
      </c>
      <c r="B8863" t="s">
        <v>833</v>
      </c>
      <c r="C8863">
        <v>67</v>
      </c>
      <c r="D8863" t="s">
        <v>438</v>
      </c>
      <c r="E8863" t="s">
        <v>905</v>
      </c>
      <c r="F8863" t="s">
        <v>78</v>
      </c>
      <c r="G8863" t="s">
        <v>355</v>
      </c>
      <c r="H8863" t="s">
        <v>730</v>
      </c>
      <c r="I8863" t="s">
        <v>406</v>
      </c>
      <c r="J8863" t="s">
        <v>374</v>
      </c>
      <c r="K8863" t="s">
        <v>78</v>
      </c>
      <c r="L8863" t="s">
        <v>78</v>
      </c>
      <c r="M8863" t="s">
        <v>433</v>
      </c>
      <c r="N8863" t="s">
        <v>433</v>
      </c>
    </row>
    <row r="8864" spans="1:14" x14ac:dyDescent="0.35">
      <c r="A8864" t="s">
        <v>39</v>
      </c>
      <c r="B8864" t="s">
        <v>831</v>
      </c>
      <c r="C8864">
        <v>31</v>
      </c>
      <c r="D8864" t="s">
        <v>292</v>
      </c>
      <c r="E8864" t="s">
        <v>730</v>
      </c>
      <c r="F8864" t="s">
        <v>730</v>
      </c>
      <c r="G8864" t="s">
        <v>949</v>
      </c>
      <c r="H8864" t="s">
        <v>730</v>
      </c>
      <c r="I8864" t="s">
        <v>730</v>
      </c>
      <c r="J8864" t="s">
        <v>78</v>
      </c>
      <c r="K8864" t="s">
        <v>78</v>
      </c>
      <c r="L8864" t="s">
        <v>730</v>
      </c>
      <c r="M8864" t="s">
        <v>730</v>
      </c>
      <c r="N8864" t="s">
        <v>730</v>
      </c>
    </row>
    <row r="8865" spans="1:14" x14ac:dyDescent="0.35">
      <c r="A8865" t="s">
        <v>39</v>
      </c>
      <c r="B8865" t="s">
        <v>832</v>
      </c>
      <c r="C8865">
        <v>113</v>
      </c>
      <c r="D8865" t="s">
        <v>1163</v>
      </c>
      <c r="E8865" t="s">
        <v>728</v>
      </c>
      <c r="F8865" t="s">
        <v>355</v>
      </c>
      <c r="G8865" t="s">
        <v>734</v>
      </c>
      <c r="H8865" t="s">
        <v>644</v>
      </c>
      <c r="I8865" t="s">
        <v>737</v>
      </c>
      <c r="J8865" t="s">
        <v>383</v>
      </c>
      <c r="K8865" t="s">
        <v>355</v>
      </c>
      <c r="L8865" t="s">
        <v>355</v>
      </c>
      <c r="M8865" t="s">
        <v>355</v>
      </c>
      <c r="N8865" t="s">
        <v>736</v>
      </c>
    </row>
    <row r="8866" spans="1:14" x14ac:dyDescent="0.35">
      <c r="A8866" t="s">
        <v>39</v>
      </c>
      <c r="B8866" t="s">
        <v>833</v>
      </c>
      <c r="C8866">
        <v>87</v>
      </c>
      <c r="D8866" t="s">
        <v>66</v>
      </c>
      <c r="E8866" t="s">
        <v>1091</v>
      </c>
      <c r="F8866" t="s">
        <v>78</v>
      </c>
      <c r="G8866" t="s">
        <v>78</v>
      </c>
      <c r="H8866" t="s">
        <v>78</v>
      </c>
      <c r="I8866" t="s">
        <v>738</v>
      </c>
      <c r="J8866" t="s">
        <v>355</v>
      </c>
      <c r="K8866" t="s">
        <v>78</v>
      </c>
      <c r="L8866" t="s">
        <v>78</v>
      </c>
      <c r="M8866" t="s">
        <v>246</v>
      </c>
      <c r="N8866" t="s">
        <v>458</v>
      </c>
    </row>
    <row r="8867" spans="1:14" x14ac:dyDescent="0.35">
      <c r="A8867" t="s">
        <v>40</v>
      </c>
      <c r="B8867" t="s">
        <v>831</v>
      </c>
      <c r="C8867">
        <v>195</v>
      </c>
      <c r="D8867" t="s">
        <v>1170</v>
      </c>
      <c r="E8867" t="s">
        <v>383</v>
      </c>
      <c r="F8867" t="s">
        <v>377</v>
      </c>
      <c r="G8867" t="s">
        <v>644</v>
      </c>
      <c r="H8867" t="s">
        <v>387</v>
      </c>
      <c r="I8867" t="s">
        <v>377</v>
      </c>
      <c r="J8867" t="s">
        <v>374</v>
      </c>
      <c r="K8867" t="s">
        <v>78</v>
      </c>
      <c r="L8867" t="s">
        <v>458</v>
      </c>
      <c r="M8867" t="s">
        <v>675</v>
      </c>
      <c r="N8867" t="s">
        <v>458</v>
      </c>
    </row>
    <row r="8868" spans="1:14" x14ac:dyDescent="0.35">
      <c r="A8868" t="s">
        <v>40</v>
      </c>
      <c r="B8868" t="s">
        <v>832</v>
      </c>
      <c r="C8868">
        <v>707</v>
      </c>
      <c r="D8868" t="s">
        <v>959</v>
      </c>
      <c r="E8868" t="s">
        <v>993</v>
      </c>
      <c r="F8868" t="s">
        <v>673</v>
      </c>
      <c r="G8868" t="s">
        <v>622</v>
      </c>
      <c r="H8868" t="s">
        <v>623</v>
      </c>
      <c r="I8868" t="s">
        <v>623</v>
      </c>
      <c r="J8868" t="s">
        <v>341</v>
      </c>
      <c r="K8868" t="s">
        <v>673</v>
      </c>
      <c r="L8868" t="s">
        <v>85</v>
      </c>
      <c r="M8868" t="s">
        <v>246</v>
      </c>
      <c r="N8868" t="s">
        <v>490</v>
      </c>
    </row>
    <row r="8869" spans="1:14" x14ac:dyDescent="0.35">
      <c r="A8869" t="s">
        <v>40</v>
      </c>
      <c r="B8869" t="s">
        <v>833</v>
      </c>
      <c r="C8869">
        <v>275</v>
      </c>
      <c r="D8869" t="s">
        <v>754</v>
      </c>
      <c r="E8869" t="s">
        <v>1011</v>
      </c>
      <c r="F8869" t="s">
        <v>78</v>
      </c>
      <c r="G8869" t="s">
        <v>987</v>
      </c>
      <c r="H8869" t="s">
        <v>490</v>
      </c>
      <c r="I8869" t="s">
        <v>800</v>
      </c>
      <c r="J8869" t="s">
        <v>341</v>
      </c>
      <c r="K8869" t="s">
        <v>78</v>
      </c>
      <c r="L8869" t="s">
        <v>246</v>
      </c>
      <c r="M8869" t="s">
        <v>389</v>
      </c>
      <c r="N8869" t="s">
        <v>355</v>
      </c>
    </row>
    <row r="8871" spans="1:14" x14ac:dyDescent="0.35">
      <c r="A8871" t="s">
        <v>2288</v>
      </c>
    </row>
    <row r="8872" spans="1:14" x14ac:dyDescent="0.35">
      <c r="A8872" t="s">
        <v>29</v>
      </c>
      <c r="B8872" t="s">
        <v>872</v>
      </c>
      <c r="C8872" t="s">
        <v>30</v>
      </c>
      <c r="D8872" t="s">
        <v>2275</v>
      </c>
      <c r="E8872" t="s">
        <v>2276</v>
      </c>
      <c r="F8872" t="s">
        <v>2277</v>
      </c>
      <c r="G8872" t="s">
        <v>2278</v>
      </c>
      <c r="H8872" t="s">
        <v>2279</v>
      </c>
      <c r="I8872" t="s">
        <v>2280</v>
      </c>
      <c r="J8872" t="s">
        <v>2281</v>
      </c>
      <c r="K8872" t="s">
        <v>2282</v>
      </c>
      <c r="L8872" t="s">
        <v>2283</v>
      </c>
      <c r="M8872" t="s">
        <v>2284</v>
      </c>
      <c r="N8872" t="s">
        <v>2285</v>
      </c>
    </row>
    <row r="8873" spans="1:14" x14ac:dyDescent="0.35">
      <c r="A8873" t="s">
        <v>35</v>
      </c>
      <c r="B8873" t="s">
        <v>873</v>
      </c>
      <c r="C8873">
        <v>120</v>
      </c>
      <c r="D8873" t="s">
        <v>762</v>
      </c>
      <c r="E8873" t="s">
        <v>1205</v>
      </c>
      <c r="F8873" t="s">
        <v>78</v>
      </c>
      <c r="G8873" t="s">
        <v>624</v>
      </c>
      <c r="H8873" t="s">
        <v>414</v>
      </c>
      <c r="I8873" t="s">
        <v>987</v>
      </c>
      <c r="J8873" t="s">
        <v>825</v>
      </c>
      <c r="K8873" t="s">
        <v>78</v>
      </c>
      <c r="L8873" t="s">
        <v>673</v>
      </c>
      <c r="M8873" t="s">
        <v>414</v>
      </c>
      <c r="N8873" t="s">
        <v>675</v>
      </c>
    </row>
    <row r="8874" spans="1:14" x14ac:dyDescent="0.35">
      <c r="A8874" t="s">
        <v>35</v>
      </c>
      <c r="B8874" t="s">
        <v>874</v>
      </c>
      <c r="C8874">
        <v>28</v>
      </c>
      <c r="D8874" t="s">
        <v>960</v>
      </c>
      <c r="E8874" t="s">
        <v>724</v>
      </c>
      <c r="F8874" t="s">
        <v>78</v>
      </c>
      <c r="G8874" t="s">
        <v>78</v>
      </c>
      <c r="H8874" t="s">
        <v>374</v>
      </c>
      <c r="I8874" t="s">
        <v>78</v>
      </c>
      <c r="J8874" t="s">
        <v>637</v>
      </c>
      <c r="K8874" t="s">
        <v>78</v>
      </c>
      <c r="L8874" t="s">
        <v>490</v>
      </c>
      <c r="M8874" t="s">
        <v>78</v>
      </c>
      <c r="N8874" t="s">
        <v>78</v>
      </c>
    </row>
    <row r="8875" spans="1:14" x14ac:dyDescent="0.35">
      <c r="A8875" t="s">
        <v>35</v>
      </c>
      <c r="B8875" t="s">
        <v>318</v>
      </c>
      <c r="C8875">
        <v>8</v>
      </c>
      <c r="D8875" t="s">
        <v>1345</v>
      </c>
      <c r="E8875" t="s">
        <v>78</v>
      </c>
      <c r="F8875" t="s">
        <v>78</v>
      </c>
      <c r="G8875" t="s">
        <v>1252</v>
      </c>
      <c r="H8875" t="s">
        <v>1252</v>
      </c>
      <c r="I8875" t="s">
        <v>78</v>
      </c>
      <c r="J8875" t="s">
        <v>1252</v>
      </c>
      <c r="K8875" t="s">
        <v>78</v>
      </c>
      <c r="L8875" t="s">
        <v>78</v>
      </c>
      <c r="M8875" t="s">
        <v>78</v>
      </c>
      <c r="N8875" t="s">
        <v>78</v>
      </c>
    </row>
    <row r="8876" spans="1:14" x14ac:dyDescent="0.35">
      <c r="A8876" t="s">
        <v>36</v>
      </c>
      <c r="B8876" t="s">
        <v>873</v>
      </c>
      <c r="C8876">
        <v>241</v>
      </c>
      <c r="D8876" t="s">
        <v>850</v>
      </c>
      <c r="E8876" t="s">
        <v>728</v>
      </c>
      <c r="F8876" t="s">
        <v>673</v>
      </c>
      <c r="G8876" t="s">
        <v>644</v>
      </c>
      <c r="H8876" t="s">
        <v>78</v>
      </c>
      <c r="I8876" t="s">
        <v>675</v>
      </c>
      <c r="J8876" t="s">
        <v>718</v>
      </c>
      <c r="K8876" t="s">
        <v>673</v>
      </c>
      <c r="L8876" t="s">
        <v>414</v>
      </c>
      <c r="M8876" t="s">
        <v>433</v>
      </c>
      <c r="N8876" t="s">
        <v>529</v>
      </c>
    </row>
    <row r="8877" spans="1:14" x14ac:dyDescent="0.35">
      <c r="A8877" t="s">
        <v>36</v>
      </c>
      <c r="B8877" t="s">
        <v>874</v>
      </c>
      <c r="C8877">
        <v>133</v>
      </c>
      <c r="D8877" t="s">
        <v>937</v>
      </c>
      <c r="E8877" t="s">
        <v>730</v>
      </c>
      <c r="F8877" t="s">
        <v>78</v>
      </c>
      <c r="G8877" t="s">
        <v>78</v>
      </c>
      <c r="H8877" t="s">
        <v>78</v>
      </c>
      <c r="I8877" t="s">
        <v>78</v>
      </c>
      <c r="J8877" t="s">
        <v>355</v>
      </c>
      <c r="K8877" t="s">
        <v>78</v>
      </c>
      <c r="L8877" t="s">
        <v>490</v>
      </c>
      <c r="M8877" t="s">
        <v>246</v>
      </c>
      <c r="N8877" t="s">
        <v>78</v>
      </c>
    </row>
    <row r="8878" spans="1:14" x14ac:dyDescent="0.35">
      <c r="A8878" t="s">
        <v>36</v>
      </c>
      <c r="B8878" t="s">
        <v>318</v>
      </c>
      <c r="C8878">
        <v>28</v>
      </c>
      <c r="D8878" t="s">
        <v>662</v>
      </c>
      <c r="E8878" t="s">
        <v>631</v>
      </c>
      <c r="F8878" t="s">
        <v>78</v>
      </c>
      <c r="G8878" t="s">
        <v>78</v>
      </c>
      <c r="H8878" t="s">
        <v>78</v>
      </c>
      <c r="I8878" t="s">
        <v>78</v>
      </c>
      <c r="J8878" t="s">
        <v>78</v>
      </c>
      <c r="K8878" t="s">
        <v>78</v>
      </c>
      <c r="L8878" t="s">
        <v>78</v>
      </c>
      <c r="M8878" t="s">
        <v>78</v>
      </c>
      <c r="N8878" t="s">
        <v>78</v>
      </c>
    </row>
    <row r="8879" spans="1:14" x14ac:dyDescent="0.35">
      <c r="A8879" t="s">
        <v>37</v>
      </c>
      <c r="B8879" t="s">
        <v>873</v>
      </c>
      <c r="C8879">
        <v>118</v>
      </c>
      <c r="D8879" t="s">
        <v>1156</v>
      </c>
      <c r="E8879" t="s">
        <v>688</v>
      </c>
      <c r="F8879" t="s">
        <v>78</v>
      </c>
      <c r="G8879" t="s">
        <v>387</v>
      </c>
      <c r="H8879" t="s">
        <v>78</v>
      </c>
      <c r="I8879" t="s">
        <v>170</v>
      </c>
      <c r="J8879" t="s">
        <v>377</v>
      </c>
      <c r="K8879" t="s">
        <v>78</v>
      </c>
      <c r="L8879" t="s">
        <v>246</v>
      </c>
      <c r="M8879" t="s">
        <v>675</v>
      </c>
      <c r="N8879" t="s">
        <v>622</v>
      </c>
    </row>
    <row r="8880" spans="1:14" x14ac:dyDescent="0.35">
      <c r="A8880" t="s">
        <v>37</v>
      </c>
      <c r="B8880" t="s">
        <v>874</v>
      </c>
      <c r="C8880">
        <v>46</v>
      </c>
      <c r="D8880" t="s">
        <v>997</v>
      </c>
      <c r="E8880" t="s">
        <v>622</v>
      </c>
      <c r="F8880" t="s">
        <v>78</v>
      </c>
      <c r="G8880" t="s">
        <v>78</v>
      </c>
      <c r="H8880" t="s">
        <v>355</v>
      </c>
      <c r="I8880" t="s">
        <v>78</v>
      </c>
      <c r="J8880" t="s">
        <v>78</v>
      </c>
      <c r="K8880" t="s">
        <v>78</v>
      </c>
      <c r="L8880" t="s">
        <v>78</v>
      </c>
      <c r="M8880" t="s">
        <v>78</v>
      </c>
      <c r="N8880" t="s">
        <v>78</v>
      </c>
    </row>
    <row r="8881" spans="1:14" x14ac:dyDescent="0.35">
      <c r="A8881" t="s">
        <v>37</v>
      </c>
      <c r="B8881" t="s">
        <v>318</v>
      </c>
      <c r="C8881">
        <v>11</v>
      </c>
      <c r="D8881" t="s">
        <v>294</v>
      </c>
      <c r="E8881" t="s">
        <v>78</v>
      </c>
      <c r="F8881" t="s">
        <v>78</v>
      </c>
      <c r="G8881" t="s">
        <v>78</v>
      </c>
      <c r="H8881" t="s">
        <v>78</v>
      </c>
      <c r="I8881" t="s">
        <v>78</v>
      </c>
      <c r="J8881" t="s">
        <v>78</v>
      </c>
      <c r="K8881" t="s">
        <v>78</v>
      </c>
      <c r="L8881" t="s">
        <v>78</v>
      </c>
      <c r="M8881" t="s">
        <v>78</v>
      </c>
      <c r="N8881" t="s">
        <v>78</v>
      </c>
    </row>
    <row r="8882" spans="1:14" x14ac:dyDescent="0.35">
      <c r="A8882" t="s">
        <v>38</v>
      </c>
      <c r="B8882" t="s">
        <v>873</v>
      </c>
      <c r="C8882">
        <v>140</v>
      </c>
      <c r="D8882" t="s">
        <v>843</v>
      </c>
      <c r="E8882" t="s">
        <v>732</v>
      </c>
      <c r="F8882" t="s">
        <v>78</v>
      </c>
      <c r="G8882" t="s">
        <v>508</v>
      </c>
      <c r="H8882" t="s">
        <v>690</v>
      </c>
      <c r="I8882" t="s">
        <v>673</v>
      </c>
      <c r="J8882" t="s">
        <v>334</v>
      </c>
      <c r="K8882" t="s">
        <v>78</v>
      </c>
      <c r="L8882" t="s">
        <v>631</v>
      </c>
      <c r="M8882" t="s">
        <v>668</v>
      </c>
      <c r="N8882" t="s">
        <v>800</v>
      </c>
    </row>
    <row r="8883" spans="1:14" x14ac:dyDescent="0.35">
      <c r="A8883" t="s">
        <v>38</v>
      </c>
      <c r="B8883" t="s">
        <v>874</v>
      </c>
      <c r="C8883">
        <v>52</v>
      </c>
      <c r="D8883" t="s">
        <v>1256</v>
      </c>
      <c r="E8883" t="s">
        <v>796</v>
      </c>
      <c r="F8883" t="s">
        <v>78</v>
      </c>
      <c r="G8883" t="s">
        <v>389</v>
      </c>
      <c r="H8883" t="s">
        <v>732</v>
      </c>
      <c r="I8883" t="s">
        <v>389</v>
      </c>
      <c r="J8883" t="s">
        <v>825</v>
      </c>
      <c r="K8883" t="s">
        <v>78</v>
      </c>
      <c r="L8883" t="s">
        <v>78</v>
      </c>
      <c r="M8883" t="s">
        <v>78</v>
      </c>
      <c r="N8883" t="s">
        <v>78</v>
      </c>
    </row>
    <row r="8884" spans="1:14" x14ac:dyDescent="0.35">
      <c r="A8884" t="s">
        <v>38</v>
      </c>
      <c r="B8884" t="s">
        <v>318</v>
      </c>
      <c r="C8884">
        <v>21</v>
      </c>
      <c r="D8884" t="s">
        <v>1021</v>
      </c>
      <c r="E8884" t="s">
        <v>676</v>
      </c>
      <c r="F8884" t="s">
        <v>78</v>
      </c>
      <c r="G8884" t="s">
        <v>737</v>
      </c>
      <c r="H8884" t="s">
        <v>414</v>
      </c>
      <c r="I8884" t="s">
        <v>78</v>
      </c>
      <c r="J8884" t="s">
        <v>78</v>
      </c>
      <c r="K8884" t="s">
        <v>78</v>
      </c>
      <c r="L8884" t="s">
        <v>78</v>
      </c>
      <c r="M8884" t="s">
        <v>78</v>
      </c>
      <c r="N8884" t="s">
        <v>78</v>
      </c>
    </row>
    <row r="8885" spans="1:14" x14ac:dyDescent="0.35">
      <c r="A8885" t="s">
        <v>39</v>
      </c>
      <c r="B8885" t="s">
        <v>873</v>
      </c>
      <c r="C8885">
        <v>150</v>
      </c>
      <c r="D8885" t="s">
        <v>1002</v>
      </c>
      <c r="E8885" t="s">
        <v>721</v>
      </c>
      <c r="F8885" t="s">
        <v>387</v>
      </c>
      <c r="G8885" t="s">
        <v>383</v>
      </c>
      <c r="H8885" t="s">
        <v>987</v>
      </c>
      <c r="I8885" t="s">
        <v>736</v>
      </c>
      <c r="J8885" t="s">
        <v>490</v>
      </c>
      <c r="K8885" t="s">
        <v>78</v>
      </c>
      <c r="L8885" t="s">
        <v>387</v>
      </c>
      <c r="M8885" t="s">
        <v>85</v>
      </c>
      <c r="N8885" t="s">
        <v>825</v>
      </c>
    </row>
    <row r="8886" spans="1:14" x14ac:dyDescent="0.35">
      <c r="A8886" t="s">
        <v>39</v>
      </c>
      <c r="B8886" t="s">
        <v>874</v>
      </c>
      <c r="C8886">
        <v>62</v>
      </c>
      <c r="D8886" t="s">
        <v>903</v>
      </c>
      <c r="E8886" t="s">
        <v>902</v>
      </c>
      <c r="F8886" t="s">
        <v>624</v>
      </c>
      <c r="G8886" t="s">
        <v>624</v>
      </c>
      <c r="H8886" t="s">
        <v>624</v>
      </c>
      <c r="I8886" t="s">
        <v>745</v>
      </c>
      <c r="J8886" t="s">
        <v>624</v>
      </c>
      <c r="K8886" t="s">
        <v>624</v>
      </c>
      <c r="L8886" t="s">
        <v>624</v>
      </c>
      <c r="M8886" t="s">
        <v>624</v>
      </c>
      <c r="N8886" t="s">
        <v>624</v>
      </c>
    </row>
    <row r="8887" spans="1:14" x14ac:dyDescent="0.35">
      <c r="A8887" t="s">
        <v>39</v>
      </c>
      <c r="B8887" t="s">
        <v>318</v>
      </c>
      <c r="C8887">
        <v>19</v>
      </c>
      <c r="D8887" t="s">
        <v>1006</v>
      </c>
      <c r="E8887" t="s">
        <v>743</v>
      </c>
      <c r="F8887" t="s">
        <v>78</v>
      </c>
      <c r="G8887" t="s">
        <v>78</v>
      </c>
      <c r="H8887" t="s">
        <v>78</v>
      </c>
      <c r="I8887" t="s">
        <v>78</v>
      </c>
      <c r="J8887" t="s">
        <v>78</v>
      </c>
      <c r="K8887" t="s">
        <v>78</v>
      </c>
      <c r="L8887" t="s">
        <v>78</v>
      </c>
      <c r="M8887" t="s">
        <v>78</v>
      </c>
      <c r="N8887" t="s">
        <v>78</v>
      </c>
    </row>
    <row r="8888" spans="1:14" x14ac:dyDescent="0.35">
      <c r="A8888" t="s">
        <v>40</v>
      </c>
      <c r="B8888" t="s">
        <v>873</v>
      </c>
      <c r="C8888">
        <v>769</v>
      </c>
      <c r="D8888" t="s">
        <v>935</v>
      </c>
      <c r="E8888" t="s">
        <v>288</v>
      </c>
      <c r="F8888" t="s">
        <v>673</v>
      </c>
      <c r="G8888" t="s">
        <v>807</v>
      </c>
      <c r="H8888" t="s">
        <v>675</v>
      </c>
      <c r="I8888" t="s">
        <v>675</v>
      </c>
      <c r="J8888" t="s">
        <v>406</v>
      </c>
      <c r="K8888" t="s">
        <v>679</v>
      </c>
      <c r="L8888" t="s">
        <v>355</v>
      </c>
      <c r="M8888" t="s">
        <v>377</v>
      </c>
      <c r="N8888" t="s">
        <v>383</v>
      </c>
    </row>
    <row r="8889" spans="1:14" x14ac:dyDescent="0.35">
      <c r="A8889" t="s">
        <v>40</v>
      </c>
      <c r="B8889" t="s">
        <v>874</v>
      </c>
      <c r="C8889">
        <v>321</v>
      </c>
      <c r="D8889" t="s">
        <v>752</v>
      </c>
      <c r="E8889" t="s">
        <v>696</v>
      </c>
      <c r="F8889" t="s">
        <v>246</v>
      </c>
      <c r="G8889" t="s">
        <v>374</v>
      </c>
      <c r="H8889" t="s">
        <v>85</v>
      </c>
      <c r="I8889" t="s">
        <v>623</v>
      </c>
      <c r="J8889" t="s">
        <v>383</v>
      </c>
      <c r="K8889" t="s">
        <v>246</v>
      </c>
      <c r="L8889" t="s">
        <v>800</v>
      </c>
      <c r="M8889" t="s">
        <v>374</v>
      </c>
      <c r="N8889" t="s">
        <v>246</v>
      </c>
    </row>
    <row r="8890" spans="1:14" x14ac:dyDescent="0.35">
      <c r="A8890" t="s">
        <v>40</v>
      </c>
      <c r="B8890" t="s">
        <v>318</v>
      </c>
      <c r="C8890">
        <v>87</v>
      </c>
      <c r="D8890" t="s">
        <v>975</v>
      </c>
      <c r="E8890" t="s">
        <v>718</v>
      </c>
      <c r="F8890" t="s">
        <v>78</v>
      </c>
      <c r="G8890" t="s">
        <v>644</v>
      </c>
      <c r="H8890" t="s">
        <v>738</v>
      </c>
      <c r="I8890" t="s">
        <v>78</v>
      </c>
      <c r="J8890" t="s">
        <v>987</v>
      </c>
      <c r="K8890" t="s">
        <v>78</v>
      </c>
      <c r="L8890" t="s">
        <v>78</v>
      </c>
      <c r="M8890" t="s">
        <v>78</v>
      </c>
      <c r="N8890" t="s">
        <v>78</v>
      </c>
    </row>
    <row r="8892" spans="1:14" x14ac:dyDescent="0.35">
      <c r="A8892" t="s">
        <v>2289</v>
      </c>
    </row>
    <row r="8893" spans="1:14" x14ac:dyDescent="0.35">
      <c r="A8893" t="s">
        <v>29</v>
      </c>
      <c r="B8893" t="s">
        <v>887</v>
      </c>
      <c r="C8893" t="s">
        <v>30</v>
      </c>
      <c r="D8893" t="s">
        <v>2275</v>
      </c>
      <c r="E8893" t="s">
        <v>2276</v>
      </c>
      <c r="F8893" t="s">
        <v>2277</v>
      </c>
      <c r="G8893" t="s">
        <v>2278</v>
      </c>
      <c r="H8893" t="s">
        <v>2279</v>
      </c>
      <c r="I8893" t="s">
        <v>2280</v>
      </c>
      <c r="J8893" t="s">
        <v>2281</v>
      </c>
      <c r="K8893" t="s">
        <v>2282</v>
      </c>
      <c r="L8893" t="s">
        <v>2283</v>
      </c>
      <c r="M8893" t="s">
        <v>2284</v>
      </c>
      <c r="N8893" t="s">
        <v>2285</v>
      </c>
    </row>
    <row r="8894" spans="1:14" x14ac:dyDescent="0.35">
      <c r="A8894" t="s">
        <v>35</v>
      </c>
      <c r="B8894" t="s">
        <v>888</v>
      </c>
      <c r="C8894">
        <v>68</v>
      </c>
      <c r="D8894" t="s">
        <v>1160</v>
      </c>
      <c r="E8894" t="s">
        <v>722</v>
      </c>
      <c r="F8894" t="s">
        <v>78</v>
      </c>
      <c r="G8894" t="s">
        <v>246</v>
      </c>
      <c r="H8894" t="s">
        <v>800</v>
      </c>
      <c r="I8894" t="s">
        <v>78</v>
      </c>
      <c r="J8894" t="s">
        <v>679</v>
      </c>
      <c r="K8894" t="s">
        <v>78</v>
      </c>
      <c r="L8894" t="s">
        <v>987</v>
      </c>
      <c r="M8894" t="s">
        <v>78</v>
      </c>
      <c r="N8894" t="s">
        <v>78</v>
      </c>
    </row>
    <row r="8895" spans="1:14" x14ac:dyDescent="0.35">
      <c r="A8895" t="s">
        <v>35</v>
      </c>
      <c r="B8895" t="s">
        <v>889</v>
      </c>
      <c r="C8895">
        <v>88</v>
      </c>
      <c r="D8895" t="s">
        <v>986</v>
      </c>
      <c r="E8895" t="s">
        <v>69</v>
      </c>
      <c r="F8895" t="s">
        <v>78</v>
      </c>
      <c r="G8895" t="s">
        <v>508</v>
      </c>
      <c r="H8895" t="s">
        <v>743</v>
      </c>
      <c r="I8895" t="s">
        <v>738</v>
      </c>
      <c r="J8895" t="s">
        <v>1109</v>
      </c>
      <c r="K8895" t="s">
        <v>78</v>
      </c>
      <c r="L8895" t="s">
        <v>78</v>
      </c>
      <c r="M8895" t="s">
        <v>387</v>
      </c>
      <c r="N8895" t="s">
        <v>85</v>
      </c>
    </row>
    <row r="8896" spans="1:14" x14ac:dyDescent="0.35">
      <c r="A8896" t="s">
        <v>36</v>
      </c>
      <c r="B8896" t="s">
        <v>888</v>
      </c>
      <c r="C8896">
        <v>103</v>
      </c>
      <c r="D8896" t="s">
        <v>1156</v>
      </c>
      <c r="E8896" t="s">
        <v>743</v>
      </c>
      <c r="F8896" t="s">
        <v>78</v>
      </c>
      <c r="G8896" t="s">
        <v>633</v>
      </c>
      <c r="H8896" t="s">
        <v>78</v>
      </c>
      <c r="I8896" t="s">
        <v>78</v>
      </c>
      <c r="J8896" t="s">
        <v>743</v>
      </c>
      <c r="K8896" t="s">
        <v>78</v>
      </c>
      <c r="L8896" t="s">
        <v>78</v>
      </c>
      <c r="M8896" t="s">
        <v>78</v>
      </c>
      <c r="N8896" t="s">
        <v>78</v>
      </c>
    </row>
    <row r="8897" spans="1:14" x14ac:dyDescent="0.35">
      <c r="A8897" t="s">
        <v>36</v>
      </c>
      <c r="B8897" t="s">
        <v>889</v>
      </c>
      <c r="C8897">
        <v>299</v>
      </c>
      <c r="D8897" t="s">
        <v>284</v>
      </c>
      <c r="E8897" t="s">
        <v>288</v>
      </c>
      <c r="F8897" t="s">
        <v>668</v>
      </c>
      <c r="G8897" t="s">
        <v>389</v>
      </c>
      <c r="H8897" t="s">
        <v>78</v>
      </c>
      <c r="I8897" t="s">
        <v>387</v>
      </c>
      <c r="J8897" t="s">
        <v>458</v>
      </c>
      <c r="K8897" t="s">
        <v>668</v>
      </c>
      <c r="L8897" t="s">
        <v>355</v>
      </c>
      <c r="M8897" t="s">
        <v>374</v>
      </c>
      <c r="N8897" t="s">
        <v>743</v>
      </c>
    </row>
    <row r="8898" spans="1:14" x14ac:dyDescent="0.35">
      <c r="A8898" t="s">
        <v>37</v>
      </c>
      <c r="B8898" t="s">
        <v>888</v>
      </c>
      <c r="C8898">
        <v>60</v>
      </c>
      <c r="D8898" t="s">
        <v>790</v>
      </c>
      <c r="E8898" t="s">
        <v>631</v>
      </c>
      <c r="F8898" t="s">
        <v>78</v>
      </c>
      <c r="G8898" t="s">
        <v>623</v>
      </c>
      <c r="H8898" t="s">
        <v>78</v>
      </c>
      <c r="I8898" t="s">
        <v>78</v>
      </c>
      <c r="J8898" t="s">
        <v>78</v>
      </c>
      <c r="K8898" t="s">
        <v>78</v>
      </c>
      <c r="L8898" t="s">
        <v>387</v>
      </c>
      <c r="M8898" t="s">
        <v>738</v>
      </c>
      <c r="N8898" t="s">
        <v>730</v>
      </c>
    </row>
    <row r="8899" spans="1:14" x14ac:dyDescent="0.35">
      <c r="A8899" t="s">
        <v>37</v>
      </c>
      <c r="B8899" t="s">
        <v>889</v>
      </c>
      <c r="C8899">
        <v>115</v>
      </c>
      <c r="D8899" t="s">
        <v>821</v>
      </c>
      <c r="E8899" t="s">
        <v>624</v>
      </c>
      <c r="F8899" t="s">
        <v>78</v>
      </c>
      <c r="G8899" t="s">
        <v>334</v>
      </c>
      <c r="H8899" t="s">
        <v>433</v>
      </c>
      <c r="I8899" t="s">
        <v>170</v>
      </c>
      <c r="J8899" t="s">
        <v>377</v>
      </c>
      <c r="K8899" t="s">
        <v>78</v>
      </c>
      <c r="L8899" t="s">
        <v>78</v>
      </c>
      <c r="M8899" t="s">
        <v>668</v>
      </c>
      <c r="N8899" t="s">
        <v>78</v>
      </c>
    </row>
    <row r="8900" spans="1:14" x14ac:dyDescent="0.35">
      <c r="A8900" t="s">
        <v>38</v>
      </c>
      <c r="B8900" t="s">
        <v>888</v>
      </c>
      <c r="C8900">
        <v>38</v>
      </c>
      <c r="D8900" t="s">
        <v>844</v>
      </c>
      <c r="E8900" t="s">
        <v>622</v>
      </c>
      <c r="F8900" t="s">
        <v>78</v>
      </c>
      <c r="G8900" t="s">
        <v>836</v>
      </c>
      <c r="H8900" t="s">
        <v>996</v>
      </c>
      <c r="I8900" t="s">
        <v>78</v>
      </c>
      <c r="J8900" t="s">
        <v>337</v>
      </c>
      <c r="K8900" t="s">
        <v>78</v>
      </c>
      <c r="L8900" t="s">
        <v>637</v>
      </c>
      <c r="M8900" t="s">
        <v>78</v>
      </c>
      <c r="N8900" t="s">
        <v>78</v>
      </c>
    </row>
    <row r="8901" spans="1:14" x14ac:dyDescent="0.35">
      <c r="A8901" t="s">
        <v>38</v>
      </c>
      <c r="B8901" t="s">
        <v>889</v>
      </c>
      <c r="C8901">
        <v>175</v>
      </c>
      <c r="D8901" t="s">
        <v>959</v>
      </c>
      <c r="E8901" t="s">
        <v>723</v>
      </c>
      <c r="F8901" t="s">
        <v>78</v>
      </c>
      <c r="G8901" t="s">
        <v>623</v>
      </c>
      <c r="H8901" t="s">
        <v>406</v>
      </c>
      <c r="I8901" t="s">
        <v>246</v>
      </c>
      <c r="J8901" t="s">
        <v>334</v>
      </c>
      <c r="K8901" t="s">
        <v>78</v>
      </c>
      <c r="L8901" t="s">
        <v>85</v>
      </c>
      <c r="M8901" t="s">
        <v>170</v>
      </c>
      <c r="N8901" t="s">
        <v>389</v>
      </c>
    </row>
    <row r="8902" spans="1:14" x14ac:dyDescent="0.35">
      <c r="A8902" t="s">
        <v>39</v>
      </c>
      <c r="B8902" t="s">
        <v>888</v>
      </c>
      <c r="C8902">
        <v>42</v>
      </c>
      <c r="D8902" t="s">
        <v>1039</v>
      </c>
      <c r="E8902" t="s">
        <v>414</v>
      </c>
      <c r="F8902" t="s">
        <v>78</v>
      </c>
      <c r="G8902" t="s">
        <v>406</v>
      </c>
      <c r="H8902" t="s">
        <v>414</v>
      </c>
      <c r="I8902" t="s">
        <v>78</v>
      </c>
      <c r="J8902" t="s">
        <v>622</v>
      </c>
      <c r="K8902" t="s">
        <v>78</v>
      </c>
      <c r="L8902" t="s">
        <v>78</v>
      </c>
      <c r="M8902" t="s">
        <v>78</v>
      </c>
      <c r="N8902" t="s">
        <v>78</v>
      </c>
    </row>
    <row r="8903" spans="1:14" x14ac:dyDescent="0.35">
      <c r="A8903" t="s">
        <v>39</v>
      </c>
      <c r="B8903" t="s">
        <v>889</v>
      </c>
      <c r="C8903">
        <v>189</v>
      </c>
      <c r="D8903" t="s">
        <v>959</v>
      </c>
      <c r="E8903" t="s">
        <v>1030</v>
      </c>
      <c r="F8903" t="s">
        <v>85</v>
      </c>
      <c r="G8903" t="s">
        <v>458</v>
      </c>
      <c r="H8903" t="s">
        <v>406</v>
      </c>
      <c r="I8903" t="s">
        <v>688</v>
      </c>
      <c r="J8903" t="s">
        <v>490</v>
      </c>
      <c r="K8903" t="s">
        <v>374</v>
      </c>
      <c r="L8903" t="s">
        <v>85</v>
      </c>
      <c r="M8903" t="s">
        <v>987</v>
      </c>
      <c r="N8903" t="s">
        <v>529</v>
      </c>
    </row>
    <row r="8904" spans="1:14" x14ac:dyDescent="0.35">
      <c r="A8904" t="s">
        <v>40</v>
      </c>
      <c r="B8904" t="s">
        <v>888</v>
      </c>
      <c r="C8904">
        <v>311</v>
      </c>
      <c r="D8904" t="s">
        <v>1033</v>
      </c>
      <c r="E8904" t="s">
        <v>721</v>
      </c>
      <c r="F8904" t="s">
        <v>78</v>
      </c>
      <c r="G8904" t="s">
        <v>688</v>
      </c>
      <c r="H8904" t="s">
        <v>622</v>
      </c>
      <c r="I8904" t="s">
        <v>78</v>
      </c>
      <c r="J8904" t="s">
        <v>738</v>
      </c>
      <c r="K8904" t="s">
        <v>78</v>
      </c>
      <c r="L8904" t="s">
        <v>622</v>
      </c>
      <c r="M8904" t="s">
        <v>673</v>
      </c>
      <c r="N8904" t="s">
        <v>377</v>
      </c>
    </row>
    <row r="8905" spans="1:14" x14ac:dyDescent="0.35">
      <c r="A8905" t="s">
        <v>40</v>
      </c>
      <c r="B8905" t="s">
        <v>889</v>
      </c>
      <c r="C8905">
        <v>866</v>
      </c>
      <c r="D8905" t="s">
        <v>959</v>
      </c>
      <c r="E8905" t="s">
        <v>998</v>
      </c>
      <c r="F8905" t="s">
        <v>334</v>
      </c>
      <c r="G8905" t="s">
        <v>355</v>
      </c>
      <c r="H8905" t="s">
        <v>800</v>
      </c>
      <c r="I8905" t="s">
        <v>355</v>
      </c>
      <c r="J8905" t="s">
        <v>622</v>
      </c>
      <c r="K8905" t="s">
        <v>668</v>
      </c>
      <c r="L8905" t="s">
        <v>800</v>
      </c>
      <c r="M8905" t="s">
        <v>389</v>
      </c>
      <c r="N8905" t="s">
        <v>622</v>
      </c>
    </row>
    <row r="8907" spans="1:14" x14ac:dyDescent="0.35">
      <c r="A8907" t="s">
        <v>2290</v>
      </c>
    </row>
    <row r="8908" spans="1:14" x14ac:dyDescent="0.35">
      <c r="A8908" t="s">
        <v>29</v>
      </c>
      <c r="B8908" t="s">
        <v>2291</v>
      </c>
      <c r="C8908" t="s">
        <v>30</v>
      </c>
      <c r="D8908" t="s">
        <v>2275</v>
      </c>
      <c r="E8908" t="s">
        <v>2276</v>
      </c>
      <c r="F8908" t="s">
        <v>2277</v>
      </c>
      <c r="G8908" t="s">
        <v>2278</v>
      </c>
      <c r="H8908" t="s">
        <v>2279</v>
      </c>
      <c r="I8908" t="s">
        <v>2280</v>
      </c>
      <c r="J8908" t="s">
        <v>2281</v>
      </c>
      <c r="K8908" t="s">
        <v>2282</v>
      </c>
      <c r="L8908" t="s">
        <v>2283</v>
      </c>
      <c r="M8908" t="s">
        <v>2284</v>
      </c>
      <c r="N8908" t="s">
        <v>2285</v>
      </c>
    </row>
    <row r="8909" spans="1:14" x14ac:dyDescent="0.35">
      <c r="A8909" t="s">
        <v>35</v>
      </c>
      <c r="B8909" t="s">
        <v>2292</v>
      </c>
      <c r="C8909">
        <v>35</v>
      </c>
      <c r="D8909" t="s">
        <v>771</v>
      </c>
      <c r="E8909" t="s">
        <v>1138</v>
      </c>
      <c r="F8909" t="s">
        <v>78</v>
      </c>
      <c r="G8909" t="s">
        <v>387</v>
      </c>
      <c r="H8909" t="s">
        <v>675</v>
      </c>
      <c r="I8909" t="s">
        <v>1023</v>
      </c>
      <c r="J8909" t="s">
        <v>1023</v>
      </c>
      <c r="K8909" t="s">
        <v>78</v>
      </c>
      <c r="L8909" t="s">
        <v>78</v>
      </c>
      <c r="M8909" t="s">
        <v>78</v>
      </c>
      <c r="N8909" t="s">
        <v>387</v>
      </c>
    </row>
    <row r="8910" spans="1:14" x14ac:dyDescent="0.35">
      <c r="A8910" t="s">
        <v>35</v>
      </c>
      <c r="B8910" t="s">
        <v>2293</v>
      </c>
      <c r="C8910">
        <v>112</v>
      </c>
      <c r="D8910" t="s">
        <v>653</v>
      </c>
      <c r="E8910" t="s">
        <v>1118</v>
      </c>
      <c r="F8910" t="s">
        <v>78</v>
      </c>
      <c r="G8910" t="s">
        <v>737</v>
      </c>
      <c r="H8910" t="s">
        <v>736</v>
      </c>
      <c r="I8910" t="s">
        <v>78</v>
      </c>
      <c r="J8910" t="s">
        <v>456</v>
      </c>
      <c r="K8910" t="s">
        <v>78</v>
      </c>
      <c r="L8910" t="s">
        <v>374</v>
      </c>
      <c r="M8910" t="s">
        <v>387</v>
      </c>
      <c r="N8910" t="s">
        <v>387</v>
      </c>
    </row>
    <row r="8911" spans="1:14" x14ac:dyDescent="0.35">
      <c r="A8911" t="s">
        <v>35</v>
      </c>
      <c r="B8911" t="s">
        <v>2294</v>
      </c>
      <c r="C8911">
        <v>9</v>
      </c>
      <c r="D8911" t="s">
        <v>407</v>
      </c>
      <c r="E8911" t="s">
        <v>969</v>
      </c>
      <c r="F8911" t="s">
        <v>78</v>
      </c>
      <c r="G8911" t="s">
        <v>78</v>
      </c>
      <c r="H8911" t="s">
        <v>78</v>
      </c>
      <c r="I8911" t="s">
        <v>78</v>
      </c>
      <c r="J8911" t="s">
        <v>897</v>
      </c>
      <c r="K8911" t="s">
        <v>78</v>
      </c>
      <c r="L8911" t="s">
        <v>78</v>
      </c>
      <c r="M8911" t="s">
        <v>78</v>
      </c>
      <c r="N8911" t="s">
        <v>78</v>
      </c>
    </row>
    <row r="8912" spans="1:14" x14ac:dyDescent="0.35">
      <c r="A8912" t="s">
        <v>36</v>
      </c>
      <c r="B8912" t="s">
        <v>2292</v>
      </c>
      <c r="C8912">
        <v>66</v>
      </c>
      <c r="D8912" t="s">
        <v>60</v>
      </c>
      <c r="E8912" t="s">
        <v>688</v>
      </c>
      <c r="F8912" t="s">
        <v>78</v>
      </c>
      <c r="G8912" t="s">
        <v>387</v>
      </c>
      <c r="H8912" t="s">
        <v>78</v>
      </c>
      <c r="I8912" t="s">
        <v>800</v>
      </c>
      <c r="J8912" t="s">
        <v>718</v>
      </c>
      <c r="K8912" t="s">
        <v>78</v>
      </c>
      <c r="L8912" t="s">
        <v>78</v>
      </c>
      <c r="M8912" t="s">
        <v>78</v>
      </c>
      <c r="N8912" t="s">
        <v>78</v>
      </c>
    </row>
    <row r="8913" spans="1:14" x14ac:dyDescent="0.35">
      <c r="A8913" t="s">
        <v>36</v>
      </c>
      <c r="B8913" t="s">
        <v>2293</v>
      </c>
      <c r="C8913">
        <v>316</v>
      </c>
      <c r="D8913" t="s">
        <v>756</v>
      </c>
      <c r="E8913" t="s">
        <v>742</v>
      </c>
      <c r="F8913" t="s">
        <v>668</v>
      </c>
      <c r="G8913" t="s">
        <v>987</v>
      </c>
      <c r="H8913" t="s">
        <v>78</v>
      </c>
      <c r="I8913" t="s">
        <v>377</v>
      </c>
      <c r="J8913" t="s">
        <v>624</v>
      </c>
      <c r="K8913" t="s">
        <v>668</v>
      </c>
      <c r="L8913" t="s">
        <v>85</v>
      </c>
      <c r="M8913" t="s">
        <v>374</v>
      </c>
      <c r="N8913" t="s">
        <v>807</v>
      </c>
    </row>
    <row r="8914" spans="1:14" x14ac:dyDescent="0.35">
      <c r="A8914" t="s">
        <v>36</v>
      </c>
      <c r="B8914" t="s">
        <v>2294</v>
      </c>
      <c r="C8914">
        <v>20</v>
      </c>
      <c r="D8914" t="s">
        <v>294</v>
      </c>
      <c r="E8914" t="s">
        <v>78</v>
      </c>
      <c r="F8914" t="s">
        <v>78</v>
      </c>
      <c r="G8914" t="s">
        <v>78</v>
      </c>
      <c r="H8914" t="s">
        <v>78</v>
      </c>
      <c r="I8914" t="s">
        <v>78</v>
      </c>
      <c r="J8914" t="s">
        <v>78</v>
      </c>
      <c r="K8914" t="s">
        <v>78</v>
      </c>
      <c r="L8914" t="s">
        <v>78</v>
      </c>
      <c r="M8914" t="s">
        <v>78</v>
      </c>
      <c r="N8914" t="s">
        <v>78</v>
      </c>
    </row>
    <row r="8915" spans="1:14" x14ac:dyDescent="0.35">
      <c r="A8915" t="s">
        <v>37</v>
      </c>
      <c r="B8915" t="s">
        <v>2292</v>
      </c>
      <c r="C8915">
        <v>42</v>
      </c>
      <c r="D8915" t="s">
        <v>610</v>
      </c>
      <c r="E8915" t="s">
        <v>914</v>
      </c>
      <c r="F8915" t="s">
        <v>78</v>
      </c>
      <c r="G8915" t="s">
        <v>78</v>
      </c>
      <c r="H8915" t="s">
        <v>78</v>
      </c>
      <c r="I8915" t="s">
        <v>78</v>
      </c>
      <c r="J8915" t="s">
        <v>624</v>
      </c>
      <c r="K8915" t="s">
        <v>78</v>
      </c>
      <c r="L8915" t="s">
        <v>85</v>
      </c>
      <c r="M8915" t="s">
        <v>85</v>
      </c>
      <c r="N8915" t="s">
        <v>78</v>
      </c>
    </row>
    <row r="8916" spans="1:14" x14ac:dyDescent="0.35">
      <c r="A8916" t="s">
        <v>37</v>
      </c>
      <c r="B8916" t="s">
        <v>2293</v>
      </c>
      <c r="C8916">
        <v>125</v>
      </c>
      <c r="D8916" t="s">
        <v>997</v>
      </c>
      <c r="E8916" t="s">
        <v>170</v>
      </c>
      <c r="F8916" t="s">
        <v>78</v>
      </c>
      <c r="G8916" t="s">
        <v>387</v>
      </c>
      <c r="H8916" t="s">
        <v>246</v>
      </c>
      <c r="I8916" t="s">
        <v>170</v>
      </c>
      <c r="J8916" t="s">
        <v>78</v>
      </c>
      <c r="K8916" t="s">
        <v>78</v>
      </c>
      <c r="L8916" t="s">
        <v>78</v>
      </c>
      <c r="M8916" t="s">
        <v>334</v>
      </c>
      <c r="N8916" t="s">
        <v>738</v>
      </c>
    </row>
    <row r="8917" spans="1:14" x14ac:dyDescent="0.35">
      <c r="A8917" t="s">
        <v>37</v>
      </c>
      <c r="B8917" t="s">
        <v>2294</v>
      </c>
      <c r="C8917">
        <v>7</v>
      </c>
      <c r="D8917" t="s">
        <v>241</v>
      </c>
      <c r="E8917" t="s">
        <v>770</v>
      </c>
      <c r="F8917" t="s">
        <v>78</v>
      </c>
      <c r="G8917" t="s">
        <v>78</v>
      </c>
      <c r="H8917" t="s">
        <v>78</v>
      </c>
      <c r="I8917" t="s">
        <v>78</v>
      </c>
      <c r="J8917" t="s">
        <v>78</v>
      </c>
      <c r="K8917" t="s">
        <v>78</v>
      </c>
      <c r="L8917" t="s">
        <v>78</v>
      </c>
      <c r="M8917" t="s">
        <v>949</v>
      </c>
      <c r="N8917" t="s">
        <v>78</v>
      </c>
    </row>
    <row r="8918" spans="1:14" x14ac:dyDescent="0.35">
      <c r="A8918" t="s">
        <v>37</v>
      </c>
      <c r="B8918" t="s">
        <v>318</v>
      </c>
      <c r="C8918">
        <v>1</v>
      </c>
      <c r="D8918" t="s">
        <v>294</v>
      </c>
      <c r="E8918" t="s">
        <v>78</v>
      </c>
      <c r="F8918" t="s">
        <v>78</v>
      </c>
      <c r="G8918" t="s">
        <v>78</v>
      </c>
      <c r="H8918" t="s">
        <v>78</v>
      </c>
      <c r="I8918" t="s">
        <v>78</v>
      </c>
      <c r="J8918" t="s">
        <v>78</v>
      </c>
      <c r="K8918" t="s">
        <v>78</v>
      </c>
      <c r="L8918" t="s">
        <v>78</v>
      </c>
      <c r="M8918" t="s">
        <v>78</v>
      </c>
      <c r="N8918" t="s">
        <v>78</v>
      </c>
    </row>
    <row r="8919" spans="1:14" x14ac:dyDescent="0.35">
      <c r="A8919" t="s">
        <v>38</v>
      </c>
      <c r="B8919" t="s">
        <v>2292</v>
      </c>
      <c r="C8919">
        <v>42</v>
      </c>
      <c r="D8919" t="s">
        <v>754</v>
      </c>
      <c r="E8919" t="s">
        <v>458</v>
      </c>
      <c r="F8919" t="s">
        <v>78</v>
      </c>
      <c r="G8919" t="s">
        <v>1222</v>
      </c>
      <c r="H8919" t="s">
        <v>65</v>
      </c>
      <c r="I8919" t="s">
        <v>78</v>
      </c>
      <c r="J8919" t="s">
        <v>673</v>
      </c>
      <c r="K8919" t="s">
        <v>78</v>
      </c>
      <c r="L8919" t="s">
        <v>1222</v>
      </c>
      <c r="M8919" t="s">
        <v>78</v>
      </c>
      <c r="N8919" t="s">
        <v>389</v>
      </c>
    </row>
    <row r="8920" spans="1:14" x14ac:dyDescent="0.35">
      <c r="A8920" t="s">
        <v>38</v>
      </c>
      <c r="B8920" t="s">
        <v>2293</v>
      </c>
      <c r="C8920">
        <v>162</v>
      </c>
      <c r="D8920" t="s">
        <v>756</v>
      </c>
      <c r="E8920" t="s">
        <v>719</v>
      </c>
      <c r="F8920" t="s">
        <v>78</v>
      </c>
      <c r="G8920" t="s">
        <v>406</v>
      </c>
      <c r="H8920" t="s">
        <v>406</v>
      </c>
      <c r="I8920" t="s">
        <v>433</v>
      </c>
      <c r="J8920" t="s">
        <v>85</v>
      </c>
      <c r="K8920" t="s">
        <v>78</v>
      </c>
      <c r="L8920" t="s">
        <v>85</v>
      </c>
      <c r="M8920" t="s">
        <v>170</v>
      </c>
      <c r="N8920" t="s">
        <v>78</v>
      </c>
    </row>
    <row r="8921" spans="1:14" x14ac:dyDescent="0.35">
      <c r="A8921" t="s">
        <v>38</v>
      </c>
      <c r="B8921" t="s">
        <v>2294</v>
      </c>
      <c r="C8921">
        <v>7</v>
      </c>
      <c r="D8921" t="s">
        <v>294</v>
      </c>
      <c r="E8921" t="s">
        <v>78</v>
      </c>
      <c r="F8921" t="s">
        <v>78</v>
      </c>
      <c r="G8921" t="s">
        <v>78</v>
      </c>
      <c r="H8921" t="s">
        <v>78</v>
      </c>
      <c r="I8921" t="s">
        <v>78</v>
      </c>
      <c r="J8921" t="s">
        <v>78</v>
      </c>
      <c r="K8921" t="s">
        <v>78</v>
      </c>
      <c r="L8921" t="s">
        <v>78</v>
      </c>
      <c r="M8921" t="s">
        <v>78</v>
      </c>
      <c r="N8921" t="s">
        <v>78</v>
      </c>
    </row>
    <row r="8922" spans="1:14" x14ac:dyDescent="0.35">
      <c r="A8922" t="s">
        <v>38</v>
      </c>
      <c r="B8922" t="s">
        <v>318</v>
      </c>
      <c r="C8922">
        <v>2</v>
      </c>
      <c r="D8922" t="s">
        <v>1310</v>
      </c>
      <c r="E8922" t="s">
        <v>78</v>
      </c>
      <c r="F8922" t="s">
        <v>78</v>
      </c>
      <c r="G8922" t="s">
        <v>78</v>
      </c>
      <c r="H8922" t="s">
        <v>78</v>
      </c>
      <c r="I8922" t="s">
        <v>78</v>
      </c>
      <c r="J8922" t="s">
        <v>78</v>
      </c>
      <c r="K8922" t="s">
        <v>78</v>
      </c>
      <c r="L8922" t="s">
        <v>78</v>
      </c>
      <c r="M8922" t="s">
        <v>78</v>
      </c>
      <c r="N8922" t="s">
        <v>926</v>
      </c>
    </row>
    <row r="8923" spans="1:14" x14ac:dyDescent="0.35">
      <c r="A8923" t="s">
        <v>39</v>
      </c>
      <c r="B8923" t="s">
        <v>2292</v>
      </c>
      <c r="C8923">
        <v>48</v>
      </c>
      <c r="D8923" t="s">
        <v>983</v>
      </c>
      <c r="E8923" t="s">
        <v>690</v>
      </c>
      <c r="F8923" t="s">
        <v>78</v>
      </c>
      <c r="G8923" t="s">
        <v>728</v>
      </c>
      <c r="H8923" t="s">
        <v>250</v>
      </c>
      <c r="I8923" t="s">
        <v>355</v>
      </c>
      <c r="J8923" t="s">
        <v>718</v>
      </c>
      <c r="K8923" t="s">
        <v>78</v>
      </c>
      <c r="L8923" t="s">
        <v>718</v>
      </c>
      <c r="M8923" t="s">
        <v>414</v>
      </c>
      <c r="N8923" t="s">
        <v>807</v>
      </c>
    </row>
    <row r="8924" spans="1:14" x14ac:dyDescent="0.35">
      <c r="A8924" t="s">
        <v>39</v>
      </c>
      <c r="B8924" t="s">
        <v>2293</v>
      </c>
      <c r="C8924">
        <v>169</v>
      </c>
      <c r="D8924" t="s">
        <v>913</v>
      </c>
      <c r="E8924" t="s">
        <v>993</v>
      </c>
      <c r="F8924" t="s">
        <v>389</v>
      </c>
      <c r="G8924" t="s">
        <v>433</v>
      </c>
      <c r="H8924" t="s">
        <v>673</v>
      </c>
      <c r="I8924" t="s">
        <v>736</v>
      </c>
      <c r="J8924" t="s">
        <v>334</v>
      </c>
      <c r="K8924" t="s">
        <v>78</v>
      </c>
      <c r="L8924" t="s">
        <v>78</v>
      </c>
      <c r="M8924" t="s">
        <v>389</v>
      </c>
      <c r="N8924" t="s">
        <v>458</v>
      </c>
    </row>
    <row r="8925" spans="1:14" x14ac:dyDescent="0.35">
      <c r="A8925" t="s">
        <v>39</v>
      </c>
      <c r="B8925" t="s">
        <v>2294</v>
      </c>
      <c r="C8925">
        <v>13</v>
      </c>
      <c r="D8925" t="s">
        <v>115</v>
      </c>
      <c r="E8925" t="s">
        <v>114</v>
      </c>
      <c r="F8925" t="s">
        <v>958</v>
      </c>
      <c r="G8925" t="s">
        <v>958</v>
      </c>
      <c r="H8925" t="s">
        <v>958</v>
      </c>
      <c r="I8925" t="s">
        <v>114</v>
      </c>
      <c r="J8925" t="s">
        <v>958</v>
      </c>
      <c r="K8925" t="s">
        <v>958</v>
      </c>
      <c r="L8925" t="s">
        <v>958</v>
      </c>
      <c r="M8925" t="s">
        <v>958</v>
      </c>
      <c r="N8925" t="s">
        <v>958</v>
      </c>
    </row>
    <row r="8926" spans="1:14" x14ac:dyDescent="0.35">
      <c r="A8926" t="s">
        <v>39</v>
      </c>
      <c r="B8926" t="s">
        <v>318</v>
      </c>
      <c r="C8926">
        <v>1</v>
      </c>
      <c r="D8926" t="s">
        <v>294</v>
      </c>
      <c r="E8926" t="s">
        <v>78</v>
      </c>
      <c r="F8926" t="s">
        <v>78</v>
      </c>
      <c r="G8926" t="s">
        <v>78</v>
      </c>
      <c r="H8926" t="s">
        <v>78</v>
      </c>
      <c r="I8926" t="s">
        <v>78</v>
      </c>
      <c r="J8926" t="s">
        <v>78</v>
      </c>
      <c r="K8926" t="s">
        <v>78</v>
      </c>
      <c r="L8926" t="s">
        <v>78</v>
      </c>
      <c r="M8926" t="s">
        <v>78</v>
      </c>
      <c r="N8926" t="s">
        <v>78</v>
      </c>
    </row>
    <row r="8927" spans="1:14" x14ac:dyDescent="0.35">
      <c r="A8927" t="s">
        <v>40</v>
      </c>
      <c r="B8927" t="s">
        <v>2292</v>
      </c>
      <c r="C8927">
        <v>233</v>
      </c>
      <c r="D8927" t="s">
        <v>917</v>
      </c>
      <c r="E8927" t="s">
        <v>723</v>
      </c>
      <c r="F8927" t="s">
        <v>78</v>
      </c>
      <c r="G8927" t="s">
        <v>633</v>
      </c>
      <c r="H8927" t="s">
        <v>734</v>
      </c>
      <c r="I8927" t="s">
        <v>623</v>
      </c>
      <c r="J8927" t="s">
        <v>807</v>
      </c>
      <c r="K8927" t="s">
        <v>78</v>
      </c>
      <c r="L8927" t="s">
        <v>736</v>
      </c>
      <c r="M8927" t="s">
        <v>334</v>
      </c>
      <c r="N8927" t="s">
        <v>389</v>
      </c>
    </row>
    <row r="8928" spans="1:14" x14ac:dyDescent="0.35">
      <c r="A8928" t="s">
        <v>40</v>
      </c>
      <c r="B8928" t="s">
        <v>2293</v>
      </c>
      <c r="C8928">
        <v>884</v>
      </c>
      <c r="D8928" t="s">
        <v>851</v>
      </c>
      <c r="E8928" t="s">
        <v>742</v>
      </c>
      <c r="F8928" t="s">
        <v>668</v>
      </c>
      <c r="G8928" t="s">
        <v>490</v>
      </c>
      <c r="H8928" t="s">
        <v>377</v>
      </c>
      <c r="I8928" t="s">
        <v>414</v>
      </c>
      <c r="J8928" t="s">
        <v>355</v>
      </c>
      <c r="K8928" t="s">
        <v>679</v>
      </c>
      <c r="L8928" t="s">
        <v>389</v>
      </c>
      <c r="M8928" t="s">
        <v>433</v>
      </c>
      <c r="N8928" t="s">
        <v>490</v>
      </c>
    </row>
    <row r="8929" spans="1:14" x14ac:dyDescent="0.35">
      <c r="A8929" t="s">
        <v>40</v>
      </c>
      <c r="B8929" t="s">
        <v>2294</v>
      </c>
      <c r="C8929">
        <v>56</v>
      </c>
      <c r="D8929" t="s">
        <v>965</v>
      </c>
      <c r="E8929" t="s">
        <v>1167</v>
      </c>
      <c r="F8929" t="s">
        <v>734</v>
      </c>
      <c r="G8929" t="s">
        <v>734</v>
      </c>
      <c r="H8929" t="s">
        <v>734</v>
      </c>
      <c r="I8929" t="s">
        <v>721</v>
      </c>
      <c r="J8929" t="s">
        <v>1011</v>
      </c>
      <c r="K8929" t="s">
        <v>734</v>
      </c>
      <c r="L8929" t="s">
        <v>734</v>
      </c>
      <c r="M8929" t="s">
        <v>688</v>
      </c>
      <c r="N8929" t="s">
        <v>734</v>
      </c>
    </row>
    <row r="8930" spans="1:14" x14ac:dyDescent="0.35">
      <c r="A8930" t="s">
        <v>40</v>
      </c>
      <c r="B8930" t="s">
        <v>318</v>
      </c>
      <c r="C8930">
        <v>4</v>
      </c>
      <c r="D8930" t="s">
        <v>567</v>
      </c>
      <c r="E8930" t="s">
        <v>78</v>
      </c>
      <c r="F8930" t="s">
        <v>78</v>
      </c>
      <c r="G8930" t="s">
        <v>78</v>
      </c>
      <c r="H8930" t="s">
        <v>78</v>
      </c>
      <c r="I8930" t="s">
        <v>78</v>
      </c>
      <c r="J8930" t="s">
        <v>78</v>
      </c>
      <c r="K8930" t="s">
        <v>78</v>
      </c>
      <c r="L8930" t="s">
        <v>78</v>
      </c>
      <c r="M8930" t="s">
        <v>78</v>
      </c>
      <c r="N8930" t="s">
        <v>566</v>
      </c>
    </row>
    <row r="8932" spans="1:14" x14ac:dyDescent="0.35">
      <c r="A8932" t="s">
        <v>2295</v>
      </c>
    </row>
    <row r="8933" spans="1:14" x14ac:dyDescent="0.35">
      <c r="A8933" t="s">
        <v>29</v>
      </c>
      <c r="B8933" t="s">
        <v>30</v>
      </c>
      <c r="C8933" t="s">
        <v>2296</v>
      </c>
      <c r="D8933" t="s">
        <v>2297</v>
      </c>
      <c r="E8933" t="s">
        <v>2298</v>
      </c>
      <c r="F8933" t="s">
        <v>2299</v>
      </c>
      <c r="G8933" t="s">
        <v>702</v>
      </c>
    </row>
    <row r="8934" spans="1:14" x14ac:dyDescent="0.35">
      <c r="A8934" t="s">
        <v>35</v>
      </c>
      <c r="B8934">
        <v>617</v>
      </c>
      <c r="C8934" t="s">
        <v>969</v>
      </c>
      <c r="D8934" t="s">
        <v>299</v>
      </c>
      <c r="E8934" t="s">
        <v>727</v>
      </c>
      <c r="F8934" t="s">
        <v>746</v>
      </c>
      <c r="G8934" t="s">
        <v>436</v>
      </c>
    </row>
    <row r="8935" spans="1:14" x14ac:dyDescent="0.35">
      <c r="A8935" t="s">
        <v>36</v>
      </c>
      <c r="B8935">
        <v>1634</v>
      </c>
      <c r="C8935" t="s">
        <v>879</v>
      </c>
      <c r="D8935" t="s">
        <v>464</v>
      </c>
      <c r="E8935" t="s">
        <v>1252</v>
      </c>
      <c r="F8935" t="s">
        <v>1200</v>
      </c>
      <c r="G8935" t="s">
        <v>371</v>
      </c>
    </row>
    <row r="8936" spans="1:14" x14ac:dyDescent="0.35">
      <c r="A8936" t="s">
        <v>37</v>
      </c>
      <c r="B8936">
        <v>827</v>
      </c>
      <c r="C8936" t="s">
        <v>282</v>
      </c>
      <c r="D8936" t="s">
        <v>764</v>
      </c>
      <c r="E8936" t="s">
        <v>143</v>
      </c>
      <c r="F8936" t="s">
        <v>260</v>
      </c>
      <c r="G8936" t="s">
        <v>343</v>
      </c>
    </row>
    <row r="8937" spans="1:14" x14ac:dyDescent="0.35">
      <c r="A8937" t="s">
        <v>38</v>
      </c>
      <c r="B8937">
        <v>823</v>
      </c>
      <c r="C8937" t="s">
        <v>727</v>
      </c>
      <c r="D8937" t="s">
        <v>182</v>
      </c>
      <c r="E8937" t="s">
        <v>546</v>
      </c>
      <c r="F8937" t="s">
        <v>1222</v>
      </c>
      <c r="G8937" t="s">
        <v>954</v>
      </c>
    </row>
    <row r="8938" spans="1:14" x14ac:dyDescent="0.35">
      <c r="A8938" t="s">
        <v>39</v>
      </c>
      <c r="B8938">
        <v>1029</v>
      </c>
      <c r="C8938" t="s">
        <v>1112</v>
      </c>
      <c r="D8938" t="s">
        <v>654</v>
      </c>
      <c r="E8938" t="s">
        <v>146</v>
      </c>
      <c r="F8938" t="s">
        <v>865</v>
      </c>
      <c r="G8938" t="s">
        <v>96</v>
      </c>
    </row>
    <row r="8939" spans="1:14" x14ac:dyDescent="0.35">
      <c r="A8939" t="s">
        <v>40</v>
      </c>
      <c r="B8939">
        <v>4930</v>
      </c>
      <c r="C8939" t="s">
        <v>146</v>
      </c>
      <c r="D8939" t="s">
        <v>1209</v>
      </c>
      <c r="E8939" t="s">
        <v>545</v>
      </c>
      <c r="F8939" t="s">
        <v>1222</v>
      </c>
      <c r="G8939" t="s">
        <v>572</v>
      </c>
    </row>
    <row r="8941" spans="1:14" x14ac:dyDescent="0.35">
      <c r="A8941" t="s">
        <v>2300</v>
      </c>
    </row>
    <row r="8942" spans="1:14" x14ac:dyDescent="0.35">
      <c r="A8942" t="s">
        <v>29</v>
      </c>
      <c r="B8942" t="s">
        <v>847</v>
      </c>
      <c r="C8942" t="s">
        <v>30</v>
      </c>
      <c r="D8942" t="s">
        <v>2296</v>
      </c>
      <c r="E8942" t="s">
        <v>2297</v>
      </c>
      <c r="F8942" t="s">
        <v>2298</v>
      </c>
      <c r="G8942" t="s">
        <v>2299</v>
      </c>
      <c r="H8942" t="s">
        <v>702</v>
      </c>
    </row>
    <row r="8943" spans="1:14" x14ac:dyDescent="0.35">
      <c r="A8943" t="s">
        <v>35</v>
      </c>
      <c r="B8943" t="s">
        <v>827</v>
      </c>
      <c r="C8943">
        <v>286</v>
      </c>
      <c r="D8943" t="s">
        <v>839</v>
      </c>
      <c r="E8943" t="s">
        <v>836</v>
      </c>
      <c r="F8943" t="s">
        <v>698</v>
      </c>
      <c r="G8943" t="s">
        <v>450</v>
      </c>
      <c r="H8943" t="s">
        <v>395</v>
      </c>
    </row>
    <row r="8944" spans="1:14" x14ac:dyDescent="0.35">
      <c r="A8944" t="s">
        <v>35</v>
      </c>
      <c r="B8944" t="s">
        <v>828</v>
      </c>
      <c r="C8944">
        <v>318</v>
      </c>
      <c r="D8944" t="s">
        <v>858</v>
      </c>
      <c r="E8944" t="s">
        <v>699</v>
      </c>
      <c r="F8944" t="s">
        <v>627</v>
      </c>
      <c r="G8944" t="s">
        <v>782</v>
      </c>
      <c r="H8944" t="s">
        <v>651</v>
      </c>
    </row>
    <row r="8945" spans="1:8" x14ac:dyDescent="0.35">
      <c r="A8945" t="s">
        <v>35</v>
      </c>
      <c r="B8945" t="s">
        <v>318</v>
      </c>
      <c r="C8945">
        <v>13</v>
      </c>
      <c r="D8945" t="s">
        <v>299</v>
      </c>
      <c r="E8945" t="s">
        <v>299</v>
      </c>
      <c r="F8945" t="s">
        <v>969</v>
      </c>
      <c r="G8945" t="s">
        <v>355</v>
      </c>
      <c r="H8945" t="s">
        <v>802</v>
      </c>
    </row>
    <row r="8946" spans="1:8" x14ac:dyDescent="0.35">
      <c r="A8946" t="s">
        <v>36</v>
      </c>
      <c r="B8946" t="s">
        <v>827</v>
      </c>
      <c r="C8946">
        <v>671</v>
      </c>
      <c r="D8946" t="s">
        <v>1089</v>
      </c>
      <c r="E8946" t="s">
        <v>1159</v>
      </c>
      <c r="F8946" t="s">
        <v>1067</v>
      </c>
      <c r="G8946" t="s">
        <v>528</v>
      </c>
      <c r="H8946" t="s">
        <v>586</v>
      </c>
    </row>
    <row r="8947" spans="1:8" x14ac:dyDescent="0.35">
      <c r="A8947" t="s">
        <v>36</v>
      </c>
      <c r="B8947" t="s">
        <v>828</v>
      </c>
      <c r="C8947">
        <v>896</v>
      </c>
      <c r="D8947" t="s">
        <v>939</v>
      </c>
      <c r="E8947" t="s">
        <v>605</v>
      </c>
      <c r="F8947" t="s">
        <v>648</v>
      </c>
      <c r="G8947" t="s">
        <v>782</v>
      </c>
      <c r="H8947" t="s">
        <v>672</v>
      </c>
    </row>
    <row r="8948" spans="1:8" x14ac:dyDescent="0.35">
      <c r="A8948" t="s">
        <v>36</v>
      </c>
      <c r="B8948" t="s">
        <v>318</v>
      </c>
      <c r="C8948">
        <v>67</v>
      </c>
      <c r="D8948" t="s">
        <v>1115</v>
      </c>
      <c r="E8948" t="s">
        <v>1264</v>
      </c>
      <c r="F8948" t="s">
        <v>1205</v>
      </c>
      <c r="G8948" t="s">
        <v>782</v>
      </c>
      <c r="H8948" t="s">
        <v>125</v>
      </c>
    </row>
    <row r="8949" spans="1:8" x14ac:dyDescent="0.35">
      <c r="A8949" t="s">
        <v>37</v>
      </c>
      <c r="B8949" t="s">
        <v>827</v>
      </c>
      <c r="C8949">
        <v>344</v>
      </c>
      <c r="D8949" t="s">
        <v>764</v>
      </c>
      <c r="E8949" t="s">
        <v>1121</v>
      </c>
      <c r="F8949" t="s">
        <v>858</v>
      </c>
      <c r="G8949" t="s">
        <v>63</v>
      </c>
      <c r="H8949" t="s">
        <v>638</v>
      </c>
    </row>
    <row r="8950" spans="1:8" x14ac:dyDescent="0.35">
      <c r="A8950" t="s">
        <v>37</v>
      </c>
      <c r="B8950" t="s">
        <v>828</v>
      </c>
      <c r="C8950">
        <v>441</v>
      </c>
      <c r="D8950" t="s">
        <v>1310</v>
      </c>
      <c r="E8950" t="s">
        <v>1067</v>
      </c>
      <c r="F8950" t="s">
        <v>45</v>
      </c>
      <c r="G8950" t="s">
        <v>725</v>
      </c>
      <c r="H8950" t="s">
        <v>651</v>
      </c>
    </row>
    <row r="8951" spans="1:8" x14ac:dyDescent="0.35">
      <c r="A8951" t="s">
        <v>37</v>
      </c>
      <c r="B8951" t="s">
        <v>318</v>
      </c>
      <c r="C8951">
        <v>42</v>
      </c>
      <c r="D8951" t="s">
        <v>522</v>
      </c>
      <c r="E8951" t="s">
        <v>522</v>
      </c>
      <c r="F8951" t="s">
        <v>480</v>
      </c>
      <c r="G8951" t="s">
        <v>631</v>
      </c>
      <c r="H8951" t="s">
        <v>577</v>
      </c>
    </row>
    <row r="8952" spans="1:8" x14ac:dyDescent="0.35">
      <c r="A8952" t="s">
        <v>38</v>
      </c>
      <c r="B8952" t="s">
        <v>827</v>
      </c>
      <c r="C8952">
        <v>357</v>
      </c>
      <c r="D8952" t="s">
        <v>1217</v>
      </c>
      <c r="E8952" t="s">
        <v>883</v>
      </c>
      <c r="F8952" t="s">
        <v>1067</v>
      </c>
      <c r="G8952" t="s">
        <v>63</v>
      </c>
      <c r="H8952" t="s">
        <v>638</v>
      </c>
    </row>
    <row r="8953" spans="1:8" x14ac:dyDescent="0.35">
      <c r="A8953" t="s">
        <v>38</v>
      </c>
      <c r="B8953" t="s">
        <v>828</v>
      </c>
      <c r="C8953">
        <v>425</v>
      </c>
      <c r="D8953" t="s">
        <v>907</v>
      </c>
      <c r="E8953" t="s">
        <v>759</v>
      </c>
      <c r="F8953" t="s">
        <v>968</v>
      </c>
      <c r="G8953" t="s">
        <v>1222</v>
      </c>
      <c r="H8953" t="s">
        <v>1306</v>
      </c>
    </row>
    <row r="8954" spans="1:8" x14ac:dyDescent="0.35">
      <c r="A8954" t="s">
        <v>38</v>
      </c>
      <c r="B8954" t="s">
        <v>318</v>
      </c>
      <c r="C8954">
        <v>41</v>
      </c>
      <c r="D8954" t="s">
        <v>764</v>
      </c>
      <c r="E8954" t="s">
        <v>897</v>
      </c>
      <c r="F8954" t="s">
        <v>439</v>
      </c>
      <c r="G8954" t="s">
        <v>789</v>
      </c>
      <c r="H8954" t="s">
        <v>550</v>
      </c>
    </row>
    <row r="8955" spans="1:8" x14ac:dyDescent="0.35">
      <c r="A8955" t="s">
        <v>39</v>
      </c>
      <c r="B8955" t="s">
        <v>827</v>
      </c>
      <c r="C8955">
        <v>427</v>
      </c>
      <c r="D8955" t="s">
        <v>727</v>
      </c>
      <c r="E8955" t="s">
        <v>838</v>
      </c>
      <c r="F8955" t="s">
        <v>861</v>
      </c>
      <c r="G8955" t="s">
        <v>637</v>
      </c>
      <c r="H8955" t="s">
        <v>592</v>
      </c>
    </row>
    <row r="8956" spans="1:8" x14ac:dyDescent="0.35">
      <c r="A8956" t="s">
        <v>39</v>
      </c>
      <c r="B8956" t="s">
        <v>828</v>
      </c>
      <c r="C8956">
        <v>561</v>
      </c>
      <c r="D8956" t="s">
        <v>1067</v>
      </c>
      <c r="E8956" t="s">
        <v>660</v>
      </c>
      <c r="F8956" t="s">
        <v>561</v>
      </c>
      <c r="G8956" t="s">
        <v>793</v>
      </c>
      <c r="H8956" t="s">
        <v>215</v>
      </c>
    </row>
    <row r="8957" spans="1:8" x14ac:dyDescent="0.35">
      <c r="A8957" t="s">
        <v>39</v>
      </c>
      <c r="B8957" t="s">
        <v>318</v>
      </c>
      <c r="C8957">
        <v>41</v>
      </c>
      <c r="D8957" t="s">
        <v>1118</v>
      </c>
      <c r="E8957" t="s">
        <v>1118</v>
      </c>
      <c r="F8957" t="s">
        <v>1118</v>
      </c>
      <c r="G8957" t="s">
        <v>696</v>
      </c>
      <c r="H8957" t="s">
        <v>806</v>
      </c>
    </row>
    <row r="8958" spans="1:8" x14ac:dyDescent="0.35">
      <c r="A8958" t="s">
        <v>40</v>
      </c>
      <c r="B8958" t="s">
        <v>827</v>
      </c>
      <c r="C8958">
        <v>2085</v>
      </c>
      <c r="D8958" t="s">
        <v>834</v>
      </c>
      <c r="E8958" t="s">
        <v>1265</v>
      </c>
      <c r="F8958" t="s">
        <v>1108</v>
      </c>
      <c r="G8958" t="s">
        <v>61</v>
      </c>
      <c r="H8958" t="s">
        <v>1207</v>
      </c>
    </row>
    <row r="8959" spans="1:8" x14ac:dyDescent="0.35">
      <c r="A8959" t="s">
        <v>40</v>
      </c>
      <c r="B8959" t="s">
        <v>828</v>
      </c>
      <c r="C8959">
        <v>2641</v>
      </c>
      <c r="D8959" t="s">
        <v>1218</v>
      </c>
      <c r="E8959" t="s">
        <v>795</v>
      </c>
      <c r="F8959" t="s">
        <v>911</v>
      </c>
      <c r="G8959" t="s">
        <v>1167</v>
      </c>
      <c r="H8959" t="s">
        <v>390</v>
      </c>
    </row>
    <row r="8960" spans="1:8" x14ac:dyDescent="0.35">
      <c r="A8960" t="s">
        <v>40</v>
      </c>
      <c r="B8960" t="s">
        <v>318</v>
      </c>
      <c r="C8960">
        <v>204</v>
      </c>
      <c r="D8960" t="s">
        <v>854</v>
      </c>
      <c r="E8960" t="s">
        <v>152</v>
      </c>
      <c r="F8960" t="s">
        <v>1264</v>
      </c>
      <c r="G8960" t="s">
        <v>1011</v>
      </c>
      <c r="H8960" t="s">
        <v>802</v>
      </c>
    </row>
    <row r="8962" spans="1:8" x14ac:dyDescent="0.35">
      <c r="A8962" t="s">
        <v>2301</v>
      </c>
    </row>
    <row r="8963" spans="1:8" x14ac:dyDescent="0.35">
      <c r="A8963" t="s">
        <v>29</v>
      </c>
      <c r="B8963" t="s">
        <v>864</v>
      </c>
      <c r="C8963" t="s">
        <v>30</v>
      </c>
      <c r="D8963" t="s">
        <v>2296</v>
      </c>
      <c r="E8963" t="s">
        <v>2297</v>
      </c>
      <c r="F8963" t="s">
        <v>2298</v>
      </c>
      <c r="G8963" t="s">
        <v>2299</v>
      </c>
      <c r="H8963" t="s">
        <v>702</v>
      </c>
    </row>
    <row r="8964" spans="1:8" x14ac:dyDescent="0.35">
      <c r="A8964" t="s">
        <v>35</v>
      </c>
      <c r="B8964" t="s">
        <v>831</v>
      </c>
      <c r="C8964">
        <v>116</v>
      </c>
      <c r="D8964" t="s">
        <v>466</v>
      </c>
      <c r="E8964" t="s">
        <v>1416</v>
      </c>
      <c r="F8964" t="s">
        <v>665</v>
      </c>
      <c r="G8964" t="s">
        <v>728</v>
      </c>
      <c r="H8964" t="s">
        <v>390</v>
      </c>
    </row>
    <row r="8965" spans="1:8" x14ac:dyDescent="0.35">
      <c r="A8965" t="s">
        <v>35</v>
      </c>
      <c r="B8965" t="s">
        <v>832</v>
      </c>
      <c r="C8965">
        <v>347</v>
      </c>
      <c r="D8965" t="s">
        <v>528</v>
      </c>
      <c r="E8965" t="s">
        <v>1136</v>
      </c>
      <c r="F8965" t="s">
        <v>1198</v>
      </c>
      <c r="G8965" t="s">
        <v>964</v>
      </c>
      <c r="H8965" t="s">
        <v>324</v>
      </c>
    </row>
    <row r="8966" spans="1:8" x14ac:dyDescent="0.35">
      <c r="A8966" t="s">
        <v>35</v>
      </c>
      <c r="B8966" t="s">
        <v>833</v>
      </c>
      <c r="C8966">
        <v>154</v>
      </c>
      <c r="D8966" t="s">
        <v>1213</v>
      </c>
      <c r="E8966" t="s">
        <v>464</v>
      </c>
      <c r="F8966" t="s">
        <v>420</v>
      </c>
      <c r="G8966" t="s">
        <v>746</v>
      </c>
      <c r="H8966" t="s">
        <v>413</v>
      </c>
    </row>
    <row r="8967" spans="1:8" x14ac:dyDescent="0.35">
      <c r="A8967" t="s">
        <v>36</v>
      </c>
      <c r="B8967" t="s">
        <v>831</v>
      </c>
      <c r="C8967">
        <v>142</v>
      </c>
      <c r="D8967" t="s">
        <v>641</v>
      </c>
      <c r="E8967" t="s">
        <v>1326</v>
      </c>
      <c r="F8967" t="s">
        <v>561</v>
      </c>
      <c r="G8967" t="s">
        <v>746</v>
      </c>
      <c r="H8967" t="s">
        <v>677</v>
      </c>
    </row>
    <row r="8968" spans="1:8" x14ac:dyDescent="0.35">
      <c r="A8968" t="s">
        <v>36</v>
      </c>
      <c r="B8968" t="s">
        <v>832</v>
      </c>
      <c r="C8968">
        <v>1308</v>
      </c>
      <c r="D8968" t="s">
        <v>561</v>
      </c>
      <c r="E8968" t="s">
        <v>664</v>
      </c>
      <c r="F8968" t="s">
        <v>636</v>
      </c>
      <c r="G8968" t="s">
        <v>836</v>
      </c>
      <c r="H8968" t="s">
        <v>392</v>
      </c>
    </row>
    <row r="8969" spans="1:8" x14ac:dyDescent="0.35">
      <c r="A8969" t="s">
        <v>36</v>
      </c>
      <c r="B8969" t="s">
        <v>833</v>
      </c>
      <c r="C8969">
        <v>184</v>
      </c>
      <c r="D8969" t="s">
        <v>340</v>
      </c>
      <c r="E8969" t="s">
        <v>1112</v>
      </c>
      <c r="F8969" t="s">
        <v>1254</v>
      </c>
      <c r="G8969" t="s">
        <v>741</v>
      </c>
      <c r="H8969" t="s">
        <v>361</v>
      </c>
    </row>
    <row r="8970" spans="1:8" x14ac:dyDescent="0.35">
      <c r="A8970" t="s">
        <v>37</v>
      </c>
      <c r="B8970" t="s">
        <v>831</v>
      </c>
      <c r="C8970">
        <v>109</v>
      </c>
      <c r="D8970" t="s">
        <v>692</v>
      </c>
      <c r="E8970" t="s">
        <v>533</v>
      </c>
      <c r="F8970" t="s">
        <v>435</v>
      </c>
      <c r="G8970" t="s">
        <v>1011</v>
      </c>
      <c r="H8970" t="s">
        <v>669</v>
      </c>
    </row>
    <row r="8971" spans="1:8" x14ac:dyDescent="0.35">
      <c r="A8971" t="s">
        <v>37</v>
      </c>
      <c r="B8971" t="s">
        <v>832</v>
      </c>
      <c r="C8971">
        <v>648</v>
      </c>
      <c r="D8971" t="s">
        <v>1095</v>
      </c>
      <c r="E8971" t="s">
        <v>772</v>
      </c>
      <c r="F8971" t="s">
        <v>1218</v>
      </c>
      <c r="G8971" t="s">
        <v>260</v>
      </c>
      <c r="H8971" t="s">
        <v>397</v>
      </c>
    </row>
    <row r="8972" spans="1:8" x14ac:dyDescent="0.35">
      <c r="A8972" t="s">
        <v>37</v>
      </c>
      <c r="B8972" t="s">
        <v>833</v>
      </c>
      <c r="C8972">
        <v>70</v>
      </c>
      <c r="D8972" t="s">
        <v>118</v>
      </c>
      <c r="E8972" t="s">
        <v>636</v>
      </c>
      <c r="F8972" t="s">
        <v>214</v>
      </c>
      <c r="G8972" t="s">
        <v>67</v>
      </c>
      <c r="H8972" t="s">
        <v>405</v>
      </c>
    </row>
    <row r="8973" spans="1:8" x14ac:dyDescent="0.35">
      <c r="A8973" t="s">
        <v>38</v>
      </c>
      <c r="B8973" t="s">
        <v>831</v>
      </c>
      <c r="C8973">
        <v>198</v>
      </c>
      <c r="D8973" t="s">
        <v>877</v>
      </c>
      <c r="E8973" t="s">
        <v>798</v>
      </c>
      <c r="F8973" t="s">
        <v>733</v>
      </c>
      <c r="G8973" t="s">
        <v>735</v>
      </c>
      <c r="H8973" t="s">
        <v>1208</v>
      </c>
    </row>
    <row r="8974" spans="1:8" x14ac:dyDescent="0.35">
      <c r="A8974" t="s">
        <v>38</v>
      </c>
      <c r="B8974" t="s">
        <v>832</v>
      </c>
      <c r="C8974">
        <v>412</v>
      </c>
      <c r="D8974" t="s">
        <v>152</v>
      </c>
      <c r="E8974" t="s">
        <v>1138</v>
      </c>
      <c r="F8974" t="s">
        <v>764</v>
      </c>
      <c r="G8974" t="s">
        <v>1180</v>
      </c>
      <c r="H8974" t="s">
        <v>922</v>
      </c>
    </row>
    <row r="8975" spans="1:8" x14ac:dyDescent="0.35">
      <c r="A8975" t="s">
        <v>38</v>
      </c>
      <c r="B8975" t="s">
        <v>833</v>
      </c>
      <c r="C8975">
        <v>213</v>
      </c>
      <c r="D8975" t="s">
        <v>468</v>
      </c>
      <c r="E8975" t="s">
        <v>473</v>
      </c>
      <c r="F8975" t="s">
        <v>276</v>
      </c>
      <c r="G8975" t="s">
        <v>836</v>
      </c>
      <c r="H8975" t="s">
        <v>140</v>
      </c>
    </row>
    <row r="8976" spans="1:8" x14ac:dyDescent="0.35">
      <c r="A8976" t="s">
        <v>39</v>
      </c>
      <c r="B8976" t="s">
        <v>831</v>
      </c>
      <c r="C8976">
        <v>129</v>
      </c>
      <c r="D8976" t="s">
        <v>1095</v>
      </c>
      <c r="E8976" t="s">
        <v>798</v>
      </c>
      <c r="F8976" t="s">
        <v>946</v>
      </c>
      <c r="G8976" t="s">
        <v>717</v>
      </c>
      <c r="H8976" t="s">
        <v>1274</v>
      </c>
    </row>
    <row r="8977" spans="1:8" x14ac:dyDescent="0.35">
      <c r="A8977" t="s">
        <v>39</v>
      </c>
      <c r="B8977" t="s">
        <v>832</v>
      </c>
      <c r="C8977">
        <v>595</v>
      </c>
      <c r="D8977" t="s">
        <v>883</v>
      </c>
      <c r="E8977" t="s">
        <v>285</v>
      </c>
      <c r="F8977" t="s">
        <v>533</v>
      </c>
      <c r="G8977" t="s">
        <v>69</v>
      </c>
      <c r="H8977" t="s">
        <v>403</v>
      </c>
    </row>
    <row r="8978" spans="1:8" x14ac:dyDescent="0.35">
      <c r="A8978" t="s">
        <v>39</v>
      </c>
      <c r="B8978" t="s">
        <v>833</v>
      </c>
      <c r="C8978">
        <v>305</v>
      </c>
      <c r="D8978" t="s">
        <v>561</v>
      </c>
      <c r="E8978" t="s">
        <v>320</v>
      </c>
      <c r="F8978" t="s">
        <v>589</v>
      </c>
      <c r="G8978" t="s">
        <v>739</v>
      </c>
      <c r="H8978" t="s">
        <v>619</v>
      </c>
    </row>
    <row r="8979" spans="1:8" x14ac:dyDescent="0.35">
      <c r="A8979" t="s">
        <v>40</v>
      </c>
      <c r="B8979" t="s">
        <v>831</v>
      </c>
      <c r="C8979">
        <v>694</v>
      </c>
      <c r="D8979" t="s">
        <v>1217</v>
      </c>
      <c r="E8979" t="s">
        <v>877</v>
      </c>
      <c r="F8979" t="s">
        <v>635</v>
      </c>
      <c r="G8979" t="s">
        <v>789</v>
      </c>
      <c r="H8979" t="s">
        <v>572</v>
      </c>
    </row>
    <row r="8980" spans="1:8" x14ac:dyDescent="0.35">
      <c r="A8980" t="s">
        <v>40</v>
      </c>
      <c r="B8980" t="s">
        <v>832</v>
      </c>
      <c r="C8980">
        <v>3310</v>
      </c>
      <c r="D8980" t="s">
        <v>546</v>
      </c>
      <c r="E8980" t="s">
        <v>852</v>
      </c>
      <c r="F8980" t="s">
        <v>1213</v>
      </c>
      <c r="G8980" t="s">
        <v>740</v>
      </c>
      <c r="H8980" t="s">
        <v>599</v>
      </c>
    </row>
    <row r="8981" spans="1:8" x14ac:dyDescent="0.35">
      <c r="A8981" t="s">
        <v>40</v>
      </c>
      <c r="B8981" t="s">
        <v>833</v>
      </c>
      <c r="C8981">
        <v>926</v>
      </c>
      <c r="D8981" t="s">
        <v>426</v>
      </c>
      <c r="E8981" t="s">
        <v>664</v>
      </c>
      <c r="F8981" t="s">
        <v>1310</v>
      </c>
      <c r="G8981" t="s">
        <v>1096</v>
      </c>
      <c r="H8981" t="s">
        <v>343</v>
      </c>
    </row>
    <row r="8983" spans="1:8" x14ac:dyDescent="0.35">
      <c r="A8983" t="s">
        <v>2302</v>
      </c>
    </row>
    <row r="8984" spans="1:8" x14ac:dyDescent="0.35">
      <c r="A8984" t="s">
        <v>29</v>
      </c>
      <c r="B8984" t="s">
        <v>872</v>
      </c>
      <c r="C8984" t="s">
        <v>30</v>
      </c>
      <c r="D8984" t="s">
        <v>2296</v>
      </c>
      <c r="E8984" t="s">
        <v>2297</v>
      </c>
      <c r="F8984" t="s">
        <v>2298</v>
      </c>
      <c r="G8984" t="s">
        <v>2299</v>
      </c>
      <c r="H8984" t="s">
        <v>702</v>
      </c>
    </row>
    <row r="8985" spans="1:8" x14ac:dyDescent="0.35">
      <c r="A8985" t="s">
        <v>35</v>
      </c>
      <c r="B8985" t="s">
        <v>873</v>
      </c>
      <c r="C8985">
        <v>408</v>
      </c>
      <c r="D8985" t="s">
        <v>473</v>
      </c>
      <c r="E8985" t="s">
        <v>839</v>
      </c>
      <c r="F8985" t="s">
        <v>1212</v>
      </c>
      <c r="G8985" t="s">
        <v>755</v>
      </c>
      <c r="H8985" t="s">
        <v>567</v>
      </c>
    </row>
    <row r="8986" spans="1:8" x14ac:dyDescent="0.35">
      <c r="A8986" t="s">
        <v>35</v>
      </c>
      <c r="B8986" t="s">
        <v>874</v>
      </c>
      <c r="C8986">
        <v>173</v>
      </c>
      <c r="D8986" t="s">
        <v>838</v>
      </c>
      <c r="E8986" t="s">
        <v>1124</v>
      </c>
      <c r="F8986" t="s">
        <v>768</v>
      </c>
      <c r="G8986" t="s">
        <v>1214</v>
      </c>
      <c r="H8986" t="s">
        <v>1456</v>
      </c>
    </row>
    <row r="8987" spans="1:8" x14ac:dyDescent="0.35">
      <c r="A8987" t="s">
        <v>35</v>
      </c>
      <c r="B8987" t="s">
        <v>318</v>
      </c>
      <c r="C8987">
        <v>36</v>
      </c>
      <c r="D8987" t="s">
        <v>881</v>
      </c>
      <c r="E8987" t="s">
        <v>810</v>
      </c>
      <c r="F8987" t="s">
        <v>611</v>
      </c>
      <c r="G8987" t="s">
        <v>1008</v>
      </c>
      <c r="H8987" t="s">
        <v>275</v>
      </c>
    </row>
    <row r="8988" spans="1:8" x14ac:dyDescent="0.35">
      <c r="A8988" t="s">
        <v>36</v>
      </c>
      <c r="B8988" t="s">
        <v>873</v>
      </c>
      <c r="C8988">
        <v>960</v>
      </c>
      <c r="D8988" t="s">
        <v>426</v>
      </c>
      <c r="E8988" t="s">
        <v>968</v>
      </c>
      <c r="F8988" t="s">
        <v>426</v>
      </c>
      <c r="G8988" t="s">
        <v>285</v>
      </c>
      <c r="H8988" t="s">
        <v>175</v>
      </c>
    </row>
    <row r="8989" spans="1:8" x14ac:dyDescent="0.35">
      <c r="A8989" t="s">
        <v>36</v>
      </c>
      <c r="B8989" t="s">
        <v>874</v>
      </c>
      <c r="C8989">
        <v>552</v>
      </c>
      <c r="D8989" t="s">
        <v>426</v>
      </c>
      <c r="E8989" t="s">
        <v>464</v>
      </c>
      <c r="F8989" t="s">
        <v>1107</v>
      </c>
      <c r="G8989" t="s">
        <v>1180</v>
      </c>
      <c r="H8989" t="s">
        <v>572</v>
      </c>
    </row>
    <row r="8990" spans="1:8" x14ac:dyDescent="0.35">
      <c r="A8990" t="s">
        <v>36</v>
      </c>
      <c r="B8990" t="s">
        <v>318</v>
      </c>
      <c r="C8990">
        <v>122</v>
      </c>
      <c r="D8990" t="s">
        <v>282</v>
      </c>
      <c r="E8990" t="s">
        <v>1104</v>
      </c>
      <c r="F8990" t="s">
        <v>1116</v>
      </c>
      <c r="G8990" t="s">
        <v>285</v>
      </c>
      <c r="H8990" t="s">
        <v>511</v>
      </c>
    </row>
    <row r="8991" spans="1:8" x14ac:dyDescent="0.35">
      <c r="A8991" t="s">
        <v>37</v>
      </c>
      <c r="B8991" t="s">
        <v>873</v>
      </c>
      <c r="C8991">
        <v>514</v>
      </c>
      <c r="D8991" t="s">
        <v>720</v>
      </c>
      <c r="E8991" t="s">
        <v>699</v>
      </c>
      <c r="F8991" t="s">
        <v>687</v>
      </c>
      <c r="G8991" t="s">
        <v>796</v>
      </c>
      <c r="H8991" t="s">
        <v>99</v>
      </c>
    </row>
    <row r="8992" spans="1:8" x14ac:dyDescent="0.35">
      <c r="A8992" t="s">
        <v>37</v>
      </c>
      <c r="B8992" t="s">
        <v>874</v>
      </c>
      <c r="C8992">
        <v>261</v>
      </c>
      <c r="D8992" t="s">
        <v>420</v>
      </c>
      <c r="E8992" t="s">
        <v>925</v>
      </c>
      <c r="F8992" t="s">
        <v>522</v>
      </c>
      <c r="G8992" t="s">
        <v>719</v>
      </c>
      <c r="H8992" t="s">
        <v>555</v>
      </c>
    </row>
    <row r="8993" spans="1:8" x14ac:dyDescent="0.35">
      <c r="A8993" t="s">
        <v>37</v>
      </c>
      <c r="B8993" t="s">
        <v>318</v>
      </c>
      <c r="C8993">
        <v>52</v>
      </c>
      <c r="D8993" t="s">
        <v>466</v>
      </c>
      <c r="E8993" t="s">
        <v>968</v>
      </c>
      <c r="F8993" t="s">
        <v>1292</v>
      </c>
      <c r="G8993" t="s">
        <v>1008</v>
      </c>
      <c r="H8993" t="s">
        <v>590</v>
      </c>
    </row>
    <row r="8994" spans="1:8" x14ac:dyDescent="0.35">
      <c r="A8994" t="s">
        <v>38</v>
      </c>
      <c r="B8994" t="s">
        <v>873</v>
      </c>
      <c r="C8994">
        <v>516</v>
      </c>
      <c r="D8994" t="s">
        <v>242</v>
      </c>
      <c r="E8994" t="s">
        <v>182</v>
      </c>
      <c r="F8994" t="s">
        <v>1416</v>
      </c>
      <c r="G8994" t="s">
        <v>1167</v>
      </c>
      <c r="H8994" t="s">
        <v>215</v>
      </c>
    </row>
    <row r="8995" spans="1:8" x14ac:dyDescent="0.35">
      <c r="A8995" t="s">
        <v>38</v>
      </c>
      <c r="B8995" t="s">
        <v>874</v>
      </c>
      <c r="C8995">
        <v>237</v>
      </c>
      <c r="D8995" t="s">
        <v>1112</v>
      </c>
      <c r="E8995" t="s">
        <v>654</v>
      </c>
      <c r="F8995" t="s">
        <v>1090</v>
      </c>
      <c r="G8995" t="s">
        <v>1056</v>
      </c>
      <c r="H8995" t="s">
        <v>1207</v>
      </c>
    </row>
    <row r="8996" spans="1:8" x14ac:dyDescent="0.35">
      <c r="A8996" t="s">
        <v>38</v>
      </c>
      <c r="B8996" t="s">
        <v>318</v>
      </c>
      <c r="C8996">
        <v>70</v>
      </c>
      <c r="D8996" t="s">
        <v>1095</v>
      </c>
      <c r="E8996" t="s">
        <v>1087</v>
      </c>
      <c r="F8996" t="s">
        <v>1466</v>
      </c>
      <c r="G8996" t="s">
        <v>938</v>
      </c>
      <c r="H8996" t="s">
        <v>592</v>
      </c>
    </row>
    <row r="8997" spans="1:8" x14ac:dyDescent="0.35">
      <c r="A8997" t="s">
        <v>39</v>
      </c>
      <c r="B8997" t="s">
        <v>873</v>
      </c>
      <c r="C8997">
        <v>652</v>
      </c>
      <c r="D8997" t="s">
        <v>877</v>
      </c>
      <c r="E8997" t="s">
        <v>891</v>
      </c>
      <c r="F8997" t="s">
        <v>546</v>
      </c>
      <c r="G8997" t="s">
        <v>938</v>
      </c>
      <c r="H8997" t="s">
        <v>46</v>
      </c>
    </row>
    <row r="8998" spans="1:8" x14ac:dyDescent="0.35">
      <c r="A8998" t="s">
        <v>39</v>
      </c>
      <c r="B8998" t="s">
        <v>874</v>
      </c>
      <c r="C8998">
        <v>300</v>
      </c>
      <c r="D8998" t="s">
        <v>834</v>
      </c>
      <c r="E8998" t="s">
        <v>768</v>
      </c>
      <c r="F8998" t="s">
        <v>636</v>
      </c>
      <c r="G8998" t="s">
        <v>260</v>
      </c>
      <c r="H8998" t="s">
        <v>297</v>
      </c>
    </row>
    <row r="8999" spans="1:8" x14ac:dyDescent="0.35">
      <c r="A8999" t="s">
        <v>39</v>
      </c>
      <c r="B8999" t="s">
        <v>318</v>
      </c>
      <c r="C8999">
        <v>77</v>
      </c>
      <c r="D8999" t="s">
        <v>1466</v>
      </c>
      <c r="E8999" t="s">
        <v>907</v>
      </c>
      <c r="F8999" t="s">
        <v>966</v>
      </c>
      <c r="G8999" t="s">
        <v>1171</v>
      </c>
      <c r="H8999" t="s">
        <v>302</v>
      </c>
    </row>
    <row r="9000" spans="1:8" x14ac:dyDescent="0.35">
      <c r="A9000" t="s">
        <v>40</v>
      </c>
      <c r="B9000" t="s">
        <v>873</v>
      </c>
      <c r="C9000">
        <v>3050</v>
      </c>
      <c r="D9000" t="s">
        <v>1213</v>
      </c>
      <c r="E9000" t="s">
        <v>798</v>
      </c>
      <c r="F9000" t="s">
        <v>897</v>
      </c>
      <c r="G9000" t="s">
        <v>1169</v>
      </c>
      <c r="H9000" t="s">
        <v>102</v>
      </c>
    </row>
    <row r="9001" spans="1:8" x14ac:dyDescent="0.35">
      <c r="A9001" t="s">
        <v>40</v>
      </c>
      <c r="B9001" t="s">
        <v>874</v>
      </c>
      <c r="C9001">
        <v>1523</v>
      </c>
      <c r="D9001" t="s">
        <v>1095</v>
      </c>
      <c r="E9001" t="s">
        <v>969</v>
      </c>
      <c r="F9001" t="s">
        <v>1260</v>
      </c>
      <c r="G9001" t="s">
        <v>783</v>
      </c>
      <c r="H9001" t="s">
        <v>784</v>
      </c>
    </row>
    <row r="9002" spans="1:8" x14ac:dyDescent="0.35">
      <c r="A9002" t="s">
        <v>40</v>
      </c>
      <c r="B9002" t="s">
        <v>318</v>
      </c>
      <c r="C9002">
        <v>357</v>
      </c>
      <c r="D9002" t="s">
        <v>744</v>
      </c>
      <c r="E9002" t="s">
        <v>694</v>
      </c>
      <c r="F9002" t="s">
        <v>420</v>
      </c>
      <c r="G9002" t="s">
        <v>1118</v>
      </c>
      <c r="H9002" t="s">
        <v>1103</v>
      </c>
    </row>
    <row r="9004" spans="1:8" x14ac:dyDescent="0.35">
      <c r="A9004" t="s">
        <v>2303</v>
      </c>
    </row>
    <row r="9005" spans="1:8" x14ac:dyDescent="0.35">
      <c r="A9005" t="s">
        <v>29</v>
      </c>
      <c r="B9005" t="s">
        <v>887</v>
      </c>
      <c r="C9005" t="s">
        <v>30</v>
      </c>
      <c r="D9005" t="s">
        <v>2296</v>
      </c>
      <c r="E9005" t="s">
        <v>2297</v>
      </c>
      <c r="F9005" t="s">
        <v>2298</v>
      </c>
      <c r="G9005" t="s">
        <v>2299</v>
      </c>
      <c r="H9005" t="s">
        <v>702</v>
      </c>
    </row>
    <row r="9006" spans="1:8" x14ac:dyDescent="0.35">
      <c r="A9006" t="s">
        <v>35</v>
      </c>
      <c r="B9006" t="s">
        <v>888</v>
      </c>
      <c r="C9006">
        <v>291</v>
      </c>
      <c r="D9006" t="s">
        <v>918</v>
      </c>
      <c r="E9006" t="s">
        <v>307</v>
      </c>
      <c r="F9006" t="s">
        <v>439</v>
      </c>
      <c r="G9006" t="s">
        <v>758</v>
      </c>
      <c r="H9006" t="s">
        <v>390</v>
      </c>
    </row>
    <row r="9007" spans="1:8" x14ac:dyDescent="0.35">
      <c r="A9007" t="s">
        <v>35</v>
      </c>
      <c r="B9007" t="s">
        <v>889</v>
      </c>
      <c r="C9007">
        <v>326</v>
      </c>
      <c r="D9007" t="s">
        <v>1212</v>
      </c>
      <c r="E9007" t="s">
        <v>883</v>
      </c>
      <c r="F9007" t="s">
        <v>276</v>
      </c>
      <c r="G9007" t="s">
        <v>1091</v>
      </c>
      <c r="H9007" t="s">
        <v>315</v>
      </c>
    </row>
    <row r="9008" spans="1:8" x14ac:dyDescent="0.35">
      <c r="A9008" t="s">
        <v>36</v>
      </c>
      <c r="B9008" t="s">
        <v>888</v>
      </c>
      <c r="C9008">
        <v>732</v>
      </c>
      <c r="D9008" t="s">
        <v>858</v>
      </c>
      <c r="E9008" t="s">
        <v>759</v>
      </c>
      <c r="F9008" t="s">
        <v>694</v>
      </c>
      <c r="G9008" t="s">
        <v>761</v>
      </c>
      <c r="H9008" t="s">
        <v>371</v>
      </c>
    </row>
    <row r="9009" spans="1:8" x14ac:dyDescent="0.35">
      <c r="A9009" t="s">
        <v>36</v>
      </c>
      <c r="B9009" t="s">
        <v>889</v>
      </c>
      <c r="C9009">
        <v>902</v>
      </c>
      <c r="D9009" t="s">
        <v>470</v>
      </c>
      <c r="E9009" t="s">
        <v>1447</v>
      </c>
      <c r="F9009" t="s">
        <v>649</v>
      </c>
      <c r="G9009" t="s">
        <v>1008</v>
      </c>
      <c r="H9009" t="s">
        <v>1268</v>
      </c>
    </row>
    <row r="9010" spans="1:8" x14ac:dyDescent="0.35">
      <c r="A9010" t="s">
        <v>37</v>
      </c>
      <c r="B9010" t="s">
        <v>888</v>
      </c>
      <c r="C9010">
        <v>372</v>
      </c>
      <c r="D9010" t="s">
        <v>699</v>
      </c>
      <c r="E9010" t="s">
        <v>698</v>
      </c>
      <c r="F9010" t="s">
        <v>861</v>
      </c>
      <c r="G9010" t="s">
        <v>964</v>
      </c>
      <c r="H9010" t="s">
        <v>471</v>
      </c>
    </row>
    <row r="9011" spans="1:8" x14ac:dyDescent="0.35">
      <c r="A9011" t="s">
        <v>37</v>
      </c>
      <c r="B9011" t="s">
        <v>889</v>
      </c>
      <c r="C9011">
        <v>455</v>
      </c>
      <c r="D9011" t="s">
        <v>978</v>
      </c>
      <c r="E9011" t="s">
        <v>1090</v>
      </c>
      <c r="F9011" t="s">
        <v>357</v>
      </c>
      <c r="G9011" t="s">
        <v>825</v>
      </c>
      <c r="H9011" t="s">
        <v>326</v>
      </c>
    </row>
    <row r="9012" spans="1:8" x14ac:dyDescent="0.35">
      <c r="A9012" t="s">
        <v>38</v>
      </c>
      <c r="B9012" t="s">
        <v>888</v>
      </c>
      <c r="C9012">
        <v>157</v>
      </c>
      <c r="D9012" t="s">
        <v>319</v>
      </c>
      <c r="E9012" t="s">
        <v>1121</v>
      </c>
      <c r="F9012" t="s">
        <v>533</v>
      </c>
      <c r="G9012" t="s">
        <v>881</v>
      </c>
      <c r="H9012" t="s">
        <v>436</v>
      </c>
    </row>
    <row r="9013" spans="1:8" x14ac:dyDescent="0.35">
      <c r="A9013" t="s">
        <v>38</v>
      </c>
      <c r="B9013" t="s">
        <v>889</v>
      </c>
      <c r="C9013">
        <v>666</v>
      </c>
      <c r="D9013" t="s">
        <v>524</v>
      </c>
      <c r="E9013" t="s">
        <v>810</v>
      </c>
      <c r="F9013" t="s">
        <v>464</v>
      </c>
      <c r="G9013" t="s">
        <v>783</v>
      </c>
      <c r="H9013" t="s">
        <v>364</v>
      </c>
    </row>
    <row r="9014" spans="1:8" x14ac:dyDescent="0.35">
      <c r="A9014" t="s">
        <v>39</v>
      </c>
      <c r="B9014" t="s">
        <v>888</v>
      </c>
      <c r="C9014">
        <v>294</v>
      </c>
      <c r="D9014" t="s">
        <v>838</v>
      </c>
      <c r="E9014" t="s">
        <v>799</v>
      </c>
      <c r="F9014" t="s">
        <v>473</v>
      </c>
      <c r="G9014" t="s">
        <v>182</v>
      </c>
      <c r="H9014" t="s">
        <v>488</v>
      </c>
    </row>
    <row r="9015" spans="1:8" x14ac:dyDescent="0.35">
      <c r="A9015" t="s">
        <v>39</v>
      </c>
      <c r="B9015" t="s">
        <v>889</v>
      </c>
      <c r="C9015">
        <v>735</v>
      </c>
      <c r="D9015" t="s">
        <v>720</v>
      </c>
      <c r="E9015" t="s">
        <v>761</v>
      </c>
      <c r="F9015" t="s">
        <v>545</v>
      </c>
      <c r="G9015" t="s">
        <v>949</v>
      </c>
      <c r="H9015" t="s">
        <v>50</v>
      </c>
    </row>
    <row r="9016" spans="1:8" x14ac:dyDescent="0.35">
      <c r="A9016" t="s">
        <v>40</v>
      </c>
      <c r="B9016" t="s">
        <v>888</v>
      </c>
      <c r="C9016">
        <v>1846</v>
      </c>
      <c r="D9016" t="s">
        <v>907</v>
      </c>
      <c r="E9016" t="s">
        <v>1124</v>
      </c>
      <c r="F9016" t="s">
        <v>319</v>
      </c>
      <c r="G9016" t="s">
        <v>839</v>
      </c>
      <c r="H9016" t="s">
        <v>329</v>
      </c>
    </row>
    <row r="9017" spans="1:8" x14ac:dyDescent="0.35">
      <c r="A9017" t="s">
        <v>40</v>
      </c>
      <c r="B9017" t="s">
        <v>889</v>
      </c>
      <c r="C9017">
        <v>3084</v>
      </c>
      <c r="D9017" t="s">
        <v>1092</v>
      </c>
      <c r="E9017" t="s">
        <v>861</v>
      </c>
      <c r="F9017" t="s">
        <v>879</v>
      </c>
      <c r="G9017" t="s">
        <v>1030</v>
      </c>
      <c r="H9017" t="s">
        <v>338</v>
      </c>
    </row>
    <row r="9019" spans="1:8" x14ac:dyDescent="0.35">
      <c r="A9019" t="s">
        <v>2304</v>
      </c>
    </row>
    <row r="9020" spans="1:8" x14ac:dyDescent="0.35">
      <c r="A9020" t="s">
        <v>29</v>
      </c>
      <c r="B9020" t="s">
        <v>1664</v>
      </c>
      <c r="C9020" t="s">
        <v>30</v>
      </c>
      <c r="D9020" t="s">
        <v>2296</v>
      </c>
      <c r="E9020" t="s">
        <v>2297</v>
      </c>
      <c r="F9020" t="s">
        <v>2298</v>
      </c>
      <c r="G9020" t="s">
        <v>2299</v>
      </c>
      <c r="H9020" t="s">
        <v>702</v>
      </c>
    </row>
    <row r="9021" spans="1:8" x14ac:dyDescent="0.35">
      <c r="A9021" t="s">
        <v>35</v>
      </c>
      <c r="B9021" t="s">
        <v>1665</v>
      </c>
      <c r="C9021">
        <v>238</v>
      </c>
      <c r="D9021" t="s">
        <v>589</v>
      </c>
      <c r="E9021" t="s">
        <v>276</v>
      </c>
      <c r="F9021" t="s">
        <v>227</v>
      </c>
      <c r="G9021" t="s">
        <v>996</v>
      </c>
      <c r="H9021" t="s">
        <v>235</v>
      </c>
    </row>
    <row r="9022" spans="1:8" x14ac:dyDescent="0.35">
      <c r="A9022" t="s">
        <v>35</v>
      </c>
      <c r="B9022" t="s">
        <v>1666</v>
      </c>
      <c r="C9022">
        <v>379</v>
      </c>
      <c r="D9022" t="s">
        <v>755</v>
      </c>
      <c r="E9022" t="s">
        <v>746</v>
      </c>
      <c r="F9022" t="s">
        <v>1124</v>
      </c>
      <c r="G9022" t="s">
        <v>637</v>
      </c>
      <c r="H9022" t="s">
        <v>344</v>
      </c>
    </row>
    <row r="9023" spans="1:8" x14ac:dyDescent="0.35">
      <c r="A9023" t="s">
        <v>36</v>
      </c>
      <c r="B9023" t="s">
        <v>1665</v>
      </c>
      <c r="C9023">
        <v>825</v>
      </c>
      <c r="D9023" t="s">
        <v>55</v>
      </c>
      <c r="E9023" t="s">
        <v>279</v>
      </c>
      <c r="F9023" t="s">
        <v>609</v>
      </c>
      <c r="G9023" t="s">
        <v>1205</v>
      </c>
      <c r="H9023" t="s">
        <v>87</v>
      </c>
    </row>
    <row r="9024" spans="1:8" x14ac:dyDescent="0.35">
      <c r="A9024" t="s">
        <v>36</v>
      </c>
      <c r="B9024" t="s">
        <v>1666</v>
      </c>
      <c r="C9024">
        <v>809</v>
      </c>
      <c r="D9024" t="s">
        <v>319</v>
      </c>
      <c r="E9024" t="s">
        <v>759</v>
      </c>
      <c r="F9024" t="s">
        <v>699</v>
      </c>
      <c r="G9024" t="s">
        <v>796</v>
      </c>
      <c r="H9024" t="s">
        <v>515</v>
      </c>
    </row>
    <row r="9025" spans="1:8" x14ac:dyDescent="0.35">
      <c r="A9025" t="s">
        <v>37</v>
      </c>
      <c r="B9025" t="s">
        <v>1665</v>
      </c>
      <c r="C9025">
        <v>319</v>
      </c>
      <c r="D9025" t="s">
        <v>648</v>
      </c>
      <c r="E9025" t="s">
        <v>464</v>
      </c>
      <c r="F9025" t="s">
        <v>1292</v>
      </c>
      <c r="G9025" t="s">
        <v>735</v>
      </c>
      <c r="H9025" t="s">
        <v>161</v>
      </c>
    </row>
    <row r="9026" spans="1:8" x14ac:dyDescent="0.35">
      <c r="A9026" t="s">
        <v>37</v>
      </c>
      <c r="B9026" t="s">
        <v>1666</v>
      </c>
      <c r="C9026">
        <v>508</v>
      </c>
      <c r="D9026" t="s">
        <v>699</v>
      </c>
      <c r="E9026" t="s">
        <v>812</v>
      </c>
      <c r="F9026" t="s">
        <v>861</v>
      </c>
      <c r="G9026" t="s">
        <v>789</v>
      </c>
      <c r="H9026" t="s">
        <v>50</v>
      </c>
    </row>
    <row r="9027" spans="1:8" x14ac:dyDescent="0.35">
      <c r="A9027" t="s">
        <v>38</v>
      </c>
      <c r="B9027" t="s">
        <v>1665</v>
      </c>
      <c r="C9027">
        <v>276</v>
      </c>
      <c r="D9027" t="s">
        <v>76</v>
      </c>
      <c r="E9027" t="s">
        <v>1213</v>
      </c>
      <c r="F9027" t="s">
        <v>221</v>
      </c>
      <c r="G9027" t="s">
        <v>1205</v>
      </c>
      <c r="H9027" t="s">
        <v>590</v>
      </c>
    </row>
    <row r="9028" spans="1:8" x14ac:dyDescent="0.35">
      <c r="A9028" t="s">
        <v>38</v>
      </c>
      <c r="B9028" t="s">
        <v>1666</v>
      </c>
      <c r="C9028">
        <v>547</v>
      </c>
      <c r="D9028" t="s">
        <v>852</v>
      </c>
      <c r="E9028" t="s">
        <v>1056</v>
      </c>
      <c r="F9028" t="s">
        <v>698</v>
      </c>
      <c r="G9028" t="s">
        <v>1096</v>
      </c>
      <c r="H9028" t="s">
        <v>136</v>
      </c>
    </row>
    <row r="9029" spans="1:8" x14ac:dyDescent="0.35">
      <c r="A9029" t="s">
        <v>39</v>
      </c>
      <c r="B9029" t="s">
        <v>1665</v>
      </c>
      <c r="C9029">
        <v>385</v>
      </c>
      <c r="D9029" t="s">
        <v>932</v>
      </c>
      <c r="E9029" t="s">
        <v>1212</v>
      </c>
      <c r="F9029" t="s">
        <v>440</v>
      </c>
      <c r="G9029" t="s">
        <v>936</v>
      </c>
      <c r="H9029" t="s">
        <v>418</v>
      </c>
    </row>
    <row r="9030" spans="1:8" x14ac:dyDescent="0.35">
      <c r="A9030" t="s">
        <v>39</v>
      </c>
      <c r="B9030" t="s">
        <v>1666</v>
      </c>
      <c r="C9030">
        <v>644</v>
      </c>
      <c r="D9030" t="s">
        <v>759</v>
      </c>
      <c r="E9030" t="s">
        <v>755</v>
      </c>
      <c r="F9030" t="s">
        <v>969</v>
      </c>
      <c r="G9030" t="s">
        <v>1008</v>
      </c>
      <c r="H9030" t="s">
        <v>926</v>
      </c>
    </row>
    <row r="9031" spans="1:8" x14ac:dyDescent="0.35">
      <c r="A9031" t="s">
        <v>40</v>
      </c>
      <c r="B9031" t="s">
        <v>1665</v>
      </c>
      <c r="C9031">
        <v>2043</v>
      </c>
      <c r="D9031" t="s">
        <v>345</v>
      </c>
      <c r="E9031" t="s">
        <v>1326</v>
      </c>
      <c r="F9031" t="s">
        <v>507</v>
      </c>
      <c r="G9031" t="s">
        <v>285</v>
      </c>
      <c r="H9031" t="s">
        <v>235</v>
      </c>
    </row>
    <row r="9032" spans="1:8" x14ac:dyDescent="0.35">
      <c r="A9032" t="s">
        <v>40</v>
      </c>
      <c r="B9032" t="s">
        <v>1666</v>
      </c>
      <c r="C9032">
        <v>2887</v>
      </c>
      <c r="D9032" t="s">
        <v>852</v>
      </c>
      <c r="E9032" t="s">
        <v>307</v>
      </c>
      <c r="F9032" t="s">
        <v>1198</v>
      </c>
      <c r="G9032" t="s">
        <v>260</v>
      </c>
      <c r="H9032" t="s">
        <v>356</v>
      </c>
    </row>
    <row r="9034" spans="1:8" x14ac:dyDescent="0.35">
      <c r="A9034" t="s">
        <v>2305</v>
      </c>
    </row>
    <row r="9035" spans="1:8" x14ac:dyDescent="0.35">
      <c r="A9035" t="s">
        <v>29</v>
      </c>
      <c r="B9035" t="s">
        <v>2306</v>
      </c>
      <c r="C9035" t="s">
        <v>30</v>
      </c>
      <c r="D9035" t="s">
        <v>2296</v>
      </c>
      <c r="E9035" t="s">
        <v>2297</v>
      </c>
      <c r="F9035" t="s">
        <v>2298</v>
      </c>
      <c r="G9035" t="s">
        <v>2299</v>
      </c>
      <c r="H9035" t="s">
        <v>702</v>
      </c>
    </row>
    <row r="9036" spans="1:8" x14ac:dyDescent="0.35">
      <c r="A9036" t="s">
        <v>35</v>
      </c>
      <c r="B9036" t="s">
        <v>2307</v>
      </c>
      <c r="C9036">
        <v>97</v>
      </c>
      <c r="D9036" t="s">
        <v>1310</v>
      </c>
      <c r="E9036" t="s">
        <v>320</v>
      </c>
      <c r="F9036" t="s">
        <v>440</v>
      </c>
      <c r="G9036" t="s">
        <v>836</v>
      </c>
      <c r="H9036" t="s">
        <v>379</v>
      </c>
    </row>
    <row r="9037" spans="1:8" x14ac:dyDescent="0.35">
      <c r="A9037" t="s">
        <v>35</v>
      </c>
      <c r="B9037" t="s">
        <v>2308</v>
      </c>
      <c r="C9037">
        <v>89</v>
      </c>
      <c r="D9037" t="s">
        <v>1259</v>
      </c>
      <c r="E9037" t="s">
        <v>470</v>
      </c>
      <c r="F9037" t="s">
        <v>1312</v>
      </c>
      <c r="G9037" t="s">
        <v>719</v>
      </c>
      <c r="H9037" t="s">
        <v>224</v>
      </c>
    </row>
    <row r="9038" spans="1:8" x14ac:dyDescent="0.35">
      <c r="A9038" t="s">
        <v>35</v>
      </c>
      <c r="B9038" t="s">
        <v>2309</v>
      </c>
      <c r="C9038">
        <v>51</v>
      </c>
      <c r="D9038" t="s">
        <v>1209</v>
      </c>
      <c r="E9038" t="s">
        <v>637</v>
      </c>
      <c r="F9038" t="s">
        <v>629</v>
      </c>
      <c r="G9038" t="s">
        <v>319</v>
      </c>
      <c r="H9038" t="s">
        <v>689</v>
      </c>
    </row>
    <row r="9039" spans="1:8" x14ac:dyDescent="0.35">
      <c r="A9039" t="s">
        <v>35</v>
      </c>
      <c r="B9039" t="s">
        <v>2310</v>
      </c>
      <c r="C9039">
        <v>380</v>
      </c>
      <c r="D9039" t="s">
        <v>755</v>
      </c>
      <c r="E9039" t="s">
        <v>746</v>
      </c>
      <c r="F9039" t="s">
        <v>1124</v>
      </c>
      <c r="G9039" t="s">
        <v>67</v>
      </c>
      <c r="H9039" t="s">
        <v>647</v>
      </c>
    </row>
    <row r="9040" spans="1:8" x14ac:dyDescent="0.35">
      <c r="A9040" t="s">
        <v>36</v>
      </c>
      <c r="B9040" t="s">
        <v>2307</v>
      </c>
      <c r="C9040">
        <v>310</v>
      </c>
      <c r="D9040" t="s">
        <v>335</v>
      </c>
      <c r="E9040" t="s">
        <v>121</v>
      </c>
      <c r="F9040" t="s">
        <v>571</v>
      </c>
      <c r="G9040" t="s">
        <v>1003</v>
      </c>
      <c r="H9040" t="s">
        <v>416</v>
      </c>
    </row>
    <row r="9041" spans="1:8" x14ac:dyDescent="0.35">
      <c r="A9041" t="s">
        <v>36</v>
      </c>
      <c r="B9041" t="s">
        <v>2308</v>
      </c>
      <c r="C9041">
        <v>223</v>
      </c>
      <c r="D9041" t="s">
        <v>535</v>
      </c>
      <c r="E9041" t="s">
        <v>1310</v>
      </c>
      <c r="F9041" t="s">
        <v>682</v>
      </c>
      <c r="G9041" t="s">
        <v>528</v>
      </c>
      <c r="H9041" t="s">
        <v>100</v>
      </c>
    </row>
    <row r="9042" spans="1:8" x14ac:dyDescent="0.35">
      <c r="A9042" t="s">
        <v>36</v>
      </c>
      <c r="B9042" t="s">
        <v>2309</v>
      </c>
      <c r="C9042">
        <v>287</v>
      </c>
      <c r="D9042" t="s">
        <v>604</v>
      </c>
      <c r="E9042" t="s">
        <v>1312</v>
      </c>
      <c r="F9042" t="s">
        <v>435</v>
      </c>
      <c r="G9042" t="s">
        <v>1205</v>
      </c>
      <c r="H9042" t="s">
        <v>540</v>
      </c>
    </row>
    <row r="9043" spans="1:8" x14ac:dyDescent="0.35">
      <c r="A9043" t="s">
        <v>36</v>
      </c>
      <c r="B9043" t="s">
        <v>2310</v>
      </c>
      <c r="C9043">
        <v>814</v>
      </c>
      <c r="D9043" t="s">
        <v>533</v>
      </c>
      <c r="E9043" t="s">
        <v>432</v>
      </c>
      <c r="F9043" t="s">
        <v>764</v>
      </c>
      <c r="G9043" t="s">
        <v>1015</v>
      </c>
      <c r="H9043" t="s">
        <v>515</v>
      </c>
    </row>
    <row r="9044" spans="1:8" x14ac:dyDescent="0.35">
      <c r="A9044" t="s">
        <v>37</v>
      </c>
      <c r="B9044" t="s">
        <v>2307</v>
      </c>
      <c r="C9044">
        <v>120</v>
      </c>
      <c r="D9044" t="s">
        <v>504</v>
      </c>
      <c r="E9044" t="s">
        <v>1089</v>
      </c>
      <c r="F9044" t="s">
        <v>303</v>
      </c>
      <c r="G9044" t="s">
        <v>737</v>
      </c>
      <c r="H9044" t="s">
        <v>134</v>
      </c>
    </row>
    <row r="9045" spans="1:8" x14ac:dyDescent="0.35">
      <c r="A9045" t="s">
        <v>37</v>
      </c>
      <c r="B9045" t="s">
        <v>2308</v>
      </c>
      <c r="C9045">
        <v>105</v>
      </c>
      <c r="D9045" t="s">
        <v>376</v>
      </c>
      <c r="E9045" t="s">
        <v>837</v>
      </c>
      <c r="F9045" t="s">
        <v>507</v>
      </c>
      <c r="G9045" t="s">
        <v>1222</v>
      </c>
      <c r="H9045" t="s">
        <v>590</v>
      </c>
    </row>
    <row r="9046" spans="1:8" x14ac:dyDescent="0.35">
      <c r="A9046" t="s">
        <v>37</v>
      </c>
      <c r="B9046" t="s">
        <v>2309</v>
      </c>
      <c r="C9046">
        <v>91</v>
      </c>
      <c r="D9046" t="s">
        <v>1312</v>
      </c>
      <c r="E9046" t="s">
        <v>1098</v>
      </c>
      <c r="F9046" t="s">
        <v>487</v>
      </c>
      <c r="G9046" t="s">
        <v>729</v>
      </c>
      <c r="H9046" t="s">
        <v>630</v>
      </c>
    </row>
    <row r="9047" spans="1:8" x14ac:dyDescent="0.35">
      <c r="A9047" t="s">
        <v>37</v>
      </c>
      <c r="B9047" t="s">
        <v>2310</v>
      </c>
      <c r="C9047">
        <v>511</v>
      </c>
      <c r="D9047" t="s">
        <v>694</v>
      </c>
      <c r="E9047" t="s">
        <v>812</v>
      </c>
      <c r="F9047" t="s">
        <v>242</v>
      </c>
      <c r="G9047" t="s">
        <v>1096</v>
      </c>
      <c r="H9047" t="s">
        <v>190</v>
      </c>
    </row>
    <row r="9048" spans="1:8" x14ac:dyDescent="0.35">
      <c r="A9048" t="s">
        <v>38</v>
      </c>
      <c r="B9048" t="s">
        <v>2307</v>
      </c>
      <c r="C9048">
        <v>111</v>
      </c>
      <c r="D9048" t="s">
        <v>518</v>
      </c>
      <c r="E9048" t="s">
        <v>801</v>
      </c>
      <c r="F9048" t="s">
        <v>185</v>
      </c>
      <c r="G9048" t="s">
        <v>934</v>
      </c>
      <c r="H9048" t="s">
        <v>105</v>
      </c>
    </row>
    <row r="9049" spans="1:8" x14ac:dyDescent="0.35">
      <c r="A9049" t="s">
        <v>38</v>
      </c>
      <c r="B9049" t="s">
        <v>2308</v>
      </c>
      <c r="C9049">
        <v>95</v>
      </c>
      <c r="D9049" t="s">
        <v>1107</v>
      </c>
      <c r="E9049" t="s">
        <v>837</v>
      </c>
      <c r="F9049" t="s">
        <v>522</v>
      </c>
      <c r="G9049" t="s">
        <v>781</v>
      </c>
      <c r="H9049" t="s">
        <v>230</v>
      </c>
    </row>
    <row r="9050" spans="1:8" x14ac:dyDescent="0.35">
      <c r="A9050" t="s">
        <v>38</v>
      </c>
      <c r="B9050" t="s">
        <v>2309</v>
      </c>
      <c r="C9050">
        <v>70</v>
      </c>
      <c r="D9050" t="s">
        <v>648</v>
      </c>
      <c r="E9050" t="s">
        <v>76</v>
      </c>
      <c r="F9050" t="s">
        <v>249</v>
      </c>
      <c r="G9050" t="s">
        <v>907</v>
      </c>
      <c r="H9050" t="s">
        <v>1100</v>
      </c>
    </row>
    <row r="9051" spans="1:8" x14ac:dyDescent="0.35">
      <c r="A9051" t="s">
        <v>38</v>
      </c>
      <c r="B9051" t="s">
        <v>2310</v>
      </c>
      <c r="C9051">
        <v>547</v>
      </c>
      <c r="D9051" t="s">
        <v>852</v>
      </c>
      <c r="E9051" t="s">
        <v>1056</v>
      </c>
      <c r="F9051" t="s">
        <v>698</v>
      </c>
      <c r="G9051" t="s">
        <v>1096</v>
      </c>
      <c r="H9051" t="s">
        <v>136</v>
      </c>
    </row>
    <row r="9052" spans="1:8" x14ac:dyDescent="0.35">
      <c r="A9052" t="s">
        <v>39</v>
      </c>
      <c r="B9052" t="s">
        <v>2307</v>
      </c>
      <c r="C9052">
        <v>154</v>
      </c>
      <c r="D9052" t="s">
        <v>507</v>
      </c>
      <c r="E9052" t="s">
        <v>897</v>
      </c>
      <c r="F9052" t="s">
        <v>227</v>
      </c>
      <c r="G9052" t="s">
        <v>61</v>
      </c>
      <c r="H9052" t="s">
        <v>496</v>
      </c>
    </row>
    <row r="9053" spans="1:8" x14ac:dyDescent="0.35">
      <c r="A9053" t="s">
        <v>39</v>
      </c>
      <c r="B9053" t="s">
        <v>2308</v>
      </c>
      <c r="C9053">
        <v>136</v>
      </c>
      <c r="D9053" t="s">
        <v>227</v>
      </c>
      <c r="E9053" t="s">
        <v>1416</v>
      </c>
      <c r="F9053" t="s">
        <v>939</v>
      </c>
      <c r="G9053" t="s">
        <v>1124</v>
      </c>
      <c r="H9053" t="s">
        <v>941</v>
      </c>
    </row>
    <row r="9054" spans="1:8" x14ac:dyDescent="0.35">
      <c r="A9054" t="s">
        <v>39</v>
      </c>
      <c r="B9054" t="s">
        <v>2309</v>
      </c>
      <c r="C9054">
        <v>93</v>
      </c>
      <c r="D9054" t="s">
        <v>687</v>
      </c>
      <c r="E9054" t="s">
        <v>545</v>
      </c>
      <c r="F9054" t="s">
        <v>430</v>
      </c>
      <c r="G9054" t="s">
        <v>896</v>
      </c>
      <c r="H9054" t="s">
        <v>166</v>
      </c>
    </row>
    <row r="9055" spans="1:8" x14ac:dyDescent="0.35">
      <c r="A9055" t="s">
        <v>39</v>
      </c>
      <c r="B9055" t="s">
        <v>2310</v>
      </c>
      <c r="C9055">
        <v>646</v>
      </c>
      <c r="D9055" t="s">
        <v>1087</v>
      </c>
      <c r="E9055" t="s">
        <v>936</v>
      </c>
      <c r="F9055" t="s">
        <v>152</v>
      </c>
      <c r="G9055" t="s">
        <v>1008</v>
      </c>
      <c r="H9055" t="s">
        <v>926</v>
      </c>
    </row>
    <row r="9056" spans="1:8" x14ac:dyDescent="0.35">
      <c r="A9056" t="s">
        <v>40</v>
      </c>
      <c r="B9056" t="s">
        <v>2307</v>
      </c>
      <c r="C9056">
        <v>792</v>
      </c>
      <c r="D9056" t="s">
        <v>1085</v>
      </c>
      <c r="E9056" t="s">
        <v>1260</v>
      </c>
      <c r="F9056" t="s">
        <v>1309</v>
      </c>
      <c r="G9056" t="s">
        <v>1026</v>
      </c>
      <c r="H9056" t="s">
        <v>359</v>
      </c>
    </row>
    <row r="9057" spans="1:21" x14ac:dyDescent="0.35">
      <c r="A9057" t="s">
        <v>40</v>
      </c>
      <c r="B9057" t="s">
        <v>2308</v>
      </c>
      <c r="C9057">
        <v>648</v>
      </c>
      <c r="D9057" t="s">
        <v>430</v>
      </c>
      <c r="E9057" t="s">
        <v>692</v>
      </c>
      <c r="F9057" t="s">
        <v>221</v>
      </c>
      <c r="G9057" t="s">
        <v>61</v>
      </c>
      <c r="H9057" t="s">
        <v>263</v>
      </c>
    </row>
    <row r="9058" spans="1:21" x14ac:dyDescent="0.35">
      <c r="A9058" t="s">
        <v>40</v>
      </c>
      <c r="B9058" t="s">
        <v>2309</v>
      </c>
      <c r="C9058">
        <v>592</v>
      </c>
      <c r="D9058" t="s">
        <v>1312</v>
      </c>
      <c r="E9058" t="s">
        <v>665</v>
      </c>
      <c r="F9058" t="s">
        <v>345</v>
      </c>
      <c r="G9058" t="s">
        <v>307</v>
      </c>
      <c r="H9058" t="s">
        <v>235</v>
      </c>
    </row>
    <row r="9059" spans="1:21" x14ac:dyDescent="0.35">
      <c r="A9059" t="s">
        <v>40</v>
      </c>
      <c r="B9059" t="s">
        <v>2310</v>
      </c>
      <c r="C9059">
        <v>2898</v>
      </c>
      <c r="D9059" t="s">
        <v>852</v>
      </c>
      <c r="E9059" t="s">
        <v>307</v>
      </c>
      <c r="F9059" t="s">
        <v>1198</v>
      </c>
      <c r="G9059" t="s">
        <v>59</v>
      </c>
      <c r="H9059" t="s">
        <v>1380</v>
      </c>
    </row>
    <row r="9061" spans="1:21" x14ac:dyDescent="0.35">
      <c r="A9061" t="s">
        <v>2311</v>
      </c>
    </row>
    <row r="9062" spans="1:21" x14ac:dyDescent="0.35">
      <c r="A9062" t="s">
        <v>29</v>
      </c>
      <c r="B9062" t="s">
        <v>30</v>
      </c>
      <c r="C9062" t="s">
        <v>2312</v>
      </c>
      <c r="D9062" t="s">
        <v>2313</v>
      </c>
      <c r="E9062" t="s">
        <v>2314</v>
      </c>
      <c r="F9062" t="s">
        <v>2315</v>
      </c>
      <c r="G9062" t="s">
        <v>2316</v>
      </c>
      <c r="H9062" t="s">
        <v>2317</v>
      </c>
      <c r="I9062" t="s">
        <v>2284</v>
      </c>
      <c r="J9062" t="s">
        <v>2318</v>
      </c>
      <c r="K9062" t="s">
        <v>2319</v>
      </c>
      <c r="L9062" t="s">
        <v>2320</v>
      </c>
      <c r="M9062" t="s">
        <v>2321</v>
      </c>
      <c r="N9062" t="s">
        <v>2322</v>
      </c>
      <c r="O9062" t="s">
        <v>2231</v>
      </c>
      <c r="P9062" t="s">
        <v>2323</v>
      </c>
      <c r="Q9062" t="s">
        <v>2324</v>
      </c>
      <c r="R9062" t="s">
        <v>2325</v>
      </c>
      <c r="S9062" t="s">
        <v>2326</v>
      </c>
      <c r="T9062" t="s">
        <v>707</v>
      </c>
    </row>
    <row r="9063" spans="1:21" x14ac:dyDescent="0.35">
      <c r="A9063" t="s">
        <v>35</v>
      </c>
      <c r="B9063">
        <v>162</v>
      </c>
      <c r="C9063" t="s">
        <v>944</v>
      </c>
      <c r="D9063" t="s">
        <v>374</v>
      </c>
      <c r="E9063" t="s">
        <v>78</v>
      </c>
      <c r="F9063" t="s">
        <v>78</v>
      </c>
      <c r="G9063" t="s">
        <v>633</v>
      </c>
      <c r="H9063" t="s">
        <v>807</v>
      </c>
      <c r="I9063" t="s">
        <v>374</v>
      </c>
      <c r="J9063" t="s">
        <v>78</v>
      </c>
      <c r="K9063" t="s">
        <v>78</v>
      </c>
      <c r="L9063" t="s">
        <v>676</v>
      </c>
      <c r="M9063" t="s">
        <v>78</v>
      </c>
      <c r="N9063" t="s">
        <v>85</v>
      </c>
      <c r="O9063" t="s">
        <v>807</v>
      </c>
      <c r="P9063" t="s">
        <v>78</v>
      </c>
      <c r="Q9063" t="s">
        <v>170</v>
      </c>
      <c r="R9063" t="s">
        <v>624</v>
      </c>
      <c r="S9063" t="s">
        <v>668</v>
      </c>
      <c r="T9063" t="s">
        <v>1030</v>
      </c>
    </row>
    <row r="9064" spans="1:21" x14ac:dyDescent="0.35">
      <c r="A9064" t="s">
        <v>36</v>
      </c>
      <c r="B9064">
        <v>496</v>
      </c>
      <c r="C9064" t="s">
        <v>1343</v>
      </c>
      <c r="D9064" t="s">
        <v>414</v>
      </c>
      <c r="E9064" t="s">
        <v>389</v>
      </c>
      <c r="F9064" t="s">
        <v>78</v>
      </c>
      <c r="G9064" t="s">
        <v>800</v>
      </c>
      <c r="H9064" t="s">
        <v>679</v>
      </c>
      <c r="I9064" t="s">
        <v>389</v>
      </c>
      <c r="J9064" t="s">
        <v>78</v>
      </c>
      <c r="K9064" t="s">
        <v>78</v>
      </c>
      <c r="L9064" t="s">
        <v>414</v>
      </c>
      <c r="M9064" t="s">
        <v>78</v>
      </c>
      <c r="N9064" t="s">
        <v>78</v>
      </c>
      <c r="O9064" t="s">
        <v>383</v>
      </c>
      <c r="P9064" t="s">
        <v>78</v>
      </c>
      <c r="Q9064" t="s">
        <v>623</v>
      </c>
      <c r="R9064" t="s">
        <v>623</v>
      </c>
      <c r="S9064" t="s">
        <v>85</v>
      </c>
      <c r="T9064" t="s">
        <v>739</v>
      </c>
    </row>
    <row r="9065" spans="1:21" x14ac:dyDescent="0.35">
      <c r="A9065" t="s">
        <v>37</v>
      </c>
      <c r="B9065">
        <v>263</v>
      </c>
      <c r="C9065" t="s">
        <v>935</v>
      </c>
      <c r="D9065" t="s">
        <v>679</v>
      </c>
      <c r="E9065" t="s">
        <v>668</v>
      </c>
      <c r="F9065" t="s">
        <v>170</v>
      </c>
      <c r="G9065" t="s">
        <v>734</v>
      </c>
      <c r="H9065" t="s">
        <v>406</v>
      </c>
      <c r="I9065" t="s">
        <v>334</v>
      </c>
      <c r="J9065" t="s">
        <v>78</v>
      </c>
      <c r="K9065" t="s">
        <v>668</v>
      </c>
      <c r="L9065" t="s">
        <v>374</v>
      </c>
      <c r="M9065" t="s">
        <v>668</v>
      </c>
      <c r="N9065" t="s">
        <v>78</v>
      </c>
      <c r="O9065" t="s">
        <v>85</v>
      </c>
      <c r="P9065" t="s">
        <v>78</v>
      </c>
      <c r="Q9065" t="s">
        <v>668</v>
      </c>
      <c r="R9065" t="s">
        <v>78</v>
      </c>
      <c r="S9065" t="s">
        <v>490</v>
      </c>
      <c r="T9065" t="s">
        <v>508</v>
      </c>
    </row>
    <row r="9066" spans="1:21" x14ac:dyDescent="0.35">
      <c r="A9066" t="s">
        <v>38</v>
      </c>
      <c r="B9066">
        <v>233</v>
      </c>
      <c r="C9066" t="s">
        <v>300</v>
      </c>
      <c r="D9066" t="s">
        <v>334</v>
      </c>
      <c r="E9066" t="s">
        <v>170</v>
      </c>
      <c r="F9066" t="s">
        <v>170</v>
      </c>
      <c r="G9066" t="s">
        <v>743</v>
      </c>
      <c r="H9066" t="s">
        <v>85</v>
      </c>
      <c r="I9066" t="s">
        <v>78</v>
      </c>
      <c r="J9066" t="s">
        <v>78</v>
      </c>
      <c r="K9066" t="s">
        <v>78</v>
      </c>
      <c r="L9066" t="s">
        <v>1008</v>
      </c>
      <c r="M9066" t="s">
        <v>673</v>
      </c>
      <c r="N9066" t="s">
        <v>673</v>
      </c>
      <c r="O9066" t="s">
        <v>668</v>
      </c>
      <c r="P9066" t="s">
        <v>78</v>
      </c>
      <c r="Q9066" t="s">
        <v>246</v>
      </c>
      <c r="R9066" t="s">
        <v>673</v>
      </c>
      <c r="S9066" t="s">
        <v>622</v>
      </c>
      <c r="T9066" t="s">
        <v>337</v>
      </c>
    </row>
    <row r="9067" spans="1:21" x14ac:dyDescent="0.35">
      <c r="A9067" t="s">
        <v>39</v>
      </c>
      <c r="B9067">
        <v>286</v>
      </c>
      <c r="C9067" t="s">
        <v>773</v>
      </c>
      <c r="D9067" t="s">
        <v>624</v>
      </c>
      <c r="E9067" t="s">
        <v>433</v>
      </c>
      <c r="F9067" t="s">
        <v>377</v>
      </c>
      <c r="G9067" t="s">
        <v>458</v>
      </c>
      <c r="H9067" t="s">
        <v>623</v>
      </c>
      <c r="I9067" t="s">
        <v>85</v>
      </c>
      <c r="J9067" t="s">
        <v>377</v>
      </c>
      <c r="K9067" t="s">
        <v>78</v>
      </c>
      <c r="L9067" t="s">
        <v>734</v>
      </c>
      <c r="M9067" t="s">
        <v>246</v>
      </c>
      <c r="N9067" t="s">
        <v>623</v>
      </c>
      <c r="O9067" t="s">
        <v>718</v>
      </c>
      <c r="P9067" t="s">
        <v>377</v>
      </c>
      <c r="Q9067" t="s">
        <v>414</v>
      </c>
      <c r="R9067" t="s">
        <v>389</v>
      </c>
      <c r="S9067" t="s">
        <v>250</v>
      </c>
      <c r="T9067" t="s">
        <v>725</v>
      </c>
    </row>
    <row r="9068" spans="1:21" x14ac:dyDescent="0.35">
      <c r="A9068" t="s">
        <v>40</v>
      </c>
      <c r="B9068">
        <v>1440</v>
      </c>
      <c r="C9068" t="s">
        <v>1129</v>
      </c>
      <c r="D9068" t="s">
        <v>414</v>
      </c>
      <c r="E9068" t="s">
        <v>246</v>
      </c>
      <c r="F9068" t="s">
        <v>668</v>
      </c>
      <c r="G9068" t="s">
        <v>458</v>
      </c>
      <c r="H9068" t="s">
        <v>387</v>
      </c>
      <c r="I9068" t="s">
        <v>374</v>
      </c>
      <c r="J9068" t="s">
        <v>170</v>
      </c>
      <c r="K9068" t="s">
        <v>78</v>
      </c>
      <c r="L9068" t="s">
        <v>341</v>
      </c>
      <c r="M9068" t="s">
        <v>668</v>
      </c>
      <c r="N9068" t="s">
        <v>334</v>
      </c>
      <c r="O9068" t="s">
        <v>738</v>
      </c>
      <c r="P9068" t="s">
        <v>170</v>
      </c>
      <c r="Q9068" t="s">
        <v>377</v>
      </c>
      <c r="R9068" t="s">
        <v>389</v>
      </c>
      <c r="S9068" t="s">
        <v>738</v>
      </c>
      <c r="T9068" t="s">
        <v>993</v>
      </c>
    </row>
    <row r="9070" spans="1:21" x14ac:dyDescent="0.35">
      <c r="A9070" t="s">
        <v>2327</v>
      </c>
    </row>
    <row r="9071" spans="1:21" x14ac:dyDescent="0.35">
      <c r="A9071" t="s">
        <v>29</v>
      </c>
      <c r="B9071" t="s">
        <v>847</v>
      </c>
      <c r="C9071" t="s">
        <v>30</v>
      </c>
      <c r="D9071" t="s">
        <v>2312</v>
      </c>
      <c r="E9071" t="s">
        <v>2313</v>
      </c>
      <c r="F9071" t="s">
        <v>2314</v>
      </c>
      <c r="G9071" t="s">
        <v>2315</v>
      </c>
      <c r="H9071" t="s">
        <v>2316</v>
      </c>
      <c r="I9071" t="s">
        <v>2317</v>
      </c>
      <c r="J9071" t="s">
        <v>2284</v>
      </c>
      <c r="K9071" t="s">
        <v>2318</v>
      </c>
      <c r="L9071" t="s">
        <v>2319</v>
      </c>
      <c r="M9071" t="s">
        <v>2320</v>
      </c>
      <c r="N9071" t="s">
        <v>2321</v>
      </c>
      <c r="O9071" t="s">
        <v>2322</v>
      </c>
      <c r="P9071" t="s">
        <v>2231</v>
      </c>
      <c r="Q9071" t="s">
        <v>2323</v>
      </c>
      <c r="R9071" t="s">
        <v>2324</v>
      </c>
      <c r="S9071" t="s">
        <v>2325</v>
      </c>
      <c r="T9071" t="s">
        <v>2326</v>
      </c>
      <c r="U9071" t="s">
        <v>707</v>
      </c>
    </row>
    <row r="9072" spans="1:21" x14ac:dyDescent="0.35">
      <c r="A9072" t="s">
        <v>35</v>
      </c>
      <c r="B9072" t="s">
        <v>827</v>
      </c>
      <c r="C9072">
        <v>58</v>
      </c>
      <c r="D9072" t="s">
        <v>1378</v>
      </c>
      <c r="E9072" t="s">
        <v>622</v>
      </c>
      <c r="F9072" t="s">
        <v>78</v>
      </c>
      <c r="G9072" t="s">
        <v>679</v>
      </c>
      <c r="H9072" t="s">
        <v>374</v>
      </c>
      <c r="I9072" t="s">
        <v>433</v>
      </c>
      <c r="J9072" t="s">
        <v>622</v>
      </c>
      <c r="K9072" t="s">
        <v>78</v>
      </c>
      <c r="L9072" t="s">
        <v>78</v>
      </c>
      <c r="M9072" t="s">
        <v>624</v>
      </c>
      <c r="N9072" t="s">
        <v>78</v>
      </c>
      <c r="O9072" t="s">
        <v>78</v>
      </c>
      <c r="P9072" t="s">
        <v>679</v>
      </c>
      <c r="Q9072" t="s">
        <v>78</v>
      </c>
      <c r="R9072" t="s">
        <v>334</v>
      </c>
      <c r="S9072" t="s">
        <v>458</v>
      </c>
      <c r="T9072" t="s">
        <v>78</v>
      </c>
      <c r="U9072" t="s">
        <v>65</v>
      </c>
    </row>
    <row r="9073" spans="1:21" x14ac:dyDescent="0.35">
      <c r="A9073" t="s">
        <v>35</v>
      </c>
      <c r="B9073" t="s">
        <v>828</v>
      </c>
      <c r="C9073">
        <v>99</v>
      </c>
      <c r="D9073" t="s">
        <v>1297</v>
      </c>
      <c r="E9073" t="s">
        <v>78</v>
      </c>
      <c r="F9073" t="s">
        <v>78</v>
      </c>
      <c r="G9073" t="s">
        <v>78</v>
      </c>
      <c r="H9073" t="s">
        <v>739</v>
      </c>
      <c r="I9073" t="s">
        <v>456</v>
      </c>
      <c r="J9073" t="s">
        <v>78</v>
      </c>
      <c r="K9073" t="s">
        <v>78</v>
      </c>
      <c r="L9073" t="s">
        <v>78</v>
      </c>
      <c r="M9073" t="s">
        <v>688</v>
      </c>
      <c r="N9073" t="s">
        <v>78</v>
      </c>
      <c r="O9073" t="s">
        <v>383</v>
      </c>
      <c r="P9073" t="s">
        <v>730</v>
      </c>
      <c r="Q9073" t="s">
        <v>78</v>
      </c>
      <c r="R9073" t="s">
        <v>78</v>
      </c>
      <c r="S9073" t="s">
        <v>383</v>
      </c>
      <c r="T9073" t="s">
        <v>334</v>
      </c>
      <c r="U9073" t="s">
        <v>721</v>
      </c>
    </row>
    <row r="9074" spans="1:21" x14ac:dyDescent="0.35">
      <c r="A9074" t="s">
        <v>35</v>
      </c>
      <c r="B9074" t="s">
        <v>318</v>
      </c>
      <c r="C9074">
        <v>5</v>
      </c>
      <c r="D9074" t="s">
        <v>294</v>
      </c>
      <c r="E9074" t="s">
        <v>78</v>
      </c>
      <c r="F9074" t="s">
        <v>78</v>
      </c>
      <c r="G9074" t="s">
        <v>78</v>
      </c>
      <c r="H9074" t="s">
        <v>78</v>
      </c>
      <c r="I9074" t="s">
        <v>78</v>
      </c>
      <c r="J9074" t="s">
        <v>78</v>
      </c>
      <c r="K9074" t="s">
        <v>78</v>
      </c>
      <c r="L9074" t="s">
        <v>78</v>
      </c>
      <c r="M9074" t="s">
        <v>78</v>
      </c>
      <c r="N9074" t="s">
        <v>78</v>
      </c>
      <c r="O9074" t="s">
        <v>78</v>
      </c>
      <c r="P9074" t="s">
        <v>78</v>
      </c>
      <c r="Q9074" t="s">
        <v>78</v>
      </c>
      <c r="R9074" t="s">
        <v>78</v>
      </c>
      <c r="S9074" t="s">
        <v>78</v>
      </c>
      <c r="T9074" t="s">
        <v>78</v>
      </c>
      <c r="U9074" t="s">
        <v>78</v>
      </c>
    </row>
    <row r="9075" spans="1:21" x14ac:dyDescent="0.35">
      <c r="A9075" t="s">
        <v>36</v>
      </c>
      <c r="B9075" t="s">
        <v>827</v>
      </c>
      <c r="C9075">
        <v>192</v>
      </c>
      <c r="D9075" t="s">
        <v>1374</v>
      </c>
      <c r="E9075" t="s">
        <v>334</v>
      </c>
      <c r="F9075" t="s">
        <v>78</v>
      </c>
      <c r="G9075" t="s">
        <v>78</v>
      </c>
      <c r="H9075" t="s">
        <v>377</v>
      </c>
      <c r="I9075" t="s">
        <v>78</v>
      </c>
      <c r="J9075" t="s">
        <v>433</v>
      </c>
      <c r="K9075" t="s">
        <v>78</v>
      </c>
      <c r="L9075" t="s">
        <v>78</v>
      </c>
      <c r="M9075" t="s">
        <v>387</v>
      </c>
      <c r="N9075" t="s">
        <v>78</v>
      </c>
      <c r="O9075" t="s">
        <v>78</v>
      </c>
      <c r="P9075" t="s">
        <v>529</v>
      </c>
      <c r="Q9075" t="s">
        <v>78</v>
      </c>
      <c r="R9075" t="s">
        <v>690</v>
      </c>
      <c r="S9075" t="s">
        <v>800</v>
      </c>
      <c r="T9075" t="s">
        <v>85</v>
      </c>
      <c r="U9075" t="s">
        <v>490</v>
      </c>
    </row>
    <row r="9076" spans="1:21" x14ac:dyDescent="0.35">
      <c r="A9076" t="s">
        <v>36</v>
      </c>
      <c r="B9076" t="s">
        <v>828</v>
      </c>
      <c r="C9076">
        <v>288</v>
      </c>
      <c r="D9076" t="s">
        <v>697</v>
      </c>
      <c r="E9076" t="s">
        <v>623</v>
      </c>
      <c r="F9076" t="s">
        <v>85</v>
      </c>
      <c r="G9076" t="s">
        <v>78</v>
      </c>
      <c r="H9076" t="s">
        <v>675</v>
      </c>
      <c r="I9076" t="s">
        <v>170</v>
      </c>
      <c r="J9076" t="s">
        <v>387</v>
      </c>
      <c r="K9076" t="s">
        <v>78</v>
      </c>
      <c r="L9076" t="s">
        <v>78</v>
      </c>
      <c r="M9076" t="s">
        <v>414</v>
      </c>
      <c r="N9076" t="s">
        <v>78</v>
      </c>
      <c r="O9076" t="s">
        <v>78</v>
      </c>
      <c r="P9076" t="s">
        <v>458</v>
      </c>
      <c r="Q9076" t="s">
        <v>78</v>
      </c>
      <c r="R9076" t="s">
        <v>78</v>
      </c>
      <c r="S9076" t="s">
        <v>355</v>
      </c>
      <c r="T9076" t="s">
        <v>623</v>
      </c>
      <c r="U9076" t="s">
        <v>789</v>
      </c>
    </row>
    <row r="9077" spans="1:21" x14ac:dyDescent="0.35">
      <c r="A9077" t="s">
        <v>36</v>
      </c>
      <c r="B9077" t="s">
        <v>318</v>
      </c>
      <c r="C9077">
        <v>16</v>
      </c>
      <c r="D9077" t="s">
        <v>790</v>
      </c>
      <c r="E9077" t="s">
        <v>78</v>
      </c>
      <c r="F9077" t="s">
        <v>78</v>
      </c>
      <c r="G9077" t="s">
        <v>78</v>
      </c>
      <c r="H9077" t="s">
        <v>993</v>
      </c>
      <c r="I9077" t="s">
        <v>78</v>
      </c>
      <c r="J9077" t="s">
        <v>78</v>
      </c>
      <c r="K9077" t="s">
        <v>78</v>
      </c>
      <c r="L9077" t="s">
        <v>78</v>
      </c>
      <c r="M9077" t="s">
        <v>78</v>
      </c>
      <c r="N9077" t="s">
        <v>78</v>
      </c>
      <c r="O9077" t="s">
        <v>78</v>
      </c>
      <c r="P9077" t="s">
        <v>78</v>
      </c>
      <c r="Q9077" t="s">
        <v>78</v>
      </c>
      <c r="R9077" t="s">
        <v>78</v>
      </c>
      <c r="S9077" t="s">
        <v>78</v>
      </c>
      <c r="T9077" t="s">
        <v>998</v>
      </c>
      <c r="U9077" t="s">
        <v>78</v>
      </c>
    </row>
    <row r="9078" spans="1:21" x14ac:dyDescent="0.35">
      <c r="A9078" t="s">
        <v>37</v>
      </c>
      <c r="B9078" t="s">
        <v>827</v>
      </c>
      <c r="C9078">
        <v>94</v>
      </c>
      <c r="D9078" t="s">
        <v>697</v>
      </c>
      <c r="E9078" t="s">
        <v>673</v>
      </c>
      <c r="F9078" t="s">
        <v>668</v>
      </c>
      <c r="G9078" t="s">
        <v>78</v>
      </c>
      <c r="H9078" t="s">
        <v>456</v>
      </c>
      <c r="I9078" t="s">
        <v>414</v>
      </c>
      <c r="J9078" t="s">
        <v>246</v>
      </c>
      <c r="K9078" t="s">
        <v>78</v>
      </c>
      <c r="L9078" t="s">
        <v>78</v>
      </c>
      <c r="M9078" t="s">
        <v>78</v>
      </c>
      <c r="N9078" t="s">
        <v>78</v>
      </c>
      <c r="O9078" t="s">
        <v>78</v>
      </c>
      <c r="P9078" t="s">
        <v>529</v>
      </c>
      <c r="Q9078" t="s">
        <v>78</v>
      </c>
      <c r="R9078" t="s">
        <v>78</v>
      </c>
      <c r="S9078" t="s">
        <v>78</v>
      </c>
      <c r="T9078" t="s">
        <v>868</v>
      </c>
      <c r="U9078" t="s">
        <v>1064</v>
      </c>
    </row>
    <row r="9079" spans="1:21" x14ac:dyDescent="0.35">
      <c r="A9079" t="s">
        <v>37</v>
      </c>
      <c r="B9079" t="s">
        <v>828</v>
      </c>
      <c r="C9079">
        <v>156</v>
      </c>
      <c r="D9079" t="s">
        <v>66</v>
      </c>
      <c r="E9079" t="s">
        <v>78</v>
      </c>
      <c r="F9079" t="s">
        <v>668</v>
      </c>
      <c r="G9079" t="s">
        <v>673</v>
      </c>
      <c r="H9079" t="s">
        <v>738</v>
      </c>
      <c r="I9079" t="s">
        <v>644</v>
      </c>
      <c r="J9079" t="s">
        <v>673</v>
      </c>
      <c r="K9079" t="s">
        <v>78</v>
      </c>
      <c r="L9079" t="s">
        <v>673</v>
      </c>
      <c r="M9079" t="s">
        <v>800</v>
      </c>
      <c r="N9079" t="s">
        <v>334</v>
      </c>
      <c r="O9079" t="s">
        <v>78</v>
      </c>
      <c r="P9079" t="s">
        <v>433</v>
      </c>
      <c r="Q9079" t="s">
        <v>78</v>
      </c>
      <c r="R9079" t="s">
        <v>334</v>
      </c>
      <c r="S9079" t="s">
        <v>78</v>
      </c>
      <c r="T9079" t="s">
        <v>78</v>
      </c>
      <c r="U9079" t="s">
        <v>734</v>
      </c>
    </row>
    <row r="9080" spans="1:21" x14ac:dyDescent="0.35">
      <c r="A9080" t="s">
        <v>37</v>
      </c>
      <c r="B9080" t="s">
        <v>318</v>
      </c>
      <c r="C9080">
        <v>13</v>
      </c>
      <c r="D9080" t="s">
        <v>749</v>
      </c>
      <c r="E9080" t="s">
        <v>78</v>
      </c>
      <c r="F9080" t="s">
        <v>78</v>
      </c>
      <c r="G9080" t="s">
        <v>78</v>
      </c>
      <c r="H9080" t="s">
        <v>740</v>
      </c>
      <c r="I9080" t="s">
        <v>78</v>
      </c>
      <c r="J9080" t="s">
        <v>78</v>
      </c>
      <c r="K9080" t="s">
        <v>78</v>
      </c>
      <c r="L9080" t="s">
        <v>78</v>
      </c>
      <c r="M9080" t="s">
        <v>78</v>
      </c>
      <c r="N9080" t="s">
        <v>78</v>
      </c>
      <c r="O9080" t="s">
        <v>78</v>
      </c>
      <c r="P9080" t="s">
        <v>78</v>
      </c>
      <c r="Q9080" t="s">
        <v>78</v>
      </c>
      <c r="R9080" t="s">
        <v>78</v>
      </c>
      <c r="S9080" t="s">
        <v>78</v>
      </c>
      <c r="T9080" t="s">
        <v>807</v>
      </c>
      <c r="U9080" t="s">
        <v>78</v>
      </c>
    </row>
    <row r="9081" spans="1:21" x14ac:dyDescent="0.35">
      <c r="A9081" t="s">
        <v>38</v>
      </c>
      <c r="B9081" t="s">
        <v>827</v>
      </c>
      <c r="C9081">
        <v>100</v>
      </c>
      <c r="D9081" t="s">
        <v>933</v>
      </c>
      <c r="E9081" t="s">
        <v>334</v>
      </c>
      <c r="F9081" t="s">
        <v>334</v>
      </c>
      <c r="G9081" t="s">
        <v>78</v>
      </c>
      <c r="H9081" t="s">
        <v>676</v>
      </c>
      <c r="I9081" t="s">
        <v>78</v>
      </c>
      <c r="J9081" t="s">
        <v>78</v>
      </c>
      <c r="K9081" t="s">
        <v>78</v>
      </c>
      <c r="L9081" t="s">
        <v>78</v>
      </c>
      <c r="M9081" t="s">
        <v>675</v>
      </c>
      <c r="N9081" t="s">
        <v>78</v>
      </c>
      <c r="O9081" t="s">
        <v>78</v>
      </c>
      <c r="P9081" t="s">
        <v>78</v>
      </c>
      <c r="Q9081" t="s">
        <v>78</v>
      </c>
      <c r="R9081" t="s">
        <v>334</v>
      </c>
      <c r="S9081" t="s">
        <v>78</v>
      </c>
      <c r="T9081" t="s">
        <v>738</v>
      </c>
      <c r="U9081" t="s">
        <v>717</v>
      </c>
    </row>
    <row r="9082" spans="1:21" x14ac:dyDescent="0.35">
      <c r="A9082" t="s">
        <v>38</v>
      </c>
      <c r="B9082" t="s">
        <v>828</v>
      </c>
      <c r="C9082">
        <v>124</v>
      </c>
      <c r="D9082" t="s">
        <v>960</v>
      </c>
      <c r="E9082" t="s">
        <v>334</v>
      </c>
      <c r="F9082" t="s">
        <v>78</v>
      </c>
      <c r="G9082" t="s">
        <v>334</v>
      </c>
      <c r="H9082" t="s">
        <v>383</v>
      </c>
      <c r="I9082" t="s">
        <v>736</v>
      </c>
      <c r="J9082" t="s">
        <v>78</v>
      </c>
      <c r="K9082" t="s">
        <v>78</v>
      </c>
      <c r="L9082" t="s">
        <v>78</v>
      </c>
      <c r="M9082" t="s">
        <v>63</v>
      </c>
      <c r="N9082" t="s">
        <v>374</v>
      </c>
      <c r="O9082" t="s">
        <v>374</v>
      </c>
      <c r="P9082" t="s">
        <v>334</v>
      </c>
      <c r="Q9082" t="s">
        <v>78</v>
      </c>
      <c r="R9082" t="s">
        <v>374</v>
      </c>
      <c r="S9082" t="s">
        <v>374</v>
      </c>
      <c r="T9082" t="s">
        <v>624</v>
      </c>
      <c r="U9082" t="s">
        <v>676</v>
      </c>
    </row>
    <row r="9083" spans="1:21" x14ac:dyDescent="0.35">
      <c r="A9083" t="s">
        <v>38</v>
      </c>
      <c r="B9083" t="s">
        <v>318</v>
      </c>
      <c r="C9083">
        <v>9</v>
      </c>
      <c r="D9083" t="s">
        <v>822</v>
      </c>
      <c r="E9083" t="s">
        <v>78</v>
      </c>
      <c r="F9083" t="s">
        <v>78</v>
      </c>
      <c r="G9083" t="s">
        <v>78</v>
      </c>
      <c r="H9083" t="s">
        <v>724</v>
      </c>
      <c r="I9083" t="s">
        <v>78</v>
      </c>
      <c r="J9083" t="s">
        <v>78</v>
      </c>
      <c r="K9083" t="s">
        <v>78</v>
      </c>
      <c r="L9083" t="s">
        <v>78</v>
      </c>
      <c r="M9083" t="s">
        <v>78</v>
      </c>
      <c r="N9083" t="s">
        <v>78</v>
      </c>
      <c r="O9083" t="s">
        <v>78</v>
      </c>
      <c r="P9083" t="s">
        <v>78</v>
      </c>
      <c r="Q9083" t="s">
        <v>78</v>
      </c>
      <c r="R9083" t="s">
        <v>78</v>
      </c>
      <c r="S9083" t="s">
        <v>78</v>
      </c>
      <c r="T9083" t="s">
        <v>78</v>
      </c>
      <c r="U9083" t="s">
        <v>78</v>
      </c>
    </row>
    <row r="9084" spans="1:21" x14ac:dyDescent="0.35">
      <c r="A9084" t="s">
        <v>39</v>
      </c>
      <c r="B9084" t="s">
        <v>827</v>
      </c>
      <c r="C9084">
        <v>116</v>
      </c>
      <c r="D9084" t="s">
        <v>1290</v>
      </c>
      <c r="E9084" t="s">
        <v>736</v>
      </c>
      <c r="F9084" t="s">
        <v>78</v>
      </c>
      <c r="G9084" t="s">
        <v>78</v>
      </c>
      <c r="H9084" t="s">
        <v>78</v>
      </c>
      <c r="I9084" t="s">
        <v>389</v>
      </c>
      <c r="J9084" t="s">
        <v>389</v>
      </c>
      <c r="K9084" t="s">
        <v>78</v>
      </c>
      <c r="L9084" t="s">
        <v>78</v>
      </c>
      <c r="M9084" t="s">
        <v>355</v>
      </c>
      <c r="N9084" t="s">
        <v>78</v>
      </c>
      <c r="O9084" t="s">
        <v>78</v>
      </c>
      <c r="P9084" t="s">
        <v>406</v>
      </c>
      <c r="Q9084" t="s">
        <v>78</v>
      </c>
      <c r="R9084" t="s">
        <v>673</v>
      </c>
      <c r="S9084" t="s">
        <v>668</v>
      </c>
      <c r="T9084" t="s">
        <v>633</v>
      </c>
      <c r="U9084" t="s">
        <v>1026</v>
      </c>
    </row>
    <row r="9085" spans="1:21" x14ac:dyDescent="0.35">
      <c r="A9085" t="s">
        <v>39</v>
      </c>
      <c r="B9085" t="s">
        <v>828</v>
      </c>
      <c r="C9085">
        <v>163</v>
      </c>
      <c r="D9085" t="s">
        <v>292</v>
      </c>
      <c r="E9085" t="s">
        <v>406</v>
      </c>
      <c r="F9085" t="s">
        <v>387</v>
      </c>
      <c r="G9085" t="s">
        <v>623</v>
      </c>
      <c r="H9085" t="s">
        <v>250</v>
      </c>
      <c r="I9085" t="s">
        <v>987</v>
      </c>
      <c r="J9085" t="s">
        <v>406</v>
      </c>
      <c r="K9085" t="s">
        <v>623</v>
      </c>
      <c r="L9085" t="s">
        <v>78</v>
      </c>
      <c r="M9085" t="s">
        <v>730</v>
      </c>
      <c r="N9085" t="s">
        <v>389</v>
      </c>
      <c r="O9085" t="s">
        <v>341</v>
      </c>
      <c r="P9085" t="s">
        <v>250</v>
      </c>
      <c r="Q9085" t="s">
        <v>675</v>
      </c>
      <c r="R9085" t="s">
        <v>85</v>
      </c>
      <c r="S9085" t="s">
        <v>623</v>
      </c>
      <c r="T9085" t="s">
        <v>688</v>
      </c>
      <c r="U9085" t="s">
        <v>730</v>
      </c>
    </row>
    <row r="9086" spans="1:21" x14ac:dyDescent="0.35">
      <c r="A9086" t="s">
        <v>39</v>
      </c>
      <c r="B9086" t="s">
        <v>318</v>
      </c>
      <c r="C9086">
        <v>7</v>
      </c>
      <c r="D9086" t="s">
        <v>294</v>
      </c>
      <c r="E9086" t="s">
        <v>78</v>
      </c>
      <c r="F9086" t="s">
        <v>78</v>
      </c>
      <c r="G9086" t="s">
        <v>78</v>
      </c>
      <c r="H9086" t="s">
        <v>78</v>
      </c>
      <c r="I9086" t="s">
        <v>78</v>
      </c>
      <c r="J9086" t="s">
        <v>78</v>
      </c>
      <c r="K9086" t="s">
        <v>78</v>
      </c>
      <c r="L9086" t="s">
        <v>78</v>
      </c>
      <c r="M9086" t="s">
        <v>78</v>
      </c>
      <c r="N9086" t="s">
        <v>78</v>
      </c>
      <c r="O9086" t="s">
        <v>78</v>
      </c>
      <c r="P9086" t="s">
        <v>78</v>
      </c>
      <c r="Q9086" t="s">
        <v>78</v>
      </c>
      <c r="R9086" t="s">
        <v>78</v>
      </c>
      <c r="S9086" t="s">
        <v>78</v>
      </c>
      <c r="T9086" t="s">
        <v>78</v>
      </c>
      <c r="U9086" t="s">
        <v>78</v>
      </c>
    </row>
    <row r="9087" spans="1:21" x14ac:dyDescent="0.35">
      <c r="A9087" t="s">
        <v>40</v>
      </c>
      <c r="B9087" t="s">
        <v>827</v>
      </c>
      <c r="C9087">
        <v>560</v>
      </c>
      <c r="D9087" t="s">
        <v>1129</v>
      </c>
      <c r="E9087" t="s">
        <v>387</v>
      </c>
      <c r="F9087" t="s">
        <v>679</v>
      </c>
      <c r="G9087" t="s">
        <v>78</v>
      </c>
      <c r="H9087" t="s">
        <v>355</v>
      </c>
      <c r="I9087" t="s">
        <v>334</v>
      </c>
      <c r="J9087" t="s">
        <v>374</v>
      </c>
      <c r="K9087" t="s">
        <v>78</v>
      </c>
      <c r="L9087" t="s">
        <v>78</v>
      </c>
      <c r="M9087" t="s">
        <v>800</v>
      </c>
      <c r="N9087" t="s">
        <v>78</v>
      </c>
      <c r="O9087" t="s">
        <v>78</v>
      </c>
      <c r="P9087" t="s">
        <v>622</v>
      </c>
      <c r="Q9087" t="s">
        <v>78</v>
      </c>
      <c r="R9087" t="s">
        <v>85</v>
      </c>
      <c r="S9087" t="s">
        <v>433</v>
      </c>
      <c r="T9087" t="s">
        <v>341</v>
      </c>
      <c r="U9087" t="s">
        <v>696</v>
      </c>
    </row>
    <row r="9088" spans="1:21" x14ac:dyDescent="0.35">
      <c r="A9088" t="s">
        <v>40</v>
      </c>
      <c r="B9088" t="s">
        <v>828</v>
      </c>
      <c r="C9088">
        <v>830</v>
      </c>
      <c r="D9088" t="s">
        <v>300</v>
      </c>
      <c r="E9088" t="s">
        <v>414</v>
      </c>
      <c r="F9088" t="s">
        <v>377</v>
      </c>
      <c r="G9088" t="s">
        <v>334</v>
      </c>
      <c r="H9088" t="s">
        <v>383</v>
      </c>
      <c r="I9088" t="s">
        <v>490</v>
      </c>
      <c r="J9088" t="s">
        <v>377</v>
      </c>
      <c r="K9088" t="s">
        <v>668</v>
      </c>
      <c r="L9088" t="s">
        <v>679</v>
      </c>
      <c r="M9088" t="s">
        <v>732</v>
      </c>
      <c r="N9088" t="s">
        <v>673</v>
      </c>
      <c r="O9088" t="s">
        <v>377</v>
      </c>
      <c r="P9088" t="s">
        <v>458</v>
      </c>
      <c r="Q9088" t="s">
        <v>668</v>
      </c>
      <c r="R9088" t="s">
        <v>246</v>
      </c>
      <c r="S9088" t="s">
        <v>800</v>
      </c>
      <c r="T9088" t="s">
        <v>490</v>
      </c>
      <c r="U9088" t="s">
        <v>288</v>
      </c>
    </row>
    <row r="9089" spans="1:21" x14ac:dyDescent="0.35">
      <c r="A9089" t="s">
        <v>40</v>
      </c>
      <c r="B9089" t="s">
        <v>318</v>
      </c>
      <c r="C9089">
        <v>50</v>
      </c>
      <c r="D9089" t="s">
        <v>1027</v>
      </c>
      <c r="E9089" t="s">
        <v>78</v>
      </c>
      <c r="F9089" t="s">
        <v>78</v>
      </c>
      <c r="G9089" t="s">
        <v>78</v>
      </c>
      <c r="H9089" t="s">
        <v>723</v>
      </c>
      <c r="I9089" t="s">
        <v>78</v>
      </c>
      <c r="J9089" t="s">
        <v>78</v>
      </c>
      <c r="K9089" t="s">
        <v>78</v>
      </c>
      <c r="L9089" t="s">
        <v>78</v>
      </c>
      <c r="M9089" t="s">
        <v>78</v>
      </c>
      <c r="N9089" t="s">
        <v>78</v>
      </c>
      <c r="O9089" t="s">
        <v>78</v>
      </c>
      <c r="P9089" t="s">
        <v>78</v>
      </c>
      <c r="Q9089" t="s">
        <v>78</v>
      </c>
      <c r="R9089" t="s">
        <v>78</v>
      </c>
      <c r="S9089" t="s">
        <v>78</v>
      </c>
      <c r="T9089" t="s">
        <v>383</v>
      </c>
      <c r="U9089" t="s">
        <v>78</v>
      </c>
    </row>
    <row r="9091" spans="1:21" x14ac:dyDescent="0.35">
      <c r="A9091" t="s">
        <v>2328</v>
      </c>
    </row>
    <row r="9092" spans="1:21" x14ac:dyDescent="0.35">
      <c r="A9092" t="s">
        <v>29</v>
      </c>
      <c r="B9092" t="s">
        <v>864</v>
      </c>
      <c r="C9092" t="s">
        <v>30</v>
      </c>
      <c r="D9092" t="s">
        <v>2312</v>
      </c>
      <c r="E9092" t="s">
        <v>2313</v>
      </c>
      <c r="F9092" t="s">
        <v>2314</v>
      </c>
      <c r="G9092" t="s">
        <v>2315</v>
      </c>
      <c r="H9092" t="s">
        <v>2316</v>
      </c>
      <c r="I9092" t="s">
        <v>2317</v>
      </c>
      <c r="J9092" t="s">
        <v>2284</v>
      </c>
      <c r="K9092" t="s">
        <v>2318</v>
      </c>
      <c r="L9092" t="s">
        <v>2319</v>
      </c>
      <c r="M9092" t="s">
        <v>2320</v>
      </c>
      <c r="N9092" t="s">
        <v>2321</v>
      </c>
      <c r="O9092" t="s">
        <v>2322</v>
      </c>
      <c r="P9092" t="s">
        <v>2231</v>
      </c>
      <c r="Q9092" t="s">
        <v>2323</v>
      </c>
      <c r="R9092" t="s">
        <v>2324</v>
      </c>
      <c r="S9092" t="s">
        <v>2325</v>
      </c>
      <c r="T9092" t="s">
        <v>2326</v>
      </c>
      <c r="U9092" t="s">
        <v>707</v>
      </c>
    </row>
    <row r="9093" spans="1:21" x14ac:dyDescent="0.35">
      <c r="A9093" t="s">
        <v>35</v>
      </c>
      <c r="B9093" t="s">
        <v>831</v>
      </c>
      <c r="C9093">
        <v>36</v>
      </c>
      <c r="D9093" t="s">
        <v>581</v>
      </c>
      <c r="E9093" t="s">
        <v>807</v>
      </c>
      <c r="F9093" t="s">
        <v>78</v>
      </c>
      <c r="G9093" t="s">
        <v>78</v>
      </c>
      <c r="H9093" t="s">
        <v>1140</v>
      </c>
      <c r="I9093" t="s">
        <v>781</v>
      </c>
      <c r="J9093" t="s">
        <v>807</v>
      </c>
      <c r="K9093" t="s">
        <v>78</v>
      </c>
      <c r="L9093" t="s">
        <v>78</v>
      </c>
      <c r="M9093" t="s">
        <v>414</v>
      </c>
      <c r="N9093" t="s">
        <v>78</v>
      </c>
      <c r="O9093" t="s">
        <v>78</v>
      </c>
      <c r="P9093" t="s">
        <v>78</v>
      </c>
      <c r="Q9093" t="s">
        <v>78</v>
      </c>
      <c r="R9093" t="s">
        <v>246</v>
      </c>
      <c r="S9093" t="s">
        <v>78</v>
      </c>
      <c r="T9093" t="s">
        <v>78</v>
      </c>
      <c r="U9093" t="s">
        <v>623</v>
      </c>
    </row>
    <row r="9094" spans="1:21" x14ac:dyDescent="0.35">
      <c r="A9094" t="s">
        <v>35</v>
      </c>
      <c r="B9094" t="s">
        <v>832</v>
      </c>
      <c r="C9094">
        <v>80</v>
      </c>
      <c r="D9094" t="s">
        <v>275</v>
      </c>
      <c r="E9094" t="s">
        <v>78</v>
      </c>
      <c r="F9094" t="s">
        <v>78</v>
      </c>
      <c r="G9094" t="s">
        <v>78</v>
      </c>
      <c r="H9094" t="s">
        <v>668</v>
      </c>
      <c r="I9094" t="s">
        <v>334</v>
      </c>
      <c r="J9094" t="s">
        <v>78</v>
      </c>
      <c r="K9094" t="s">
        <v>78</v>
      </c>
      <c r="L9094" t="s">
        <v>78</v>
      </c>
      <c r="M9094" t="s">
        <v>631</v>
      </c>
      <c r="N9094" t="s">
        <v>78</v>
      </c>
      <c r="O9094" t="s">
        <v>734</v>
      </c>
      <c r="P9094" t="s">
        <v>389</v>
      </c>
      <c r="Q9094" t="s">
        <v>78</v>
      </c>
      <c r="R9094" t="s">
        <v>78</v>
      </c>
      <c r="S9094" t="s">
        <v>631</v>
      </c>
      <c r="T9094" t="s">
        <v>246</v>
      </c>
      <c r="U9094" t="s">
        <v>722</v>
      </c>
    </row>
    <row r="9095" spans="1:21" x14ac:dyDescent="0.35">
      <c r="A9095" t="s">
        <v>35</v>
      </c>
      <c r="B9095" t="s">
        <v>833</v>
      </c>
      <c r="C9095">
        <v>46</v>
      </c>
      <c r="D9095" t="s">
        <v>862</v>
      </c>
      <c r="E9095" t="s">
        <v>78</v>
      </c>
      <c r="F9095" t="s">
        <v>78</v>
      </c>
      <c r="G9095" t="s">
        <v>679</v>
      </c>
      <c r="H9095" t="s">
        <v>719</v>
      </c>
      <c r="I9095" t="s">
        <v>679</v>
      </c>
      <c r="J9095" t="s">
        <v>78</v>
      </c>
      <c r="K9095" t="s">
        <v>78</v>
      </c>
      <c r="L9095" t="s">
        <v>78</v>
      </c>
      <c r="M9095" t="s">
        <v>622</v>
      </c>
      <c r="N9095" t="s">
        <v>78</v>
      </c>
      <c r="O9095" t="s">
        <v>78</v>
      </c>
      <c r="P9095" t="s">
        <v>782</v>
      </c>
      <c r="Q9095" t="s">
        <v>78</v>
      </c>
      <c r="R9095" t="s">
        <v>679</v>
      </c>
      <c r="S9095" t="s">
        <v>679</v>
      </c>
      <c r="T9095" t="s">
        <v>78</v>
      </c>
      <c r="U9095" t="s">
        <v>341</v>
      </c>
    </row>
    <row r="9096" spans="1:21" x14ac:dyDescent="0.35">
      <c r="A9096" t="s">
        <v>36</v>
      </c>
      <c r="B9096" t="s">
        <v>831</v>
      </c>
      <c r="C9096">
        <v>48</v>
      </c>
      <c r="D9096" t="s">
        <v>1374</v>
      </c>
      <c r="E9096" t="s">
        <v>78</v>
      </c>
      <c r="F9096" t="s">
        <v>998</v>
      </c>
      <c r="G9096" t="s">
        <v>78</v>
      </c>
      <c r="H9096" t="s">
        <v>730</v>
      </c>
      <c r="I9096" t="s">
        <v>78</v>
      </c>
      <c r="J9096" t="s">
        <v>78</v>
      </c>
      <c r="K9096" t="s">
        <v>78</v>
      </c>
      <c r="L9096" t="s">
        <v>78</v>
      </c>
      <c r="M9096" t="s">
        <v>78</v>
      </c>
      <c r="N9096" t="s">
        <v>78</v>
      </c>
      <c r="O9096" t="s">
        <v>78</v>
      </c>
      <c r="P9096" t="s">
        <v>78</v>
      </c>
      <c r="Q9096" t="s">
        <v>78</v>
      </c>
      <c r="R9096" t="s">
        <v>721</v>
      </c>
      <c r="S9096" t="s">
        <v>730</v>
      </c>
      <c r="T9096" t="s">
        <v>78</v>
      </c>
      <c r="U9096" t="s">
        <v>78</v>
      </c>
    </row>
    <row r="9097" spans="1:21" x14ac:dyDescent="0.35">
      <c r="A9097" t="s">
        <v>36</v>
      </c>
      <c r="B9097" t="s">
        <v>832</v>
      </c>
      <c r="C9097">
        <v>386</v>
      </c>
      <c r="D9097" t="s">
        <v>850</v>
      </c>
      <c r="E9097" t="s">
        <v>377</v>
      </c>
      <c r="F9097" t="s">
        <v>78</v>
      </c>
      <c r="G9097" t="s">
        <v>78</v>
      </c>
      <c r="H9097" t="s">
        <v>387</v>
      </c>
      <c r="I9097" t="s">
        <v>679</v>
      </c>
      <c r="J9097" t="s">
        <v>246</v>
      </c>
      <c r="K9097" t="s">
        <v>78</v>
      </c>
      <c r="L9097" t="s">
        <v>78</v>
      </c>
      <c r="M9097" t="s">
        <v>377</v>
      </c>
      <c r="N9097" t="s">
        <v>78</v>
      </c>
      <c r="O9097" t="s">
        <v>78</v>
      </c>
      <c r="P9097" t="s">
        <v>341</v>
      </c>
      <c r="Q9097" t="s">
        <v>78</v>
      </c>
      <c r="R9097" t="s">
        <v>675</v>
      </c>
      <c r="S9097" t="s">
        <v>377</v>
      </c>
      <c r="T9097" t="s">
        <v>355</v>
      </c>
      <c r="U9097" t="s">
        <v>1023</v>
      </c>
    </row>
    <row r="9098" spans="1:21" x14ac:dyDescent="0.35">
      <c r="A9098" t="s">
        <v>36</v>
      </c>
      <c r="B9098" t="s">
        <v>833</v>
      </c>
      <c r="C9098">
        <v>62</v>
      </c>
      <c r="D9098" t="s">
        <v>1004</v>
      </c>
      <c r="E9098" t="s">
        <v>736</v>
      </c>
      <c r="F9098" t="s">
        <v>736</v>
      </c>
      <c r="G9098" t="s">
        <v>78</v>
      </c>
      <c r="H9098" t="s">
        <v>78</v>
      </c>
      <c r="I9098" t="s">
        <v>78</v>
      </c>
      <c r="J9098" t="s">
        <v>456</v>
      </c>
      <c r="K9098" t="s">
        <v>78</v>
      </c>
      <c r="L9098" t="s">
        <v>78</v>
      </c>
      <c r="M9098" t="s">
        <v>736</v>
      </c>
      <c r="N9098" t="s">
        <v>78</v>
      </c>
      <c r="O9098" t="s">
        <v>78</v>
      </c>
      <c r="P9098" t="s">
        <v>868</v>
      </c>
      <c r="Q9098" t="s">
        <v>78</v>
      </c>
      <c r="R9098" t="s">
        <v>334</v>
      </c>
      <c r="S9098" t="s">
        <v>736</v>
      </c>
      <c r="T9098" t="s">
        <v>341</v>
      </c>
      <c r="U9098" t="s">
        <v>624</v>
      </c>
    </row>
    <row r="9099" spans="1:21" x14ac:dyDescent="0.35">
      <c r="A9099" t="s">
        <v>37</v>
      </c>
      <c r="B9099" t="s">
        <v>831</v>
      </c>
      <c r="C9099">
        <v>41</v>
      </c>
      <c r="D9099" t="s">
        <v>1057</v>
      </c>
      <c r="E9099" t="s">
        <v>78</v>
      </c>
      <c r="F9099" t="s">
        <v>78</v>
      </c>
      <c r="G9099" t="s">
        <v>78</v>
      </c>
      <c r="H9099" t="s">
        <v>718</v>
      </c>
      <c r="I9099" t="s">
        <v>938</v>
      </c>
      <c r="J9099" t="s">
        <v>78</v>
      </c>
      <c r="K9099" t="s">
        <v>78</v>
      </c>
      <c r="L9099" t="s">
        <v>78</v>
      </c>
      <c r="M9099" t="s">
        <v>78</v>
      </c>
      <c r="N9099" t="s">
        <v>78</v>
      </c>
      <c r="O9099" t="s">
        <v>78</v>
      </c>
      <c r="P9099" t="s">
        <v>78</v>
      </c>
      <c r="Q9099" t="s">
        <v>78</v>
      </c>
      <c r="R9099" t="s">
        <v>355</v>
      </c>
      <c r="S9099" t="s">
        <v>78</v>
      </c>
      <c r="T9099" t="s">
        <v>78</v>
      </c>
      <c r="U9099" t="s">
        <v>738</v>
      </c>
    </row>
    <row r="9100" spans="1:21" x14ac:dyDescent="0.35">
      <c r="A9100" t="s">
        <v>37</v>
      </c>
      <c r="B9100" t="s">
        <v>832</v>
      </c>
      <c r="C9100">
        <v>194</v>
      </c>
      <c r="D9100" t="s">
        <v>983</v>
      </c>
      <c r="E9100" t="s">
        <v>170</v>
      </c>
      <c r="F9100" t="s">
        <v>679</v>
      </c>
      <c r="G9100" t="s">
        <v>668</v>
      </c>
      <c r="H9100" t="s">
        <v>743</v>
      </c>
      <c r="I9100" t="s">
        <v>433</v>
      </c>
      <c r="J9100" t="s">
        <v>246</v>
      </c>
      <c r="K9100" t="s">
        <v>78</v>
      </c>
      <c r="L9100" t="s">
        <v>668</v>
      </c>
      <c r="M9100" t="s">
        <v>389</v>
      </c>
      <c r="N9100" t="s">
        <v>673</v>
      </c>
      <c r="O9100" t="s">
        <v>78</v>
      </c>
      <c r="P9100" t="s">
        <v>490</v>
      </c>
      <c r="Q9100" t="s">
        <v>78</v>
      </c>
      <c r="R9100" t="s">
        <v>78</v>
      </c>
      <c r="S9100" t="s">
        <v>78</v>
      </c>
      <c r="T9100" t="s">
        <v>341</v>
      </c>
      <c r="U9100" t="s">
        <v>288</v>
      </c>
    </row>
    <row r="9101" spans="1:21" x14ac:dyDescent="0.35">
      <c r="A9101" t="s">
        <v>37</v>
      </c>
      <c r="B9101" t="s">
        <v>833</v>
      </c>
      <c r="C9101">
        <v>28</v>
      </c>
      <c r="D9101" t="s">
        <v>892</v>
      </c>
      <c r="E9101" t="s">
        <v>78</v>
      </c>
      <c r="F9101" t="s">
        <v>622</v>
      </c>
      <c r="G9101" t="s">
        <v>78</v>
      </c>
      <c r="H9101" t="s">
        <v>1008</v>
      </c>
      <c r="I9101" t="s">
        <v>78</v>
      </c>
      <c r="J9101" t="s">
        <v>78</v>
      </c>
      <c r="K9101" t="s">
        <v>78</v>
      </c>
      <c r="L9101" t="s">
        <v>78</v>
      </c>
      <c r="M9101" t="s">
        <v>78</v>
      </c>
      <c r="N9101" t="s">
        <v>78</v>
      </c>
      <c r="O9101" t="s">
        <v>78</v>
      </c>
      <c r="P9101" t="s">
        <v>529</v>
      </c>
      <c r="Q9101" t="s">
        <v>78</v>
      </c>
      <c r="R9101" t="s">
        <v>78</v>
      </c>
      <c r="S9101" t="s">
        <v>78</v>
      </c>
      <c r="T9101" t="s">
        <v>78</v>
      </c>
      <c r="U9101" t="s">
        <v>529</v>
      </c>
    </row>
    <row r="9102" spans="1:21" x14ac:dyDescent="0.35">
      <c r="A9102" t="s">
        <v>38</v>
      </c>
      <c r="B9102" t="s">
        <v>831</v>
      </c>
      <c r="C9102">
        <v>57</v>
      </c>
      <c r="D9102" t="s">
        <v>275</v>
      </c>
      <c r="E9102" t="s">
        <v>374</v>
      </c>
      <c r="F9102" t="s">
        <v>374</v>
      </c>
      <c r="G9102" t="s">
        <v>246</v>
      </c>
      <c r="H9102" t="s">
        <v>59</v>
      </c>
      <c r="I9102" t="s">
        <v>987</v>
      </c>
      <c r="J9102" t="s">
        <v>78</v>
      </c>
      <c r="K9102" t="s">
        <v>78</v>
      </c>
      <c r="L9102" t="s">
        <v>78</v>
      </c>
      <c r="M9102" t="s">
        <v>260</v>
      </c>
      <c r="N9102" t="s">
        <v>78</v>
      </c>
      <c r="O9102" t="s">
        <v>78</v>
      </c>
      <c r="P9102" t="s">
        <v>78</v>
      </c>
      <c r="Q9102" t="s">
        <v>78</v>
      </c>
      <c r="R9102" t="s">
        <v>85</v>
      </c>
      <c r="S9102" t="s">
        <v>377</v>
      </c>
      <c r="T9102" t="s">
        <v>433</v>
      </c>
      <c r="U9102" t="s">
        <v>696</v>
      </c>
    </row>
    <row r="9103" spans="1:21" x14ac:dyDescent="0.35">
      <c r="A9103" t="s">
        <v>38</v>
      </c>
      <c r="B9103" t="s">
        <v>832</v>
      </c>
      <c r="C9103">
        <v>110</v>
      </c>
      <c r="D9103" t="s">
        <v>860</v>
      </c>
      <c r="E9103" t="s">
        <v>78</v>
      </c>
      <c r="F9103" t="s">
        <v>78</v>
      </c>
      <c r="G9103" t="s">
        <v>170</v>
      </c>
      <c r="H9103" t="s">
        <v>377</v>
      </c>
      <c r="I9103" t="s">
        <v>78</v>
      </c>
      <c r="J9103" t="s">
        <v>78</v>
      </c>
      <c r="K9103" t="s">
        <v>78</v>
      </c>
      <c r="L9103" t="s">
        <v>78</v>
      </c>
      <c r="M9103" t="s">
        <v>739</v>
      </c>
      <c r="N9103" t="s">
        <v>334</v>
      </c>
      <c r="O9103" t="s">
        <v>334</v>
      </c>
      <c r="P9103" t="s">
        <v>78</v>
      </c>
      <c r="Q9103" t="s">
        <v>78</v>
      </c>
      <c r="R9103" t="s">
        <v>78</v>
      </c>
      <c r="S9103" t="s">
        <v>78</v>
      </c>
      <c r="T9103" t="s">
        <v>737</v>
      </c>
      <c r="U9103" t="s">
        <v>730</v>
      </c>
    </row>
    <row r="9104" spans="1:21" x14ac:dyDescent="0.35">
      <c r="A9104" t="s">
        <v>38</v>
      </c>
      <c r="B9104" t="s">
        <v>833</v>
      </c>
      <c r="C9104">
        <v>66</v>
      </c>
      <c r="D9104" t="s">
        <v>754</v>
      </c>
      <c r="E9104" t="s">
        <v>389</v>
      </c>
      <c r="F9104" t="s">
        <v>78</v>
      </c>
      <c r="G9104" t="s">
        <v>78</v>
      </c>
      <c r="H9104" t="s">
        <v>389</v>
      </c>
      <c r="I9104" t="s">
        <v>721</v>
      </c>
      <c r="J9104" t="s">
        <v>78</v>
      </c>
      <c r="K9104" t="s">
        <v>78</v>
      </c>
      <c r="L9104" t="s">
        <v>78</v>
      </c>
      <c r="M9104" t="s">
        <v>337</v>
      </c>
      <c r="N9104" t="s">
        <v>433</v>
      </c>
      <c r="O9104" t="s">
        <v>433</v>
      </c>
      <c r="P9104" t="s">
        <v>389</v>
      </c>
      <c r="Q9104" t="s">
        <v>78</v>
      </c>
      <c r="R9104" t="s">
        <v>374</v>
      </c>
      <c r="S9104" t="s">
        <v>433</v>
      </c>
      <c r="T9104" t="s">
        <v>78</v>
      </c>
      <c r="U9104" t="s">
        <v>718</v>
      </c>
    </row>
    <row r="9105" spans="1:21" x14ac:dyDescent="0.35">
      <c r="A9105" t="s">
        <v>39</v>
      </c>
      <c r="B9105" t="s">
        <v>831</v>
      </c>
      <c r="C9105">
        <v>35</v>
      </c>
      <c r="D9105" t="s">
        <v>944</v>
      </c>
      <c r="E9105" t="s">
        <v>732</v>
      </c>
      <c r="F9105" t="s">
        <v>78</v>
      </c>
      <c r="G9105" t="s">
        <v>78</v>
      </c>
      <c r="H9105" t="s">
        <v>631</v>
      </c>
      <c r="I9105" t="s">
        <v>78</v>
      </c>
      <c r="J9105" t="s">
        <v>78</v>
      </c>
      <c r="K9105" t="s">
        <v>78</v>
      </c>
      <c r="L9105" t="s">
        <v>78</v>
      </c>
      <c r="M9105" t="s">
        <v>250</v>
      </c>
      <c r="N9105" t="s">
        <v>78</v>
      </c>
      <c r="O9105" t="s">
        <v>78</v>
      </c>
      <c r="P9105" t="s">
        <v>250</v>
      </c>
      <c r="Q9105" t="s">
        <v>78</v>
      </c>
      <c r="R9105" t="s">
        <v>78</v>
      </c>
      <c r="S9105" t="s">
        <v>78</v>
      </c>
      <c r="T9105" t="s">
        <v>1140</v>
      </c>
      <c r="U9105" t="s">
        <v>458</v>
      </c>
    </row>
    <row r="9106" spans="1:21" x14ac:dyDescent="0.35">
      <c r="A9106" t="s">
        <v>39</v>
      </c>
      <c r="B9106" t="s">
        <v>832</v>
      </c>
      <c r="C9106">
        <v>150</v>
      </c>
      <c r="D9106" t="s">
        <v>1652</v>
      </c>
      <c r="E9106" t="s">
        <v>456</v>
      </c>
      <c r="F9106" t="s">
        <v>675</v>
      </c>
      <c r="G9106" t="s">
        <v>738</v>
      </c>
      <c r="H9106" t="s">
        <v>738</v>
      </c>
      <c r="I9106" t="s">
        <v>987</v>
      </c>
      <c r="J9106" t="s">
        <v>622</v>
      </c>
      <c r="K9106" t="s">
        <v>738</v>
      </c>
      <c r="L9106" t="s">
        <v>78</v>
      </c>
      <c r="M9106" t="s">
        <v>728</v>
      </c>
      <c r="N9106" t="s">
        <v>675</v>
      </c>
      <c r="O9106" t="s">
        <v>738</v>
      </c>
      <c r="P9106" t="s">
        <v>738</v>
      </c>
      <c r="Q9106" t="s">
        <v>675</v>
      </c>
      <c r="R9106" t="s">
        <v>458</v>
      </c>
      <c r="S9106" t="s">
        <v>458</v>
      </c>
      <c r="T9106" t="s">
        <v>341</v>
      </c>
      <c r="U9106" t="s">
        <v>1222</v>
      </c>
    </row>
    <row r="9107" spans="1:21" x14ac:dyDescent="0.35">
      <c r="A9107" t="s">
        <v>39</v>
      </c>
      <c r="B9107" t="s">
        <v>833</v>
      </c>
      <c r="C9107">
        <v>101</v>
      </c>
      <c r="D9107" t="s">
        <v>1470</v>
      </c>
      <c r="E9107" t="s">
        <v>78</v>
      </c>
      <c r="F9107" t="s">
        <v>668</v>
      </c>
      <c r="G9107" t="s">
        <v>78</v>
      </c>
      <c r="H9107" t="s">
        <v>623</v>
      </c>
      <c r="I9107" t="s">
        <v>355</v>
      </c>
      <c r="J9107" t="s">
        <v>623</v>
      </c>
      <c r="K9107" t="s">
        <v>78</v>
      </c>
      <c r="L9107" t="s">
        <v>78</v>
      </c>
      <c r="M9107" t="s">
        <v>623</v>
      </c>
      <c r="N9107" t="s">
        <v>78</v>
      </c>
      <c r="O9107" t="s">
        <v>623</v>
      </c>
      <c r="P9107" t="s">
        <v>688</v>
      </c>
      <c r="Q9107" t="s">
        <v>246</v>
      </c>
      <c r="R9107" t="s">
        <v>668</v>
      </c>
      <c r="S9107" t="s">
        <v>78</v>
      </c>
      <c r="T9107" t="s">
        <v>825</v>
      </c>
      <c r="U9107" t="s">
        <v>993</v>
      </c>
    </row>
    <row r="9108" spans="1:21" x14ac:dyDescent="0.35">
      <c r="A9108" t="s">
        <v>40</v>
      </c>
      <c r="B9108" t="s">
        <v>831</v>
      </c>
      <c r="C9108">
        <v>217</v>
      </c>
      <c r="D9108" t="s">
        <v>924</v>
      </c>
      <c r="E9108" t="s">
        <v>800</v>
      </c>
      <c r="F9108" t="s">
        <v>675</v>
      </c>
      <c r="G9108" t="s">
        <v>170</v>
      </c>
      <c r="H9108" t="s">
        <v>723</v>
      </c>
      <c r="I9108" t="s">
        <v>529</v>
      </c>
      <c r="J9108" t="s">
        <v>673</v>
      </c>
      <c r="K9108" t="s">
        <v>78</v>
      </c>
      <c r="L9108" t="s">
        <v>78</v>
      </c>
      <c r="M9108" t="s">
        <v>718</v>
      </c>
      <c r="N9108" t="s">
        <v>78</v>
      </c>
      <c r="O9108" t="s">
        <v>78</v>
      </c>
      <c r="P9108" t="s">
        <v>374</v>
      </c>
      <c r="Q9108" t="s">
        <v>78</v>
      </c>
      <c r="R9108" t="s">
        <v>85</v>
      </c>
      <c r="S9108" t="s">
        <v>414</v>
      </c>
      <c r="T9108" t="s">
        <v>355</v>
      </c>
      <c r="U9108" t="s">
        <v>807</v>
      </c>
    </row>
    <row r="9109" spans="1:21" x14ac:dyDescent="0.35">
      <c r="A9109" t="s">
        <v>40</v>
      </c>
      <c r="B9109" t="s">
        <v>832</v>
      </c>
      <c r="C9109">
        <v>920</v>
      </c>
      <c r="D9109" t="s">
        <v>292</v>
      </c>
      <c r="E9109" t="s">
        <v>414</v>
      </c>
      <c r="F9109" t="s">
        <v>170</v>
      </c>
      <c r="G9109" t="s">
        <v>673</v>
      </c>
      <c r="H9109" t="s">
        <v>85</v>
      </c>
      <c r="I9109" t="s">
        <v>334</v>
      </c>
      <c r="J9109" t="s">
        <v>433</v>
      </c>
      <c r="K9109" t="s">
        <v>668</v>
      </c>
      <c r="L9109" t="s">
        <v>679</v>
      </c>
      <c r="M9109" t="s">
        <v>624</v>
      </c>
      <c r="N9109" t="s">
        <v>673</v>
      </c>
      <c r="O9109" t="s">
        <v>246</v>
      </c>
      <c r="P9109" t="s">
        <v>987</v>
      </c>
      <c r="Q9109" t="s">
        <v>170</v>
      </c>
      <c r="R9109" t="s">
        <v>389</v>
      </c>
      <c r="S9109" t="s">
        <v>414</v>
      </c>
      <c r="T9109" t="s">
        <v>622</v>
      </c>
      <c r="U9109" t="s">
        <v>725</v>
      </c>
    </row>
    <row r="9110" spans="1:21" x14ac:dyDescent="0.35">
      <c r="A9110" t="s">
        <v>40</v>
      </c>
      <c r="B9110" t="s">
        <v>833</v>
      </c>
      <c r="C9110">
        <v>303</v>
      </c>
      <c r="D9110" t="s">
        <v>952</v>
      </c>
      <c r="E9110" t="s">
        <v>377</v>
      </c>
      <c r="F9110" t="s">
        <v>377</v>
      </c>
      <c r="G9110" t="s">
        <v>78</v>
      </c>
      <c r="H9110" t="s">
        <v>987</v>
      </c>
      <c r="I9110" t="s">
        <v>623</v>
      </c>
      <c r="J9110" t="s">
        <v>623</v>
      </c>
      <c r="K9110" t="s">
        <v>78</v>
      </c>
      <c r="L9110" t="s">
        <v>78</v>
      </c>
      <c r="M9110" t="s">
        <v>624</v>
      </c>
      <c r="N9110" t="s">
        <v>679</v>
      </c>
      <c r="O9110" t="s">
        <v>433</v>
      </c>
      <c r="P9110" t="s">
        <v>721</v>
      </c>
      <c r="Q9110" t="s">
        <v>668</v>
      </c>
      <c r="R9110" t="s">
        <v>673</v>
      </c>
      <c r="S9110" t="s">
        <v>374</v>
      </c>
      <c r="T9110" t="s">
        <v>406</v>
      </c>
      <c r="U9110" t="s">
        <v>250</v>
      </c>
    </row>
    <row r="9112" spans="1:21" x14ac:dyDescent="0.35">
      <c r="A9112" t="s">
        <v>2329</v>
      </c>
    </row>
    <row r="9113" spans="1:21" x14ac:dyDescent="0.35">
      <c r="A9113" t="s">
        <v>29</v>
      </c>
      <c r="B9113" t="s">
        <v>872</v>
      </c>
      <c r="C9113" t="s">
        <v>30</v>
      </c>
      <c r="D9113" t="s">
        <v>2312</v>
      </c>
      <c r="E9113" t="s">
        <v>2313</v>
      </c>
      <c r="F9113" t="s">
        <v>2314</v>
      </c>
      <c r="G9113" t="s">
        <v>2315</v>
      </c>
      <c r="H9113" t="s">
        <v>2316</v>
      </c>
      <c r="I9113" t="s">
        <v>2317</v>
      </c>
      <c r="J9113" t="s">
        <v>2284</v>
      </c>
      <c r="K9113" t="s">
        <v>2318</v>
      </c>
      <c r="L9113" t="s">
        <v>2319</v>
      </c>
      <c r="M9113" t="s">
        <v>2320</v>
      </c>
      <c r="N9113" t="s">
        <v>2321</v>
      </c>
      <c r="O9113" t="s">
        <v>2322</v>
      </c>
      <c r="P9113" t="s">
        <v>2231</v>
      </c>
      <c r="Q9113" t="s">
        <v>2323</v>
      </c>
      <c r="R9113" t="s">
        <v>2324</v>
      </c>
      <c r="S9113" t="s">
        <v>2325</v>
      </c>
      <c r="T9113" t="s">
        <v>2326</v>
      </c>
      <c r="U9113" t="s">
        <v>707</v>
      </c>
    </row>
    <row r="9114" spans="1:21" x14ac:dyDescent="0.35">
      <c r="A9114" t="s">
        <v>35</v>
      </c>
      <c r="B9114" t="s">
        <v>873</v>
      </c>
      <c r="C9114">
        <v>118</v>
      </c>
      <c r="D9114" t="s">
        <v>1235</v>
      </c>
      <c r="E9114" t="s">
        <v>414</v>
      </c>
      <c r="F9114" t="s">
        <v>78</v>
      </c>
      <c r="G9114" t="s">
        <v>78</v>
      </c>
      <c r="H9114" t="s">
        <v>718</v>
      </c>
      <c r="I9114" t="s">
        <v>738</v>
      </c>
      <c r="J9114" t="s">
        <v>414</v>
      </c>
      <c r="K9114" t="s">
        <v>78</v>
      </c>
      <c r="L9114" t="s">
        <v>78</v>
      </c>
      <c r="M9114" t="s">
        <v>387</v>
      </c>
      <c r="N9114" t="s">
        <v>78</v>
      </c>
      <c r="O9114" t="s">
        <v>78</v>
      </c>
      <c r="P9114" t="s">
        <v>688</v>
      </c>
      <c r="Q9114" t="s">
        <v>78</v>
      </c>
      <c r="R9114" t="s">
        <v>170</v>
      </c>
      <c r="S9114" t="s">
        <v>78</v>
      </c>
      <c r="T9114" t="s">
        <v>673</v>
      </c>
      <c r="U9114" t="s">
        <v>865</v>
      </c>
    </row>
    <row r="9115" spans="1:21" x14ac:dyDescent="0.35">
      <c r="A9115" t="s">
        <v>35</v>
      </c>
      <c r="B9115" t="s">
        <v>874</v>
      </c>
      <c r="C9115">
        <v>37</v>
      </c>
      <c r="D9115" t="s">
        <v>595</v>
      </c>
      <c r="E9115" t="s">
        <v>78</v>
      </c>
      <c r="F9115" t="s">
        <v>78</v>
      </c>
      <c r="G9115" t="s">
        <v>78</v>
      </c>
      <c r="H9115" t="s">
        <v>998</v>
      </c>
      <c r="I9115" t="s">
        <v>745</v>
      </c>
      <c r="J9115" t="s">
        <v>78</v>
      </c>
      <c r="K9115" t="s">
        <v>78</v>
      </c>
      <c r="L9115" t="s">
        <v>78</v>
      </c>
      <c r="M9115" t="s">
        <v>1151</v>
      </c>
      <c r="N9115" t="s">
        <v>78</v>
      </c>
      <c r="O9115" t="s">
        <v>1023</v>
      </c>
      <c r="P9115" t="s">
        <v>78</v>
      </c>
      <c r="Q9115" t="s">
        <v>78</v>
      </c>
      <c r="R9115" t="s">
        <v>78</v>
      </c>
      <c r="S9115" t="s">
        <v>1222</v>
      </c>
      <c r="T9115" t="s">
        <v>78</v>
      </c>
      <c r="U9115" t="s">
        <v>800</v>
      </c>
    </row>
    <row r="9116" spans="1:21" x14ac:dyDescent="0.35">
      <c r="A9116" t="s">
        <v>35</v>
      </c>
      <c r="B9116" t="s">
        <v>318</v>
      </c>
      <c r="C9116">
        <v>7</v>
      </c>
      <c r="D9116" t="s">
        <v>1034</v>
      </c>
      <c r="E9116" t="s">
        <v>78</v>
      </c>
      <c r="F9116" t="s">
        <v>78</v>
      </c>
      <c r="G9116" t="s">
        <v>78</v>
      </c>
      <c r="H9116" t="s">
        <v>78</v>
      </c>
      <c r="I9116" t="s">
        <v>78</v>
      </c>
      <c r="J9116" t="s">
        <v>78</v>
      </c>
      <c r="K9116" t="s">
        <v>78</v>
      </c>
      <c r="L9116" t="s">
        <v>78</v>
      </c>
      <c r="M9116" t="s">
        <v>730</v>
      </c>
      <c r="N9116" t="s">
        <v>78</v>
      </c>
      <c r="O9116" t="s">
        <v>78</v>
      </c>
      <c r="P9116" t="s">
        <v>78</v>
      </c>
      <c r="Q9116" t="s">
        <v>78</v>
      </c>
      <c r="R9116" t="s">
        <v>78</v>
      </c>
      <c r="S9116" t="s">
        <v>78</v>
      </c>
      <c r="T9116" t="s">
        <v>78</v>
      </c>
      <c r="U9116" t="s">
        <v>78</v>
      </c>
    </row>
    <row r="9117" spans="1:21" x14ac:dyDescent="0.35">
      <c r="A9117" t="s">
        <v>36</v>
      </c>
      <c r="B9117" t="s">
        <v>873</v>
      </c>
      <c r="C9117">
        <v>297</v>
      </c>
      <c r="D9117" t="s">
        <v>653</v>
      </c>
      <c r="E9117" t="s">
        <v>623</v>
      </c>
      <c r="F9117" t="s">
        <v>85</v>
      </c>
      <c r="G9117" t="s">
        <v>78</v>
      </c>
      <c r="H9117" t="s">
        <v>622</v>
      </c>
      <c r="I9117" t="s">
        <v>78</v>
      </c>
      <c r="J9117" t="s">
        <v>675</v>
      </c>
      <c r="K9117" t="s">
        <v>78</v>
      </c>
      <c r="L9117" t="s">
        <v>78</v>
      </c>
      <c r="M9117" t="s">
        <v>490</v>
      </c>
      <c r="N9117" t="s">
        <v>78</v>
      </c>
      <c r="O9117" t="s">
        <v>78</v>
      </c>
      <c r="P9117" t="s">
        <v>633</v>
      </c>
      <c r="Q9117" t="s">
        <v>78</v>
      </c>
      <c r="R9117" t="s">
        <v>987</v>
      </c>
      <c r="S9117" t="s">
        <v>458</v>
      </c>
      <c r="T9117" t="s">
        <v>341</v>
      </c>
      <c r="U9117" t="s">
        <v>745</v>
      </c>
    </row>
    <row r="9118" spans="1:21" x14ac:dyDescent="0.35">
      <c r="A9118" t="s">
        <v>36</v>
      </c>
      <c r="B9118" t="s">
        <v>874</v>
      </c>
      <c r="C9118">
        <v>163</v>
      </c>
      <c r="D9118" t="s">
        <v>787</v>
      </c>
      <c r="E9118" t="s">
        <v>78</v>
      </c>
      <c r="F9118" t="s">
        <v>78</v>
      </c>
      <c r="G9118" t="s">
        <v>78</v>
      </c>
      <c r="H9118" t="s">
        <v>78</v>
      </c>
      <c r="I9118" t="s">
        <v>668</v>
      </c>
      <c r="J9118" t="s">
        <v>673</v>
      </c>
      <c r="K9118" t="s">
        <v>78</v>
      </c>
      <c r="L9118" t="s">
        <v>78</v>
      </c>
      <c r="M9118" t="s">
        <v>78</v>
      </c>
      <c r="N9118" t="s">
        <v>78</v>
      </c>
      <c r="O9118" t="s">
        <v>78</v>
      </c>
      <c r="P9118" t="s">
        <v>374</v>
      </c>
      <c r="Q9118" t="s">
        <v>78</v>
      </c>
      <c r="R9118" t="s">
        <v>246</v>
      </c>
      <c r="S9118" t="s">
        <v>78</v>
      </c>
      <c r="T9118" t="s">
        <v>78</v>
      </c>
      <c r="U9118" t="s">
        <v>580</v>
      </c>
    </row>
    <row r="9119" spans="1:21" x14ac:dyDescent="0.35">
      <c r="A9119" t="s">
        <v>36</v>
      </c>
      <c r="B9119" t="s">
        <v>318</v>
      </c>
      <c r="C9119">
        <v>36</v>
      </c>
      <c r="D9119" t="s">
        <v>60</v>
      </c>
      <c r="E9119" t="s">
        <v>738</v>
      </c>
      <c r="F9119" t="s">
        <v>78</v>
      </c>
      <c r="G9119" t="s">
        <v>78</v>
      </c>
      <c r="H9119" t="s">
        <v>78</v>
      </c>
      <c r="I9119" t="s">
        <v>78</v>
      </c>
      <c r="J9119" t="s">
        <v>78</v>
      </c>
      <c r="K9119" t="s">
        <v>78</v>
      </c>
      <c r="L9119" t="s">
        <v>78</v>
      </c>
      <c r="M9119" t="s">
        <v>78</v>
      </c>
      <c r="N9119" t="s">
        <v>78</v>
      </c>
      <c r="O9119" t="s">
        <v>78</v>
      </c>
      <c r="P9119" t="s">
        <v>738</v>
      </c>
      <c r="Q9119" t="s">
        <v>78</v>
      </c>
      <c r="R9119" t="s">
        <v>738</v>
      </c>
      <c r="S9119" t="s">
        <v>800</v>
      </c>
      <c r="T9119" t="s">
        <v>800</v>
      </c>
      <c r="U9119" t="s">
        <v>456</v>
      </c>
    </row>
    <row r="9120" spans="1:21" x14ac:dyDescent="0.35">
      <c r="A9120" t="s">
        <v>37</v>
      </c>
      <c r="B9120" t="s">
        <v>873</v>
      </c>
      <c r="C9120">
        <v>165</v>
      </c>
      <c r="D9120" t="s">
        <v>62</v>
      </c>
      <c r="E9120" t="s">
        <v>170</v>
      </c>
      <c r="F9120" t="s">
        <v>334</v>
      </c>
      <c r="G9120" t="s">
        <v>673</v>
      </c>
      <c r="H9120" t="s">
        <v>644</v>
      </c>
      <c r="I9120" t="s">
        <v>624</v>
      </c>
      <c r="J9120" t="s">
        <v>668</v>
      </c>
      <c r="K9120" t="s">
        <v>78</v>
      </c>
      <c r="L9120" t="s">
        <v>673</v>
      </c>
      <c r="M9120" t="s">
        <v>433</v>
      </c>
      <c r="N9120" t="s">
        <v>78</v>
      </c>
      <c r="O9120" t="s">
        <v>78</v>
      </c>
      <c r="P9120" t="s">
        <v>383</v>
      </c>
      <c r="Q9120" t="s">
        <v>78</v>
      </c>
      <c r="R9120" t="s">
        <v>334</v>
      </c>
      <c r="S9120" t="s">
        <v>78</v>
      </c>
      <c r="T9120" t="s">
        <v>987</v>
      </c>
      <c r="U9120" t="s">
        <v>688</v>
      </c>
    </row>
    <row r="9121" spans="1:21" x14ac:dyDescent="0.35">
      <c r="A9121" t="s">
        <v>37</v>
      </c>
      <c r="B9121" t="s">
        <v>874</v>
      </c>
      <c r="C9121">
        <v>75</v>
      </c>
      <c r="D9121" t="s">
        <v>1129</v>
      </c>
      <c r="E9121" t="s">
        <v>78</v>
      </c>
      <c r="F9121" t="s">
        <v>78</v>
      </c>
      <c r="G9121" t="s">
        <v>78</v>
      </c>
      <c r="H9121" t="s">
        <v>732</v>
      </c>
      <c r="I9121" t="s">
        <v>987</v>
      </c>
      <c r="J9121" t="s">
        <v>377</v>
      </c>
      <c r="K9121" t="s">
        <v>78</v>
      </c>
      <c r="L9121" t="s">
        <v>78</v>
      </c>
      <c r="M9121" t="s">
        <v>414</v>
      </c>
      <c r="N9121" t="s">
        <v>414</v>
      </c>
      <c r="O9121" t="s">
        <v>78</v>
      </c>
      <c r="P9121" t="s">
        <v>78</v>
      </c>
      <c r="Q9121" t="s">
        <v>78</v>
      </c>
      <c r="R9121" t="s">
        <v>78</v>
      </c>
      <c r="S9121" t="s">
        <v>78</v>
      </c>
      <c r="T9121" t="s">
        <v>334</v>
      </c>
      <c r="U9121" t="s">
        <v>1091</v>
      </c>
    </row>
    <row r="9122" spans="1:21" x14ac:dyDescent="0.35">
      <c r="A9122" t="s">
        <v>37</v>
      </c>
      <c r="B9122" t="s">
        <v>318</v>
      </c>
      <c r="C9122">
        <v>23</v>
      </c>
      <c r="D9122" t="s">
        <v>756</v>
      </c>
      <c r="E9122" t="s">
        <v>78</v>
      </c>
      <c r="F9122" t="s">
        <v>78</v>
      </c>
      <c r="G9122" t="s">
        <v>78</v>
      </c>
      <c r="H9122" t="s">
        <v>741</v>
      </c>
      <c r="I9122" t="s">
        <v>78</v>
      </c>
      <c r="J9122" t="s">
        <v>78</v>
      </c>
      <c r="K9122" t="s">
        <v>78</v>
      </c>
      <c r="L9122" t="s">
        <v>78</v>
      </c>
      <c r="M9122" t="s">
        <v>78</v>
      </c>
      <c r="N9122" t="s">
        <v>78</v>
      </c>
      <c r="O9122" t="s">
        <v>78</v>
      </c>
      <c r="P9122" t="s">
        <v>78</v>
      </c>
      <c r="Q9122" t="s">
        <v>78</v>
      </c>
      <c r="R9122" t="s">
        <v>78</v>
      </c>
      <c r="S9122" t="s">
        <v>78</v>
      </c>
      <c r="T9122" t="s">
        <v>741</v>
      </c>
      <c r="U9122" t="s">
        <v>78</v>
      </c>
    </row>
    <row r="9123" spans="1:21" x14ac:dyDescent="0.35">
      <c r="A9123" t="s">
        <v>38</v>
      </c>
      <c r="B9123" t="s">
        <v>873</v>
      </c>
      <c r="C9123">
        <v>149</v>
      </c>
      <c r="D9123" t="s">
        <v>1235</v>
      </c>
      <c r="E9123" t="s">
        <v>78</v>
      </c>
      <c r="F9123" t="s">
        <v>78</v>
      </c>
      <c r="G9123" t="s">
        <v>673</v>
      </c>
      <c r="H9123" t="s">
        <v>730</v>
      </c>
      <c r="I9123" t="s">
        <v>673</v>
      </c>
      <c r="J9123" t="s">
        <v>78</v>
      </c>
      <c r="K9123" t="s">
        <v>78</v>
      </c>
      <c r="L9123" t="s">
        <v>78</v>
      </c>
      <c r="M9123" t="s">
        <v>783</v>
      </c>
      <c r="N9123" t="s">
        <v>668</v>
      </c>
      <c r="O9123" t="s">
        <v>668</v>
      </c>
      <c r="P9123" t="s">
        <v>78</v>
      </c>
      <c r="Q9123" t="s">
        <v>78</v>
      </c>
      <c r="R9123" t="s">
        <v>389</v>
      </c>
      <c r="S9123" t="s">
        <v>433</v>
      </c>
      <c r="T9123" t="s">
        <v>406</v>
      </c>
      <c r="U9123" t="s">
        <v>1011</v>
      </c>
    </row>
    <row r="9124" spans="1:21" x14ac:dyDescent="0.35">
      <c r="A9124" t="s">
        <v>38</v>
      </c>
      <c r="B9124" t="s">
        <v>874</v>
      </c>
      <c r="C9124">
        <v>61</v>
      </c>
      <c r="D9124" t="s">
        <v>1224</v>
      </c>
      <c r="E9124" t="s">
        <v>433</v>
      </c>
      <c r="F9124" t="s">
        <v>433</v>
      </c>
      <c r="G9124" t="s">
        <v>78</v>
      </c>
      <c r="H9124" t="s">
        <v>433</v>
      </c>
      <c r="I9124" t="s">
        <v>737</v>
      </c>
      <c r="J9124" t="s">
        <v>78</v>
      </c>
      <c r="K9124" t="s">
        <v>78</v>
      </c>
      <c r="L9124" t="s">
        <v>78</v>
      </c>
      <c r="M9124" t="s">
        <v>374</v>
      </c>
      <c r="N9124" t="s">
        <v>374</v>
      </c>
      <c r="O9124" t="s">
        <v>374</v>
      </c>
      <c r="P9124" t="s">
        <v>78</v>
      </c>
      <c r="Q9124" t="s">
        <v>78</v>
      </c>
      <c r="R9124" t="s">
        <v>78</v>
      </c>
      <c r="S9124" t="s">
        <v>78</v>
      </c>
      <c r="T9124" t="s">
        <v>736</v>
      </c>
      <c r="U9124" t="s">
        <v>433</v>
      </c>
    </row>
    <row r="9125" spans="1:21" x14ac:dyDescent="0.35">
      <c r="A9125" t="s">
        <v>38</v>
      </c>
      <c r="B9125" t="s">
        <v>318</v>
      </c>
      <c r="C9125">
        <v>23</v>
      </c>
      <c r="D9125" t="s">
        <v>287</v>
      </c>
      <c r="E9125" t="s">
        <v>529</v>
      </c>
      <c r="F9125" t="s">
        <v>78</v>
      </c>
      <c r="G9125" t="s">
        <v>78</v>
      </c>
      <c r="H9125" t="s">
        <v>78</v>
      </c>
      <c r="I9125" t="s">
        <v>78</v>
      </c>
      <c r="J9125" t="s">
        <v>78</v>
      </c>
      <c r="K9125" t="s">
        <v>78</v>
      </c>
      <c r="L9125" t="s">
        <v>78</v>
      </c>
      <c r="M9125" t="s">
        <v>490</v>
      </c>
      <c r="N9125" t="s">
        <v>78</v>
      </c>
      <c r="O9125" t="s">
        <v>78</v>
      </c>
      <c r="P9125" t="s">
        <v>529</v>
      </c>
      <c r="Q9125" t="s">
        <v>78</v>
      </c>
      <c r="R9125" t="s">
        <v>78</v>
      </c>
      <c r="S9125" t="s">
        <v>78</v>
      </c>
      <c r="T9125" t="s">
        <v>78</v>
      </c>
      <c r="U9125" t="s">
        <v>78</v>
      </c>
    </row>
    <row r="9126" spans="1:21" x14ac:dyDescent="0.35">
      <c r="A9126" t="s">
        <v>39</v>
      </c>
      <c r="B9126" t="s">
        <v>873</v>
      </c>
      <c r="C9126">
        <v>183</v>
      </c>
      <c r="D9126" t="s">
        <v>532</v>
      </c>
      <c r="E9126" t="s">
        <v>987</v>
      </c>
      <c r="F9126" t="s">
        <v>78</v>
      </c>
      <c r="G9126" t="s">
        <v>334</v>
      </c>
      <c r="H9126" t="s">
        <v>490</v>
      </c>
      <c r="I9126" t="s">
        <v>414</v>
      </c>
      <c r="J9126" t="s">
        <v>355</v>
      </c>
      <c r="K9126" t="s">
        <v>334</v>
      </c>
      <c r="L9126" t="s">
        <v>78</v>
      </c>
      <c r="M9126" t="s">
        <v>688</v>
      </c>
      <c r="N9126" t="s">
        <v>78</v>
      </c>
      <c r="O9126" t="s">
        <v>334</v>
      </c>
      <c r="P9126" t="s">
        <v>490</v>
      </c>
      <c r="Q9126" t="s">
        <v>673</v>
      </c>
      <c r="R9126" t="s">
        <v>78</v>
      </c>
      <c r="S9126" t="s">
        <v>334</v>
      </c>
      <c r="T9126" t="s">
        <v>690</v>
      </c>
      <c r="U9126" t="s">
        <v>731</v>
      </c>
    </row>
    <row r="9127" spans="1:21" x14ac:dyDescent="0.35">
      <c r="A9127" t="s">
        <v>39</v>
      </c>
      <c r="B9127" t="s">
        <v>874</v>
      </c>
      <c r="C9127">
        <v>80</v>
      </c>
      <c r="D9127" t="s">
        <v>1652</v>
      </c>
      <c r="E9127" t="s">
        <v>250</v>
      </c>
      <c r="F9127" t="s">
        <v>622</v>
      </c>
      <c r="G9127" t="s">
        <v>987</v>
      </c>
      <c r="H9127" t="s">
        <v>250</v>
      </c>
      <c r="I9127" t="s">
        <v>644</v>
      </c>
      <c r="J9127" t="s">
        <v>987</v>
      </c>
      <c r="K9127" t="s">
        <v>987</v>
      </c>
      <c r="L9127" t="s">
        <v>78</v>
      </c>
      <c r="M9127" t="s">
        <v>718</v>
      </c>
      <c r="N9127" t="s">
        <v>987</v>
      </c>
      <c r="O9127" t="s">
        <v>250</v>
      </c>
      <c r="P9127" t="s">
        <v>741</v>
      </c>
      <c r="Q9127" t="s">
        <v>987</v>
      </c>
      <c r="R9127" t="s">
        <v>736</v>
      </c>
      <c r="S9127" t="s">
        <v>622</v>
      </c>
      <c r="T9127" t="s">
        <v>250</v>
      </c>
      <c r="U9127" t="s">
        <v>745</v>
      </c>
    </row>
    <row r="9128" spans="1:21" x14ac:dyDescent="0.35">
      <c r="A9128" t="s">
        <v>39</v>
      </c>
      <c r="B9128" t="s">
        <v>318</v>
      </c>
      <c r="C9128">
        <v>23</v>
      </c>
      <c r="D9128" t="s">
        <v>1374</v>
      </c>
      <c r="E9128" t="s">
        <v>78</v>
      </c>
      <c r="F9128" t="s">
        <v>78</v>
      </c>
      <c r="G9128" t="s">
        <v>78</v>
      </c>
      <c r="H9128" t="s">
        <v>78</v>
      </c>
      <c r="I9128" t="s">
        <v>78</v>
      </c>
      <c r="J9128" t="s">
        <v>78</v>
      </c>
      <c r="K9128" t="s">
        <v>78</v>
      </c>
      <c r="L9128" t="s">
        <v>78</v>
      </c>
      <c r="M9128" t="s">
        <v>78</v>
      </c>
      <c r="N9128" t="s">
        <v>78</v>
      </c>
      <c r="O9128" t="s">
        <v>78</v>
      </c>
      <c r="P9128" t="s">
        <v>78</v>
      </c>
      <c r="Q9128" t="s">
        <v>78</v>
      </c>
      <c r="R9128" t="s">
        <v>738</v>
      </c>
      <c r="S9128" t="s">
        <v>78</v>
      </c>
      <c r="T9128" t="s">
        <v>78</v>
      </c>
      <c r="U9128" t="s">
        <v>1214</v>
      </c>
    </row>
    <row r="9129" spans="1:21" x14ac:dyDescent="0.35">
      <c r="A9129" t="s">
        <v>40</v>
      </c>
      <c r="B9129" t="s">
        <v>873</v>
      </c>
      <c r="C9129">
        <v>912</v>
      </c>
      <c r="D9129" t="s">
        <v>857</v>
      </c>
      <c r="E9129" t="s">
        <v>414</v>
      </c>
      <c r="F9129" t="s">
        <v>246</v>
      </c>
      <c r="G9129" t="s">
        <v>170</v>
      </c>
      <c r="H9129" t="s">
        <v>644</v>
      </c>
      <c r="I9129" t="s">
        <v>377</v>
      </c>
      <c r="J9129" t="s">
        <v>389</v>
      </c>
      <c r="K9129" t="s">
        <v>679</v>
      </c>
      <c r="L9129" t="s">
        <v>679</v>
      </c>
      <c r="M9129" t="s">
        <v>676</v>
      </c>
      <c r="N9129" t="s">
        <v>78</v>
      </c>
      <c r="O9129" t="s">
        <v>170</v>
      </c>
      <c r="P9129" t="s">
        <v>341</v>
      </c>
      <c r="Q9129" t="s">
        <v>679</v>
      </c>
      <c r="R9129" t="s">
        <v>377</v>
      </c>
      <c r="S9129" t="s">
        <v>389</v>
      </c>
      <c r="T9129" t="s">
        <v>341</v>
      </c>
      <c r="U9129" t="s">
        <v>580</v>
      </c>
    </row>
    <row r="9130" spans="1:21" x14ac:dyDescent="0.35">
      <c r="A9130" t="s">
        <v>40</v>
      </c>
      <c r="B9130" t="s">
        <v>874</v>
      </c>
      <c r="C9130">
        <v>416</v>
      </c>
      <c r="D9130" t="s">
        <v>1137</v>
      </c>
      <c r="E9130" t="s">
        <v>389</v>
      </c>
      <c r="F9130" t="s">
        <v>246</v>
      </c>
      <c r="G9130" t="s">
        <v>673</v>
      </c>
      <c r="H9130" t="s">
        <v>406</v>
      </c>
      <c r="I9130" t="s">
        <v>738</v>
      </c>
      <c r="J9130" t="s">
        <v>433</v>
      </c>
      <c r="K9130" t="s">
        <v>673</v>
      </c>
      <c r="L9130" t="s">
        <v>78</v>
      </c>
      <c r="M9130" t="s">
        <v>355</v>
      </c>
      <c r="N9130" t="s">
        <v>433</v>
      </c>
      <c r="O9130" t="s">
        <v>623</v>
      </c>
      <c r="P9130" t="s">
        <v>355</v>
      </c>
      <c r="Q9130" t="s">
        <v>673</v>
      </c>
      <c r="R9130" t="s">
        <v>377</v>
      </c>
      <c r="S9130" t="s">
        <v>387</v>
      </c>
      <c r="T9130" t="s">
        <v>675</v>
      </c>
      <c r="U9130" t="s">
        <v>631</v>
      </c>
    </row>
    <row r="9131" spans="1:21" x14ac:dyDescent="0.35">
      <c r="A9131" t="s">
        <v>40</v>
      </c>
      <c r="B9131" t="s">
        <v>318</v>
      </c>
      <c r="C9131">
        <v>112</v>
      </c>
      <c r="D9131" t="s">
        <v>1154</v>
      </c>
      <c r="E9131" t="s">
        <v>800</v>
      </c>
      <c r="F9131" t="s">
        <v>78</v>
      </c>
      <c r="G9131" t="s">
        <v>78</v>
      </c>
      <c r="H9131" t="s">
        <v>387</v>
      </c>
      <c r="I9131" t="s">
        <v>78</v>
      </c>
      <c r="J9131" t="s">
        <v>78</v>
      </c>
      <c r="K9131" t="s">
        <v>78</v>
      </c>
      <c r="L9131" t="s">
        <v>78</v>
      </c>
      <c r="M9131" t="s">
        <v>334</v>
      </c>
      <c r="N9131" t="s">
        <v>78</v>
      </c>
      <c r="O9131" t="s">
        <v>78</v>
      </c>
      <c r="P9131" t="s">
        <v>800</v>
      </c>
      <c r="Q9131" t="s">
        <v>78</v>
      </c>
      <c r="R9131" t="s">
        <v>387</v>
      </c>
      <c r="S9131" t="s">
        <v>334</v>
      </c>
      <c r="T9131" t="s">
        <v>355</v>
      </c>
      <c r="U9131" t="s">
        <v>734</v>
      </c>
    </row>
    <row r="9133" spans="1:21" x14ac:dyDescent="0.35">
      <c r="A9133" t="s">
        <v>2330</v>
      </c>
    </row>
    <row r="9134" spans="1:21" x14ac:dyDescent="0.35">
      <c r="A9134" t="s">
        <v>29</v>
      </c>
      <c r="B9134" t="s">
        <v>887</v>
      </c>
      <c r="C9134" t="s">
        <v>30</v>
      </c>
      <c r="D9134" t="s">
        <v>2312</v>
      </c>
      <c r="E9134" t="s">
        <v>2313</v>
      </c>
      <c r="F9134" t="s">
        <v>2314</v>
      </c>
      <c r="G9134" t="s">
        <v>2315</v>
      </c>
      <c r="H9134" t="s">
        <v>2316</v>
      </c>
      <c r="I9134" t="s">
        <v>2317</v>
      </c>
      <c r="J9134" t="s">
        <v>2284</v>
      </c>
      <c r="K9134" t="s">
        <v>2318</v>
      </c>
      <c r="L9134" t="s">
        <v>2319</v>
      </c>
      <c r="M9134" t="s">
        <v>2320</v>
      </c>
      <c r="N9134" t="s">
        <v>2321</v>
      </c>
      <c r="O9134" t="s">
        <v>2322</v>
      </c>
      <c r="P9134" t="s">
        <v>2231</v>
      </c>
      <c r="Q9134" t="s">
        <v>2323</v>
      </c>
      <c r="R9134" t="s">
        <v>2324</v>
      </c>
      <c r="S9134" t="s">
        <v>2325</v>
      </c>
      <c r="T9134" t="s">
        <v>2326</v>
      </c>
      <c r="U9134" t="s">
        <v>707</v>
      </c>
    </row>
    <row r="9135" spans="1:21" x14ac:dyDescent="0.35">
      <c r="A9135" t="s">
        <v>35</v>
      </c>
      <c r="B9135" t="s">
        <v>888</v>
      </c>
      <c r="C9135">
        <v>65</v>
      </c>
      <c r="D9135" t="s">
        <v>1133</v>
      </c>
      <c r="E9135" t="s">
        <v>78</v>
      </c>
      <c r="F9135" t="s">
        <v>78</v>
      </c>
      <c r="G9135" t="s">
        <v>679</v>
      </c>
      <c r="H9135" t="s">
        <v>78</v>
      </c>
      <c r="I9135" t="s">
        <v>433</v>
      </c>
      <c r="J9135" t="s">
        <v>78</v>
      </c>
      <c r="K9135" t="s">
        <v>78</v>
      </c>
      <c r="L9135" t="s">
        <v>78</v>
      </c>
      <c r="M9135" t="s">
        <v>387</v>
      </c>
      <c r="N9135" t="s">
        <v>78</v>
      </c>
      <c r="O9135" t="s">
        <v>78</v>
      </c>
      <c r="P9135" t="s">
        <v>337</v>
      </c>
      <c r="Q9135" t="s">
        <v>78</v>
      </c>
      <c r="R9135" t="s">
        <v>679</v>
      </c>
      <c r="S9135" t="s">
        <v>679</v>
      </c>
      <c r="T9135" t="s">
        <v>377</v>
      </c>
      <c r="U9135" t="s">
        <v>912</v>
      </c>
    </row>
    <row r="9136" spans="1:21" x14ac:dyDescent="0.35">
      <c r="A9136" t="s">
        <v>35</v>
      </c>
      <c r="B9136" t="s">
        <v>889</v>
      </c>
      <c r="C9136">
        <v>97</v>
      </c>
      <c r="D9136" t="s">
        <v>811</v>
      </c>
      <c r="E9136" t="s">
        <v>414</v>
      </c>
      <c r="F9136" t="s">
        <v>78</v>
      </c>
      <c r="G9136" t="s">
        <v>78</v>
      </c>
      <c r="H9136" t="s">
        <v>739</v>
      </c>
      <c r="I9136" t="s">
        <v>250</v>
      </c>
      <c r="J9136" t="s">
        <v>414</v>
      </c>
      <c r="K9136" t="s">
        <v>78</v>
      </c>
      <c r="L9136" t="s">
        <v>78</v>
      </c>
      <c r="M9136" t="s">
        <v>690</v>
      </c>
      <c r="N9136" t="s">
        <v>78</v>
      </c>
      <c r="O9136" t="s">
        <v>624</v>
      </c>
      <c r="P9136" t="s">
        <v>987</v>
      </c>
      <c r="Q9136" t="s">
        <v>78</v>
      </c>
      <c r="R9136" t="s">
        <v>170</v>
      </c>
      <c r="S9136" t="s">
        <v>732</v>
      </c>
      <c r="T9136" t="s">
        <v>78</v>
      </c>
      <c r="U9136" t="s">
        <v>807</v>
      </c>
    </row>
    <row r="9137" spans="1:21" x14ac:dyDescent="0.35">
      <c r="A9137" t="s">
        <v>36</v>
      </c>
      <c r="B9137" t="s">
        <v>888</v>
      </c>
      <c r="C9137">
        <v>178</v>
      </c>
      <c r="D9137" t="s">
        <v>1010</v>
      </c>
      <c r="E9137" t="s">
        <v>668</v>
      </c>
      <c r="F9137" t="s">
        <v>78</v>
      </c>
      <c r="G9137" t="s">
        <v>78</v>
      </c>
      <c r="H9137" t="s">
        <v>414</v>
      </c>
      <c r="I9137" t="s">
        <v>170</v>
      </c>
      <c r="J9137" t="s">
        <v>78</v>
      </c>
      <c r="K9137" t="s">
        <v>78</v>
      </c>
      <c r="L9137" t="s">
        <v>78</v>
      </c>
      <c r="M9137" t="s">
        <v>389</v>
      </c>
      <c r="N9137" t="s">
        <v>78</v>
      </c>
      <c r="O9137" t="s">
        <v>78</v>
      </c>
      <c r="P9137" t="s">
        <v>668</v>
      </c>
      <c r="Q9137" t="s">
        <v>78</v>
      </c>
      <c r="R9137" t="s">
        <v>414</v>
      </c>
      <c r="S9137" t="s">
        <v>78</v>
      </c>
      <c r="T9137" t="s">
        <v>675</v>
      </c>
      <c r="U9137" t="s">
        <v>732</v>
      </c>
    </row>
    <row r="9138" spans="1:21" x14ac:dyDescent="0.35">
      <c r="A9138" t="s">
        <v>36</v>
      </c>
      <c r="B9138" t="s">
        <v>889</v>
      </c>
      <c r="C9138">
        <v>318</v>
      </c>
      <c r="D9138" t="s">
        <v>1470</v>
      </c>
      <c r="E9138" t="s">
        <v>85</v>
      </c>
      <c r="F9138" t="s">
        <v>85</v>
      </c>
      <c r="G9138" t="s">
        <v>78</v>
      </c>
      <c r="H9138" t="s">
        <v>623</v>
      </c>
      <c r="I9138" t="s">
        <v>78</v>
      </c>
      <c r="J9138" t="s">
        <v>85</v>
      </c>
      <c r="K9138" t="s">
        <v>78</v>
      </c>
      <c r="L9138" t="s">
        <v>78</v>
      </c>
      <c r="M9138" t="s">
        <v>387</v>
      </c>
      <c r="N9138" t="s">
        <v>78</v>
      </c>
      <c r="O9138" t="s">
        <v>78</v>
      </c>
      <c r="P9138" t="s">
        <v>456</v>
      </c>
      <c r="Q9138" t="s">
        <v>78</v>
      </c>
      <c r="R9138" t="s">
        <v>355</v>
      </c>
      <c r="S9138" t="s">
        <v>624</v>
      </c>
      <c r="T9138" t="s">
        <v>490</v>
      </c>
      <c r="U9138" t="s">
        <v>503</v>
      </c>
    </row>
    <row r="9139" spans="1:21" x14ac:dyDescent="0.35">
      <c r="A9139" t="s">
        <v>37</v>
      </c>
      <c r="B9139" t="s">
        <v>888</v>
      </c>
      <c r="C9139">
        <v>100</v>
      </c>
      <c r="D9139" t="s">
        <v>66</v>
      </c>
      <c r="E9139" t="s">
        <v>78</v>
      </c>
      <c r="F9139" t="s">
        <v>78</v>
      </c>
      <c r="G9139" t="s">
        <v>78</v>
      </c>
      <c r="H9139" t="s">
        <v>745</v>
      </c>
      <c r="I9139" t="s">
        <v>389</v>
      </c>
      <c r="J9139" t="s">
        <v>387</v>
      </c>
      <c r="K9139" t="s">
        <v>78</v>
      </c>
      <c r="L9139" t="s">
        <v>78</v>
      </c>
      <c r="M9139" t="s">
        <v>414</v>
      </c>
      <c r="N9139" t="s">
        <v>78</v>
      </c>
      <c r="O9139" t="s">
        <v>78</v>
      </c>
      <c r="P9139" t="s">
        <v>644</v>
      </c>
      <c r="Q9139" t="s">
        <v>78</v>
      </c>
      <c r="R9139" t="s">
        <v>78</v>
      </c>
      <c r="S9139" t="s">
        <v>78</v>
      </c>
      <c r="T9139" t="s">
        <v>644</v>
      </c>
      <c r="U9139" t="s">
        <v>644</v>
      </c>
    </row>
    <row r="9140" spans="1:21" x14ac:dyDescent="0.35">
      <c r="A9140" t="s">
        <v>37</v>
      </c>
      <c r="B9140" t="s">
        <v>889</v>
      </c>
      <c r="C9140">
        <v>163</v>
      </c>
      <c r="D9140" t="s">
        <v>749</v>
      </c>
      <c r="E9140" t="s">
        <v>170</v>
      </c>
      <c r="F9140" t="s">
        <v>334</v>
      </c>
      <c r="G9140" t="s">
        <v>673</v>
      </c>
      <c r="H9140" t="s">
        <v>987</v>
      </c>
      <c r="I9140" t="s">
        <v>644</v>
      </c>
      <c r="J9140" t="s">
        <v>78</v>
      </c>
      <c r="K9140" t="s">
        <v>78</v>
      </c>
      <c r="L9140" t="s">
        <v>673</v>
      </c>
      <c r="M9140" t="s">
        <v>334</v>
      </c>
      <c r="N9140" t="s">
        <v>334</v>
      </c>
      <c r="O9140" t="s">
        <v>78</v>
      </c>
      <c r="P9140" t="s">
        <v>377</v>
      </c>
      <c r="Q9140" t="s">
        <v>78</v>
      </c>
      <c r="R9140" t="s">
        <v>334</v>
      </c>
      <c r="S9140" t="s">
        <v>78</v>
      </c>
      <c r="T9140" t="s">
        <v>800</v>
      </c>
      <c r="U9140" t="s">
        <v>723</v>
      </c>
    </row>
    <row r="9141" spans="1:21" x14ac:dyDescent="0.35">
      <c r="A9141" t="s">
        <v>38</v>
      </c>
      <c r="B9141" t="s">
        <v>888</v>
      </c>
      <c r="C9141">
        <v>41</v>
      </c>
      <c r="D9141" t="s">
        <v>976</v>
      </c>
      <c r="E9141" t="s">
        <v>78</v>
      </c>
      <c r="F9141" t="s">
        <v>78</v>
      </c>
      <c r="G9141" t="s">
        <v>334</v>
      </c>
      <c r="H9141" t="s">
        <v>1200</v>
      </c>
      <c r="I9141" t="s">
        <v>78</v>
      </c>
      <c r="J9141" t="s">
        <v>78</v>
      </c>
      <c r="K9141" t="s">
        <v>78</v>
      </c>
      <c r="L9141" t="s">
        <v>78</v>
      </c>
      <c r="M9141" t="s">
        <v>675</v>
      </c>
      <c r="N9141" t="s">
        <v>78</v>
      </c>
      <c r="O9141" t="s">
        <v>78</v>
      </c>
      <c r="P9141" t="s">
        <v>78</v>
      </c>
      <c r="Q9141" t="s">
        <v>78</v>
      </c>
      <c r="R9141" t="s">
        <v>675</v>
      </c>
      <c r="S9141" t="s">
        <v>78</v>
      </c>
      <c r="T9141" t="s">
        <v>78</v>
      </c>
      <c r="U9141" t="s">
        <v>721</v>
      </c>
    </row>
    <row r="9142" spans="1:21" x14ac:dyDescent="0.35">
      <c r="A9142" t="s">
        <v>38</v>
      </c>
      <c r="B9142" t="s">
        <v>889</v>
      </c>
      <c r="C9142">
        <v>192</v>
      </c>
      <c r="D9142" t="s">
        <v>300</v>
      </c>
      <c r="E9142" t="s">
        <v>246</v>
      </c>
      <c r="F9142" t="s">
        <v>668</v>
      </c>
      <c r="G9142" t="s">
        <v>170</v>
      </c>
      <c r="H9142" t="s">
        <v>85</v>
      </c>
      <c r="I9142" t="s">
        <v>490</v>
      </c>
      <c r="J9142" t="s">
        <v>78</v>
      </c>
      <c r="K9142" t="s">
        <v>78</v>
      </c>
      <c r="L9142" t="s">
        <v>78</v>
      </c>
      <c r="M9142" t="s">
        <v>1023</v>
      </c>
      <c r="N9142" t="s">
        <v>334</v>
      </c>
      <c r="O9142" t="s">
        <v>334</v>
      </c>
      <c r="P9142" t="s">
        <v>668</v>
      </c>
      <c r="Q9142" t="s">
        <v>78</v>
      </c>
      <c r="R9142" t="s">
        <v>334</v>
      </c>
      <c r="S9142" t="s">
        <v>334</v>
      </c>
      <c r="T9142" t="s">
        <v>341</v>
      </c>
      <c r="U9142" t="s">
        <v>868</v>
      </c>
    </row>
    <row r="9143" spans="1:21" x14ac:dyDescent="0.35">
      <c r="A9143" t="s">
        <v>39</v>
      </c>
      <c r="B9143" t="s">
        <v>888</v>
      </c>
      <c r="C9143">
        <v>72</v>
      </c>
      <c r="D9143" t="s">
        <v>115</v>
      </c>
      <c r="E9143" t="s">
        <v>78</v>
      </c>
      <c r="F9143" t="s">
        <v>78</v>
      </c>
      <c r="G9143" t="s">
        <v>78</v>
      </c>
      <c r="H9143" t="s">
        <v>78</v>
      </c>
      <c r="I9143" t="s">
        <v>78</v>
      </c>
      <c r="J9143" t="s">
        <v>355</v>
      </c>
      <c r="K9143" t="s">
        <v>78</v>
      </c>
      <c r="L9143" t="s">
        <v>78</v>
      </c>
      <c r="M9143" t="s">
        <v>644</v>
      </c>
      <c r="N9143" t="s">
        <v>78</v>
      </c>
      <c r="O9143" t="s">
        <v>78</v>
      </c>
      <c r="P9143" t="s">
        <v>734</v>
      </c>
      <c r="Q9143" t="s">
        <v>78</v>
      </c>
      <c r="R9143" t="s">
        <v>433</v>
      </c>
      <c r="S9143" t="s">
        <v>78</v>
      </c>
      <c r="T9143" t="s">
        <v>78</v>
      </c>
      <c r="U9143" t="s">
        <v>1008</v>
      </c>
    </row>
    <row r="9144" spans="1:21" x14ac:dyDescent="0.35">
      <c r="A9144" t="s">
        <v>39</v>
      </c>
      <c r="B9144" t="s">
        <v>889</v>
      </c>
      <c r="C9144">
        <v>214</v>
      </c>
      <c r="D9144" t="s">
        <v>693</v>
      </c>
      <c r="E9144" t="s">
        <v>718</v>
      </c>
      <c r="F9144" t="s">
        <v>377</v>
      </c>
      <c r="G9144" t="s">
        <v>387</v>
      </c>
      <c r="H9144" t="s">
        <v>736</v>
      </c>
      <c r="I9144" t="s">
        <v>406</v>
      </c>
      <c r="J9144" t="s">
        <v>85</v>
      </c>
      <c r="K9144" t="s">
        <v>387</v>
      </c>
      <c r="L9144" t="s">
        <v>78</v>
      </c>
      <c r="M9144" t="s">
        <v>732</v>
      </c>
      <c r="N9144" t="s">
        <v>374</v>
      </c>
      <c r="O9144" t="s">
        <v>406</v>
      </c>
      <c r="P9144" t="s">
        <v>736</v>
      </c>
      <c r="Q9144" t="s">
        <v>414</v>
      </c>
      <c r="R9144" t="s">
        <v>387</v>
      </c>
      <c r="S9144" t="s">
        <v>800</v>
      </c>
      <c r="T9144" t="s">
        <v>631</v>
      </c>
      <c r="U9144" t="s">
        <v>1064</v>
      </c>
    </row>
    <row r="9145" spans="1:21" x14ac:dyDescent="0.35">
      <c r="A9145" t="s">
        <v>40</v>
      </c>
      <c r="B9145" t="s">
        <v>888</v>
      </c>
      <c r="C9145">
        <v>456</v>
      </c>
      <c r="D9145" t="s">
        <v>851</v>
      </c>
      <c r="E9145" t="s">
        <v>679</v>
      </c>
      <c r="F9145" t="s">
        <v>78</v>
      </c>
      <c r="G9145" t="s">
        <v>78</v>
      </c>
      <c r="H9145" t="s">
        <v>341</v>
      </c>
      <c r="I9145" t="s">
        <v>673</v>
      </c>
      <c r="J9145" t="s">
        <v>334</v>
      </c>
      <c r="K9145" t="s">
        <v>78</v>
      </c>
      <c r="L9145" t="s">
        <v>78</v>
      </c>
      <c r="M9145" t="s">
        <v>675</v>
      </c>
      <c r="N9145" t="s">
        <v>78</v>
      </c>
      <c r="O9145" t="s">
        <v>78</v>
      </c>
      <c r="P9145" t="s">
        <v>355</v>
      </c>
      <c r="Q9145" t="s">
        <v>78</v>
      </c>
      <c r="R9145" t="s">
        <v>433</v>
      </c>
      <c r="S9145" t="s">
        <v>78</v>
      </c>
      <c r="T9145" t="s">
        <v>800</v>
      </c>
      <c r="U9145" t="s">
        <v>728</v>
      </c>
    </row>
    <row r="9146" spans="1:21" x14ac:dyDescent="0.35">
      <c r="A9146" t="s">
        <v>40</v>
      </c>
      <c r="B9146" t="s">
        <v>889</v>
      </c>
      <c r="C9146">
        <v>984</v>
      </c>
      <c r="D9146" t="s">
        <v>853</v>
      </c>
      <c r="E9146" t="s">
        <v>623</v>
      </c>
      <c r="F9146" t="s">
        <v>374</v>
      </c>
      <c r="G9146" t="s">
        <v>673</v>
      </c>
      <c r="H9146" t="s">
        <v>458</v>
      </c>
      <c r="I9146" t="s">
        <v>85</v>
      </c>
      <c r="J9146" t="s">
        <v>389</v>
      </c>
      <c r="K9146" t="s">
        <v>668</v>
      </c>
      <c r="L9146" t="s">
        <v>679</v>
      </c>
      <c r="M9146" t="s">
        <v>736</v>
      </c>
      <c r="N9146" t="s">
        <v>673</v>
      </c>
      <c r="O9146" t="s">
        <v>374</v>
      </c>
      <c r="P9146" t="s">
        <v>458</v>
      </c>
      <c r="Q9146" t="s">
        <v>668</v>
      </c>
      <c r="R9146" t="s">
        <v>389</v>
      </c>
      <c r="S9146" t="s">
        <v>623</v>
      </c>
      <c r="T9146" t="s">
        <v>624</v>
      </c>
      <c r="U9146" t="s">
        <v>1008</v>
      </c>
    </row>
    <row r="9148" spans="1:21" x14ac:dyDescent="0.35">
      <c r="A9148" t="s">
        <v>2331</v>
      </c>
    </row>
    <row r="9149" spans="1:21" x14ac:dyDescent="0.35">
      <c r="A9149" t="s">
        <v>29</v>
      </c>
      <c r="B9149" t="s">
        <v>1664</v>
      </c>
      <c r="C9149" t="s">
        <v>30</v>
      </c>
      <c r="D9149" t="s">
        <v>2312</v>
      </c>
      <c r="E9149" t="s">
        <v>2313</v>
      </c>
      <c r="F9149" t="s">
        <v>2314</v>
      </c>
      <c r="G9149" t="s">
        <v>2315</v>
      </c>
      <c r="H9149" t="s">
        <v>2316</v>
      </c>
      <c r="I9149" t="s">
        <v>2317</v>
      </c>
      <c r="J9149" t="s">
        <v>2284</v>
      </c>
      <c r="K9149" t="s">
        <v>2318</v>
      </c>
      <c r="L9149" t="s">
        <v>2319</v>
      </c>
      <c r="M9149" t="s">
        <v>2320</v>
      </c>
      <c r="N9149" t="s">
        <v>2321</v>
      </c>
      <c r="O9149" t="s">
        <v>2322</v>
      </c>
      <c r="P9149" t="s">
        <v>2231</v>
      </c>
      <c r="Q9149" t="s">
        <v>2323</v>
      </c>
      <c r="R9149" t="s">
        <v>2324</v>
      </c>
      <c r="S9149" t="s">
        <v>2325</v>
      </c>
      <c r="T9149" t="s">
        <v>2326</v>
      </c>
      <c r="U9149" t="s">
        <v>707</v>
      </c>
    </row>
    <row r="9150" spans="1:21" x14ac:dyDescent="0.35">
      <c r="A9150" t="s">
        <v>35</v>
      </c>
      <c r="B9150" t="s">
        <v>1665</v>
      </c>
      <c r="C9150">
        <v>90</v>
      </c>
      <c r="D9150" t="s">
        <v>606</v>
      </c>
      <c r="E9150" t="s">
        <v>78</v>
      </c>
      <c r="F9150" t="s">
        <v>78</v>
      </c>
      <c r="G9150" t="s">
        <v>78</v>
      </c>
      <c r="H9150" t="s">
        <v>742</v>
      </c>
      <c r="I9150" t="s">
        <v>458</v>
      </c>
      <c r="J9150" t="s">
        <v>78</v>
      </c>
      <c r="K9150" t="s">
        <v>78</v>
      </c>
      <c r="L9150" t="s">
        <v>78</v>
      </c>
      <c r="M9150" t="s">
        <v>718</v>
      </c>
      <c r="N9150" t="s">
        <v>78</v>
      </c>
      <c r="O9150" t="s">
        <v>78</v>
      </c>
      <c r="P9150" t="s">
        <v>631</v>
      </c>
      <c r="Q9150" t="s">
        <v>78</v>
      </c>
      <c r="R9150" t="s">
        <v>668</v>
      </c>
      <c r="S9150" t="s">
        <v>675</v>
      </c>
      <c r="T9150" t="s">
        <v>334</v>
      </c>
      <c r="U9150" t="s">
        <v>1096</v>
      </c>
    </row>
    <row r="9151" spans="1:21" x14ac:dyDescent="0.35">
      <c r="A9151" t="s">
        <v>35</v>
      </c>
      <c r="B9151" t="s">
        <v>1666</v>
      </c>
      <c r="C9151">
        <v>72</v>
      </c>
      <c r="D9151" t="s">
        <v>805</v>
      </c>
      <c r="E9151" t="s">
        <v>490</v>
      </c>
      <c r="F9151" t="s">
        <v>78</v>
      </c>
      <c r="G9151" t="s">
        <v>78</v>
      </c>
      <c r="H9151" t="s">
        <v>490</v>
      </c>
      <c r="I9151" t="s">
        <v>529</v>
      </c>
      <c r="J9151" t="s">
        <v>490</v>
      </c>
      <c r="K9151" t="s">
        <v>78</v>
      </c>
      <c r="L9151" t="s">
        <v>78</v>
      </c>
      <c r="M9151" t="s">
        <v>529</v>
      </c>
      <c r="N9151" t="s">
        <v>78</v>
      </c>
      <c r="O9151" t="s">
        <v>825</v>
      </c>
      <c r="P9151" t="s">
        <v>78</v>
      </c>
      <c r="Q9151" t="s">
        <v>78</v>
      </c>
      <c r="R9151" t="s">
        <v>78</v>
      </c>
      <c r="S9151" t="s">
        <v>825</v>
      </c>
      <c r="T9151" t="s">
        <v>78</v>
      </c>
      <c r="U9151" t="s">
        <v>737</v>
      </c>
    </row>
    <row r="9152" spans="1:21" x14ac:dyDescent="0.35">
      <c r="A9152" t="s">
        <v>36</v>
      </c>
      <c r="B9152" t="s">
        <v>1665</v>
      </c>
      <c r="C9152">
        <v>311</v>
      </c>
      <c r="D9152" t="s">
        <v>306</v>
      </c>
      <c r="E9152" t="s">
        <v>246</v>
      </c>
      <c r="F9152" t="s">
        <v>377</v>
      </c>
      <c r="G9152" t="s">
        <v>78</v>
      </c>
      <c r="H9152" t="s">
        <v>987</v>
      </c>
      <c r="I9152" t="s">
        <v>679</v>
      </c>
      <c r="J9152" t="s">
        <v>800</v>
      </c>
      <c r="K9152" t="s">
        <v>78</v>
      </c>
      <c r="L9152" t="s">
        <v>78</v>
      </c>
      <c r="M9152" t="s">
        <v>433</v>
      </c>
      <c r="N9152" t="s">
        <v>78</v>
      </c>
      <c r="O9152" t="s">
        <v>78</v>
      </c>
      <c r="P9152" t="s">
        <v>718</v>
      </c>
      <c r="Q9152" t="s">
        <v>78</v>
      </c>
      <c r="R9152" t="s">
        <v>458</v>
      </c>
      <c r="S9152" t="s">
        <v>738</v>
      </c>
      <c r="T9152" t="s">
        <v>490</v>
      </c>
      <c r="U9152" t="s">
        <v>631</v>
      </c>
    </row>
    <row r="9153" spans="1:21" x14ac:dyDescent="0.35">
      <c r="A9153" t="s">
        <v>36</v>
      </c>
      <c r="B9153" t="s">
        <v>1666</v>
      </c>
      <c r="C9153">
        <v>185</v>
      </c>
      <c r="D9153" t="s">
        <v>66</v>
      </c>
      <c r="E9153" t="s">
        <v>406</v>
      </c>
      <c r="F9153" t="s">
        <v>414</v>
      </c>
      <c r="G9153" t="s">
        <v>78</v>
      </c>
      <c r="H9153" t="s">
        <v>673</v>
      </c>
      <c r="I9153" t="s">
        <v>78</v>
      </c>
      <c r="J9153" t="s">
        <v>334</v>
      </c>
      <c r="K9153" t="s">
        <v>78</v>
      </c>
      <c r="L9153" t="s">
        <v>78</v>
      </c>
      <c r="M9153" t="s">
        <v>490</v>
      </c>
      <c r="N9153" t="s">
        <v>78</v>
      </c>
      <c r="O9153" t="s">
        <v>78</v>
      </c>
      <c r="P9153" t="s">
        <v>85</v>
      </c>
      <c r="Q9153" t="s">
        <v>78</v>
      </c>
      <c r="R9153" t="s">
        <v>170</v>
      </c>
      <c r="S9153" t="s">
        <v>334</v>
      </c>
      <c r="T9153" t="s">
        <v>675</v>
      </c>
      <c r="U9153" t="s">
        <v>1030</v>
      </c>
    </row>
    <row r="9154" spans="1:21" x14ac:dyDescent="0.35">
      <c r="A9154" t="s">
        <v>37</v>
      </c>
      <c r="B9154" t="s">
        <v>1665</v>
      </c>
      <c r="C9154">
        <v>136</v>
      </c>
      <c r="D9154" t="s">
        <v>965</v>
      </c>
      <c r="E9154" t="s">
        <v>78</v>
      </c>
      <c r="F9154" t="s">
        <v>673</v>
      </c>
      <c r="G9154" t="s">
        <v>78</v>
      </c>
      <c r="H9154" t="s">
        <v>529</v>
      </c>
      <c r="I9154" t="s">
        <v>718</v>
      </c>
      <c r="J9154" t="s">
        <v>673</v>
      </c>
      <c r="K9154" t="s">
        <v>78</v>
      </c>
      <c r="L9154" t="s">
        <v>78</v>
      </c>
      <c r="M9154" t="s">
        <v>374</v>
      </c>
      <c r="N9154" t="s">
        <v>78</v>
      </c>
      <c r="O9154" t="s">
        <v>78</v>
      </c>
      <c r="P9154" t="s">
        <v>246</v>
      </c>
      <c r="Q9154" t="s">
        <v>78</v>
      </c>
      <c r="R9154" t="s">
        <v>334</v>
      </c>
      <c r="S9154" t="s">
        <v>78</v>
      </c>
      <c r="T9154" t="s">
        <v>389</v>
      </c>
      <c r="U9154" t="s">
        <v>688</v>
      </c>
    </row>
    <row r="9155" spans="1:21" x14ac:dyDescent="0.35">
      <c r="A9155" t="s">
        <v>37</v>
      </c>
      <c r="B9155" t="s">
        <v>1666</v>
      </c>
      <c r="C9155">
        <v>127</v>
      </c>
      <c r="D9155" t="s">
        <v>843</v>
      </c>
      <c r="E9155" t="s">
        <v>668</v>
      </c>
      <c r="F9155" t="s">
        <v>170</v>
      </c>
      <c r="G9155" t="s">
        <v>334</v>
      </c>
      <c r="H9155" t="s">
        <v>718</v>
      </c>
      <c r="I9155" t="s">
        <v>377</v>
      </c>
      <c r="J9155" t="s">
        <v>334</v>
      </c>
      <c r="K9155" t="s">
        <v>78</v>
      </c>
      <c r="L9155" t="s">
        <v>334</v>
      </c>
      <c r="M9155" t="s">
        <v>433</v>
      </c>
      <c r="N9155" t="s">
        <v>433</v>
      </c>
      <c r="O9155" t="s">
        <v>78</v>
      </c>
      <c r="P9155" t="s">
        <v>807</v>
      </c>
      <c r="Q9155" t="s">
        <v>78</v>
      </c>
      <c r="R9155" t="s">
        <v>78</v>
      </c>
      <c r="S9155" t="s">
        <v>78</v>
      </c>
      <c r="T9155" t="s">
        <v>807</v>
      </c>
      <c r="U9155" t="s">
        <v>288</v>
      </c>
    </row>
    <row r="9156" spans="1:21" x14ac:dyDescent="0.35">
      <c r="A9156" t="s">
        <v>38</v>
      </c>
      <c r="B9156" t="s">
        <v>1665</v>
      </c>
      <c r="C9156">
        <v>101</v>
      </c>
      <c r="D9156" t="s">
        <v>749</v>
      </c>
      <c r="E9156" t="s">
        <v>78</v>
      </c>
      <c r="F9156" t="s">
        <v>78</v>
      </c>
      <c r="G9156" t="s">
        <v>334</v>
      </c>
      <c r="H9156" t="s">
        <v>949</v>
      </c>
      <c r="I9156" t="s">
        <v>676</v>
      </c>
      <c r="J9156" t="s">
        <v>78</v>
      </c>
      <c r="K9156" t="s">
        <v>78</v>
      </c>
      <c r="L9156" t="s">
        <v>78</v>
      </c>
      <c r="M9156" t="s">
        <v>503</v>
      </c>
      <c r="N9156" t="s">
        <v>334</v>
      </c>
      <c r="O9156" t="s">
        <v>334</v>
      </c>
      <c r="P9156" t="s">
        <v>78</v>
      </c>
      <c r="Q9156" t="s">
        <v>78</v>
      </c>
      <c r="R9156" t="s">
        <v>800</v>
      </c>
      <c r="S9156" t="s">
        <v>78</v>
      </c>
      <c r="T9156" t="s">
        <v>622</v>
      </c>
      <c r="U9156" t="s">
        <v>377</v>
      </c>
    </row>
    <row r="9157" spans="1:21" x14ac:dyDescent="0.35">
      <c r="A9157" t="s">
        <v>38</v>
      </c>
      <c r="B9157" t="s">
        <v>1666</v>
      </c>
      <c r="C9157">
        <v>132</v>
      </c>
      <c r="D9157" t="s">
        <v>961</v>
      </c>
      <c r="E9157" t="s">
        <v>377</v>
      </c>
      <c r="F9157" t="s">
        <v>673</v>
      </c>
      <c r="G9157" t="s">
        <v>78</v>
      </c>
      <c r="H9157" t="s">
        <v>673</v>
      </c>
      <c r="I9157" t="s">
        <v>78</v>
      </c>
      <c r="J9157" t="s">
        <v>78</v>
      </c>
      <c r="K9157" t="s">
        <v>78</v>
      </c>
      <c r="L9157" t="s">
        <v>78</v>
      </c>
      <c r="M9157" t="s">
        <v>745</v>
      </c>
      <c r="N9157" t="s">
        <v>668</v>
      </c>
      <c r="O9157" t="s">
        <v>668</v>
      </c>
      <c r="P9157" t="s">
        <v>334</v>
      </c>
      <c r="Q9157" t="s">
        <v>78</v>
      </c>
      <c r="R9157" t="s">
        <v>78</v>
      </c>
      <c r="S9157" t="s">
        <v>374</v>
      </c>
      <c r="T9157" t="s">
        <v>738</v>
      </c>
      <c r="U9157" t="s">
        <v>788</v>
      </c>
    </row>
    <row r="9158" spans="1:21" x14ac:dyDescent="0.35">
      <c r="A9158" t="s">
        <v>39</v>
      </c>
      <c r="B9158" t="s">
        <v>1665</v>
      </c>
      <c r="C9158">
        <v>143</v>
      </c>
      <c r="D9158" t="s">
        <v>844</v>
      </c>
      <c r="E9158" t="s">
        <v>78</v>
      </c>
      <c r="F9158" t="s">
        <v>170</v>
      </c>
      <c r="G9158" t="s">
        <v>78</v>
      </c>
      <c r="H9158" t="s">
        <v>644</v>
      </c>
      <c r="I9158" t="s">
        <v>246</v>
      </c>
      <c r="J9158" t="s">
        <v>374</v>
      </c>
      <c r="K9158" t="s">
        <v>78</v>
      </c>
      <c r="L9158" t="s">
        <v>78</v>
      </c>
      <c r="M9158" t="s">
        <v>456</v>
      </c>
      <c r="N9158" t="s">
        <v>78</v>
      </c>
      <c r="O9158" t="s">
        <v>387</v>
      </c>
      <c r="P9158" t="s">
        <v>736</v>
      </c>
      <c r="Q9158" t="s">
        <v>334</v>
      </c>
      <c r="R9158" t="s">
        <v>170</v>
      </c>
      <c r="S9158" t="s">
        <v>78</v>
      </c>
      <c r="T9158" t="s">
        <v>721</v>
      </c>
      <c r="U9158" t="s">
        <v>288</v>
      </c>
    </row>
    <row r="9159" spans="1:21" x14ac:dyDescent="0.35">
      <c r="A9159" t="s">
        <v>39</v>
      </c>
      <c r="B9159" t="s">
        <v>1666</v>
      </c>
      <c r="C9159">
        <v>143</v>
      </c>
      <c r="D9159" t="s">
        <v>961</v>
      </c>
      <c r="E9159" t="s">
        <v>868</v>
      </c>
      <c r="F9159" t="s">
        <v>387</v>
      </c>
      <c r="G9159" t="s">
        <v>987</v>
      </c>
      <c r="H9159" t="s">
        <v>987</v>
      </c>
      <c r="I9159" t="s">
        <v>341</v>
      </c>
      <c r="J9159" t="s">
        <v>341</v>
      </c>
      <c r="K9159" t="s">
        <v>987</v>
      </c>
      <c r="L9159" t="s">
        <v>78</v>
      </c>
      <c r="M9159" t="s">
        <v>341</v>
      </c>
      <c r="N9159" t="s">
        <v>387</v>
      </c>
      <c r="O9159" t="s">
        <v>987</v>
      </c>
      <c r="P9159" t="s">
        <v>718</v>
      </c>
      <c r="Q9159" t="s">
        <v>387</v>
      </c>
      <c r="R9159" t="s">
        <v>738</v>
      </c>
      <c r="S9159" t="s">
        <v>738</v>
      </c>
      <c r="T9159" t="s">
        <v>732</v>
      </c>
      <c r="U9159" t="s">
        <v>938</v>
      </c>
    </row>
    <row r="9160" spans="1:21" x14ac:dyDescent="0.35">
      <c r="A9160" t="s">
        <v>40</v>
      </c>
      <c r="B9160" t="s">
        <v>1665</v>
      </c>
      <c r="C9160">
        <v>781</v>
      </c>
      <c r="D9160" t="s">
        <v>614</v>
      </c>
      <c r="E9160" t="s">
        <v>170</v>
      </c>
      <c r="F9160" t="s">
        <v>673</v>
      </c>
      <c r="G9160" t="s">
        <v>679</v>
      </c>
      <c r="H9160" t="s">
        <v>718</v>
      </c>
      <c r="I9160" t="s">
        <v>675</v>
      </c>
      <c r="J9160" t="s">
        <v>433</v>
      </c>
      <c r="K9160" t="s">
        <v>78</v>
      </c>
      <c r="L9160" t="s">
        <v>78</v>
      </c>
      <c r="M9160" t="s">
        <v>341</v>
      </c>
      <c r="N9160" t="s">
        <v>679</v>
      </c>
      <c r="O9160" t="s">
        <v>668</v>
      </c>
      <c r="P9160" t="s">
        <v>624</v>
      </c>
      <c r="Q9160" t="s">
        <v>679</v>
      </c>
      <c r="R9160" t="s">
        <v>800</v>
      </c>
      <c r="S9160" t="s">
        <v>389</v>
      </c>
      <c r="T9160" t="s">
        <v>406</v>
      </c>
      <c r="U9160" t="s">
        <v>508</v>
      </c>
    </row>
    <row r="9161" spans="1:21" x14ac:dyDescent="0.35">
      <c r="A9161" t="s">
        <v>40</v>
      </c>
      <c r="B9161" t="s">
        <v>1666</v>
      </c>
      <c r="C9161">
        <v>659</v>
      </c>
      <c r="D9161" t="s">
        <v>771</v>
      </c>
      <c r="E9161" t="s">
        <v>738</v>
      </c>
      <c r="F9161" t="s">
        <v>433</v>
      </c>
      <c r="G9161" t="s">
        <v>334</v>
      </c>
      <c r="H9161" t="s">
        <v>675</v>
      </c>
      <c r="I9161" t="s">
        <v>414</v>
      </c>
      <c r="J9161" t="s">
        <v>389</v>
      </c>
      <c r="K9161" t="s">
        <v>334</v>
      </c>
      <c r="L9161" t="s">
        <v>679</v>
      </c>
      <c r="M9161" t="s">
        <v>383</v>
      </c>
      <c r="N9161" t="s">
        <v>334</v>
      </c>
      <c r="O9161" t="s">
        <v>377</v>
      </c>
      <c r="P9161" t="s">
        <v>490</v>
      </c>
      <c r="Q9161" t="s">
        <v>668</v>
      </c>
      <c r="R9161" t="s">
        <v>334</v>
      </c>
      <c r="S9161" t="s">
        <v>414</v>
      </c>
      <c r="T9161" t="s">
        <v>622</v>
      </c>
      <c r="U9161" t="s">
        <v>725</v>
      </c>
    </row>
    <row r="9163" spans="1:21" x14ac:dyDescent="0.35">
      <c r="A9163" t="s">
        <v>2332</v>
      </c>
    </row>
    <row r="9164" spans="1:21" x14ac:dyDescent="0.35">
      <c r="A9164" t="s">
        <v>29</v>
      </c>
      <c r="B9164" t="s">
        <v>2306</v>
      </c>
      <c r="C9164" t="s">
        <v>30</v>
      </c>
      <c r="D9164" t="s">
        <v>2312</v>
      </c>
      <c r="E9164" t="s">
        <v>2313</v>
      </c>
      <c r="F9164" t="s">
        <v>2314</v>
      </c>
      <c r="G9164" t="s">
        <v>2315</v>
      </c>
      <c r="H9164" t="s">
        <v>2316</v>
      </c>
      <c r="I9164" t="s">
        <v>2317</v>
      </c>
      <c r="J9164" t="s">
        <v>2284</v>
      </c>
      <c r="K9164" t="s">
        <v>2318</v>
      </c>
      <c r="L9164" t="s">
        <v>2319</v>
      </c>
      <c r="M9164" t="s">
        <v>2320</v>
      </c>
      <c r="N9164" t="s">
        <v>2321</v>
      </c>
      <c r="O9164" t="s">
        <v>2322</v>
      </c>
      <c r="P9164" t="s">
        <v>2231</v>
      </c>
      <c r="Q9164" t="s">
        <v>2323</v>
      </c>
      <c r="R9164" t="s">
        <v>2324</v>
      </c>
      <c r="S9164" t="s">
        <v>2325</v>
      </c>
      <c r="T9164" t="s">
        <v>2326</v>
      </c>
      <c r="U9164" t="s">
        <v>707</v>
      </c>
    </row>
    <row r="9165" spans="1:21" x14ac:dyDescent="0.35">
      <c r="A9165" t="s">
        <v>35</v>
      </c>
      <c r="B9165" t="s">
        <v>2307</v>
      </c>
      <c r="C9165">
        <v>29</v>
      </c>
      <c r="D9165" t="s">
        <v>1133</v>
      </c>
      <c r="E9165" t="s">
        <v>78</v>
      </c>
      <c r="F9165" t="s">
        <v>78</v>
      </c>
      <c r="G9165" t="s">
        <v>679</v>
      </c>
      <c r="H9165" t="s">
        <v>78</v>
      </c>
      <c r="I9165" t="s">
        <v>270</v>
      </c>
      <c r="J9165" t="s">
        <v>78</v>
      </c>
      <c r="K9165" t="s">
        <v>78</v>
      </c>
      <c r="L9165" t="s">
        <v>78</v>
      </c>
      <c r="M9165" t="s">
        <v>458</v>
      </c>
      <c r="N9165" t="s">
        <v>78</v>
      </c>
      <c r="O9165" t="s">
        <v>78</v>
      </c>
      <c r="P9165" t="s">
        <v>1091</v>
      </c>
      <c r="Q9165" t="s">
        <v>78</v>
      </c>
      <c r="R9165" t="s">
        <v>679</v>
      </c>
      <c r="S9165" t="s">
        <v>679</v>
      </c>
      <c r="T9165" t="s">
        <v>675</v>
      </c>
      <c r="U9165" t="s">
        <v>456</v>
      </c>
    </row>
    <row r="9166" spans="1:21" x14ac:dyDescent="0.35">
      <c r="A9166" t="s">
        <v>35</v>
      </c>
      <c r="B9166" t="s">
        <v>2308</v>
      </c>
      <c r="C9166">
        <v>40</v>
      </c>
      <c r="D9166" t="s">
        <v>792</v>
      </c>
      <c r="E9166" t="s">
        <v>78</v>
      </c>
      <c r="F9166" t="s">
        <v>78</v>
      </c>
      <c r="G9166" t="s">
        <v>78</v>
      </c>
      <c r="H9166" t="s">
        <v>800</v>
      </c>
      <c r="I9166" t="s">
        <v>78</v>
      </c>
      <c r="J9166" t="s">
        <v>78</v>
      </c>
      <c r="K9166" t="s">
        <v>78</v>
      </c>
      <c r="L9166" t="s">
        <v>78</v>
      </c>
      <c r="M9166" t="s">
        <v>723</v>
      </c>
      <c r="N9166" t="s">
        <v>78</v>
      </c>
      <c r="O9166" t="s">
        <v>78</v>
      </c>
      <c r="P9166" t="s">
        <v>458</v>
      </c>
      <c r="Q9166" t="s">
        <v>78</v>
      </c>
      <c r="R9166" t="s">
        <v>433</v>
      </c>
      <c r="S9166" t="s">
        <v>78</v>
      </c>
      <c r="T9166" t="s">
        <v>78</v>
      </c>
      <c r="U9166" t="s">
        <v>987</v>
      </c>
    </row>
    <row r="9167" spans="1:21" x14ac:dyDescent="0.35">
      <c r="A9167" t="s">
        <v>35</v>
      </c>
      <c r="B9167" t="s">
        <v>2309</v>
      </c>
      <c r="C9167">
        <v>21</v>
      </c>
      <c r="D9167" t="s">
        <v>388</v>
      </c>
      <c r="E9167" t="s">
        <v>78</v>
      </c>
      <c r="F9167" t="s">
        <v>78</v>
      </c>
      <c r="G9167" t="s">
        <v>78</v>
      </c>
      <c r="H9167" t="s">
        <v>1115</v>
      </c>
      <c r="I9167" t="s">
        <v>78</v>
      </c>
      <c r="J9167" t="s">
        <v>78</v>
      </c>
      <c r="K9167" t="s">
        <v>78</v>
      </c>
      <c r="L9167" t="s">
        <v>78</v>
      </c>
      <c r="M9167" t="s">
        <v>78</v>
      </c>
      <c r="N9167" t="s">
        <v>78</v>
      </c>
      <c r="O9167" t="s">
        <v>78</v>
      </c>
      <c r="P9167" t="s">
        <v>998</v>
      </c>
      <c r="Q9167" t="s">
        <v>78</v>
      </c>
      <c r="R9167" t="s">
        <v>78</v>
      </c>
      <c r="S9167" t="s">
        <v>998</v>
      </c>
      <c r="T9167" t="s">
        <v>78</v>
      </c>
      <c r="U9167" t="s">
        <v>733</v>
      </c>
    </row>
    <row r="9168" spans="1:21" x14ac:dyDescent="0.35">
      <c r="A9168" t="s">
        <v>35</v>
      </c>
      <c r="B9168" t="s">
        <v>2310</v>
      </c>
      <c r="C9168">
        <v>72</v>
      </c>
      <c r="D9168" t="s">
        <v>805</v>
      </c>
      <c r="E9168" t="s">
        <v>490</v>
      </c>
      <c r="F9168" t="s">
        <v>78</v>
      </c>
      <c r="G9168" t="s">
        <v>78</v>
      </c>
      <c r="H9168" t="s">
        <v>490</v>
      </c>
      <c r="I9168" t="s">
        <v>529</v>
      </c>
      <c r="J9168" t="s">
        <v>490</v>
      </c>
      <c r="K9168" t="s">
        <v>78</v>
      </c>
      <c r="L9168" t="s">
        <v>78</v>
      </c>
      <c r="M9168" t="s">
        <v>529</v>
      </c>
      <c r="N9168" t="s">
        <v>78</v>
      </c>
      <c r="O9168" t="s">
        <v>825</v>
      </c>
      <c r="P9168" t="s">
        <v>78</v>
      </c>
      <c r="Q9168" t="s">
        <v>78</v>
      </c>
      <c r="R9168" t="s">
        <v>78</v>
      </c>
      <c r="S9168" t="s">
        <v>825</v>
      </c>
      <c r="T9168" t="s">
        <v>78</v>
      </c>
      <c r="U9168" t="s">
        <v>737</v>
      </c>
    </row>
    <row r="9169" spans="1:21" x14ac:dyDescent="0.35">
      <c r="A9169" t="s">
        <v>36</v>
      </c>
      <c r="B9169" t="s">
        <v>2307</v>
      </c>
      <c r="C9169">
        <v>125</v>
      </c>
      <c r="D9169" t="s">
        <v>963</v>
      </c>
      <c r="E9169" t="s">
        <v>433</v>
      </c>
      <c r="F9169" t="s">
        <v>246</v>
      </c>
      <c r="G9169" t="s">
        <v>78</v>
      </c>
      <c r="H9169" t="s">
        <v>78</v>
      </c>
      <c r="I9169" t="s">
        <v>673</v>
      </c>
      <c r="J9169" t="s">
        <v>355</v>
      </c>
      <c r="K9169" t="s">
        <v>78</v>
      </c>
      <c r="L9169" t="s">
        <v>78</v>
      </c>
      <c r="M9169" t="s">
        <v>675</v>
      </c>
      <c r="N9169" t="s">
        <v>78</v>
      </c>
      <c r="O9169" t="s">
        <v>78</v>
      </c>
      <c r="P9169" t="s">
        <v>721</v>
      </c>
      <c r="Q9169" t="s">
        <v>78</v>
      </c>
      <c r="R9169" t="s">
        <v>341</v>
      </c>
      <c r="S9169" t="s">
        <v>800</v>
      </c>
      <c r="T9169" t="s">
        <v>414</v>
      </c>
      <c r="U9169" t="s">
        <v>676</v>
      </c>
    </row>
    <row r="9170" spans="1:21" x14ac:dyDescent="0.35">
      <c r="A9170" t="s">
        <v>36</v>
      </c>
      <c r="B9170" t="s">
        <v>2308</v>
      </c>
      <c r="C9170">
        <v>93</v>
      </c>
      <c r="D9170" t="s">
        <v>884</v>
      </c>
      <c r="E9170" t="s">
        <v>78</v>
      </c>
      <c r="F9170" t="s">
        <v>738</v>
      </c>
      <c r="G9170" t="s">
        <v>78</v>
      </c>
      <c r="H9170" t="s">
        <v>337</v>
      </c>
      <c r="I9170" t="s">
        <v>78</v>
      </c>
      <c r="J9170" t="s">
        <v>738</v>
      </c>
      <c r="K9170" t="s">
        <v>78</v>
      </c>
      <c r="L9170" t="s">
        <v>78</v>
      </c>
      <c r="M9170" t="s">
        <v>78</v>
      </c>
      <c r="N9170" t="s">
        <v>78</v>
      </c>
      <c r="O9170" t="s">
        <v>78</v>
      </c>
      <c r="P9170" t="s">
        <v>675</v>
      </c>
      <c r="Q9170" t="s">
        <v>78</v>
      </c>
      <c r="R9170" t="s">
        <v>78</v>
      </c>
      <c r="S9170" t="s">
        <v>745</v>
      </c>
      <c r="T9170" t="s">
        <v>987</v>
      </c>
      <c r="U9170" t="s">
        <v>723</v>
      </c>
    </row>
    <row r="9171" spans="1:21" x14ac:dyDescent="0.35">
      <c r="A9171" t="s">
        <v>36</v>
      </c>
      <c r="B9171" t="s">
        <v>2309</v>
      </c>
      <c r="C9171">
        <v>93</v>
      </c>
      <c r="D9171" t="s">
        <v>1262</v>
      </c>
      <c r="E9171" t="s">
        <v>389</v>
      </c>
      <c r="F9171" t="s">
        <v>78</v>
      </c>
      <c r="G9171" t="s">
        <v>78</v>
      </c>
      <c r="H9171" t="s">
        <v>675</v>
      </c>
      <c r="I9171" t="s">
        <v>78</v>
      </c>
      <c r="J9171" t="s">
        <v>78</v>
      </c>
      <c r="K9171" t="s">
        <v>78</v>
      </c>
      <c r="L9171" t="s">
        <v>78</v>
      </c>
      <c r="M9171" t="s">
        <v>334</v>
      </c>
      <c r="N9171" t="s">
        <v>78</v>
      </c>
      <c r="O9171" t="s">
        <v>78</v>
      </c>
      <c r="P9171" t="s">
        <v>250</v>
      </c>
      <c r="Q9171" t="s">
        <v>78</v>
      </c>
      <c r="R9171" t="s">
        <v>456</v>
      </c>
      <c r="S9171" t="s">
        <v>78</v>
      </c>
      <c r="T9171" t="s">
        <v>624</v>
      </c>
      <c r="U9171" t="s">
        <v>580</v>
      </c>
    </row>
    <row r="9172" spans="1:21" x14ac:dyDescent="0.35">
      <c r="A9172" t="s">
        <v>36</v>
      </c>
      <c r="B9172" t="s">
        <v>2310</v>
      </c>
      <c r="C9172">
        <v>185</v>
      </c>
      <c r="D9172" t="s">
        <v>66</v>
      </c>
      <c r="E9172" t="s">
        <v>406</v>
      </c>
      <c r="F9172" t="s">
        <v>414</v>
      </c>
      <c r="G9172" t="s">
        <v>78</v>
      </c>
      <c r="H9172" t="s">
        <v>673</v>
      </c>
      <c r="I9172" t="s">
        <v>78</v>
      </c>
      <c r="J9172" t="s">
        <v>334</v>
      </c>
      <c r="K9172" t="s">
        <v>78</v>
      </c>
      <c r="L9172" t="s">
        <v>78</v>
      </c>
      <c r="M9172" t="s">
        <v>490</v>
      </c>
      <c r="N9172" t="s">
        <v>78</v>
      </c>
      <c r="O9172" t="s">
        <v>78</v>
      </c>
      <c r="P9172" t="s">
        <v>85</v>
      </c>
      <c r="Q9172" t="s">
        <v>78</v>
      </c>
      <c r="R9172" t="s">
        <v>170</v>
      </c>
      <c r="S9172" t="s">
        <v>334</v>
      </c>
      <c r="T9172" t="s">
        <v>675</v>
      </c>
      <c r="U9172" t="s">
        <v>1030</v>
      </c>
    </row>
    <row r="9173" spans="1:21" x14ac:dyDescent="0.35">
      <c r="A9173" t="s">
        <v>37</v>
      </c>
      <c r="B9173" t="s">
        <v>2307</v>
      </c>
      <c r="C9173">
        <v>54</v>
      </c>
      <c r="D9173" t="s">
        <v>882</v>
      </c>
      <c r="E9173" t="s">
        <v>78</v>
      </c>
      <c r="F9173" t="s">
        <v>78</v>
      </c>
      <c r="G9173" t="s">
        <v>78</v>
      </c>
      <c r="H9173" t="s">
        <v>736</v>
      </c>
      <c r="I9173" t="s">
        <v>78</v>
      </c>
      <c r="J9173" t="s">
        <v>78</v>
      </c>
      <c r="K9173" t="s">
        <v>78</v>
      </c>
      <c r="L9173" t="s">
        <v>78</v>
      </c>
      <c r="M9173" t="s">
        <v>78</v>
      </c>
      <c r="N9173" t="s">
        <v>78</v>
      </c>
      <c r="O9173" t="s">
        <v>78</v>
      </c>
      <c r="P9173" t="s">
        <v>800</v>
      </c>
      <c r="Q9173" t="s">
        <v>78</v>
      </c>
      <c r="R9173" t="s">
        <v>78</v>
      </c>
      <c r="S9173" t="s">
        <v>78</v>
      </c>
      <c r="T9173" t="s">
        <v>458</v>
      </c>
      <c r="U9173" t="s">
        <v>1171</v>
      </c>
    </row>
    <row r="9174" spans="1:21" x14ac:dyDescent="0.35">
      <c r="A9174" t="s">
        <v>37</v>
      </c>
      <c r="B9174" t="s">
        <v>2308</v>
      </c>
      <c r="C9174">
        <v>40</v>
      </c>
      <c r="D9174" t="s">
        <v>1234</v>
      </c>
      <c r="E9174" t="s">
        <v>78</v>
      </c>
      <c r="F9174" t="s">
        <v>78</v>
      </c>
      <c r="G9174" t="s">
        <v>78</v>
      </c>
      <c r="H9174" t="s">
        <v>734</v>
      </c>
      <c r="I9174" t="s">
        <v>734</v>
      </c>
      <c r="J9174" t="s">
        <v>78</v>
      </c>
      <c r="K9174" t="s">
        <v>78</v>
      </c>
      <c r="L9174" t="s">
        <v>78</v>
      </c>
      <c r="M9174" t="s">
        <v>644</v>
      </c>
      <c r="N9174" t="s">
        <v>78</v>
      </c>
      <c r="O9174" t="s">
        <v>78</v>
      </c>
      <c r="P9174" t="s">
        <v>78</v>
      </c>
      <c r="Q9174" t="s">
        <v>78</v>
      </c>
      <c r="R9174" t="s">
        <v>78</v>
      </c>
      <c r="S9174" t="s">
        <v>78</v>
      </c>
      <c r="T9174" t="s">
        <v>78</v>
      </c>
      <c r="U9174" t="s">
        <v>78</v>
      </c>
    </row>
    <row r="9175" spans="1:21" x14ac:dyDescent="0.35">
      <c r="A9175" t="s">
        <v>37</v>
      </c>
      <c r="B9175" t="s">
        <v>2309</v>
      </c>
      <c r="C9175">
        <v>40</v>
      </c>
      <c r="D9175" t="s">
        <v>885</v>
      </c>
      <c r="E9175" t="s">
        <v>78</v>
      </c>
      <c r="F9175" t="s">
        <v>85</v>
      </c>
      <c r="G9175" t="s">
        <v>78</v>
      </c>
      <c r="H9175" t="s">
        <v>456</v>
      </c>
      <c r="I9175" t="s">
        <v>788</v>
      </c>
      <c r="J9175" t="s">
        <v>85</v>
      </c>
      <c r="K9175" t="s">
        <v>78</v>
      </c>
      <c r="L9175" t="s">
        <v>78</v>
      </c>
      <c r="M9175" t="s">
        <v>78</v>
      </c>
      <c r="N9175" t="s">
        <v>78</v>
      </c>
      <c r="O9175" t="s">
        <v>78</v>
      </c>
      <c r="P9175" t="s">
        <v>78</v>
      </c>
      <c r="Q9175" t="s">
        <v>78</v>
      </c>
      <c r="R9175" t="s">
        <v>622</v>
      </c>
      <c r="S9175" t="s">
        <v>78</v>
      </c>
      <c r="T9175" t="s">
        <v>78</v>
      </c>
      <c r="U9175" t="s">
        <v>78</v>
      </c>
    </row>
    <row r="9176" spans="1:21" x14ac:dyDescent="0.35">
      <c r="A9176" t="s">
        <v>37</v>
      </c>
      <c r="B9176" t="s">
        <v>2310</v>
      </c>
      <c r="C9176">
        <v>129</v>
      </c>
      <c r="D9176" t="s">
        <v>935</v>
      </c>
      <c r="E9176" t="s">
        <v>668</v>
      </c>
      <c r="F9176" t="s">
        <v>170</v>
      </c>
      <c r="G9176" t="s">
        <v>334</v>
      </c>
      <c r="H9176" t="s">
        <v>718</v>
      </c>
      <c r="I9176" t="s">
        <v>377</v>
      </c>
      <c r="J9176" t="s">
        <v>334</v>
      </c>
      <c r="K9176" t="s">
        <v>78</v>
      </c>
      <c r="L9176" t="s">
        <v>334</v>
      </c>
      <c r="M9176" t="s">
        <v>433</v>
      </c>
      <c r="N9176" t="s">
        <v>433</v>
      </c>
      <c r="O9176" t="s">
        <v>78</v>
      </c>
      <c r="P9176" t="s">
        <v>807</v>
      </c>
      <c r="Q9176" t="s">
        <v>78</v>
      </c>
      <c r="R9176" t="s">
        <v>78</v>
      </c>
      <c r="S9176" t="s">
        <v>78</v>
      </c>
      <c r="T9176" t="s">
        <v>807</v>
      </c>
      <c r="U9176" t="s">
        <v>723</v>
      </c>
    </row>
    <row r="9177" spans="1:21" x14ac:dyDescent="0.35">
      <c r="A9177" t="s">
        <v>38</v>
      </c>
      <c r="B9177" t="s">
        <v>2307</v>
      </c>
      <c r="C9177">
        <v>42</v>
      </c>
      <c r="D9177" t="s">
        <v>62</v>
      </c>
      <c r="E9177" t="s">
        <v>78</v>
      </c>
      <c r="F9177" t="s">
        <v>78</v>
      </c>
      <c r="G9177" t="s">
        <v>668</v>
      </c>
      <c r="H9177" t="s">
        <v>723</v>
      </c>
      <c r="I9177" t="s">
        <v>728</v>
      </c>
      <c r="J9177" t="s">
        <v>78</v>
      </c>
      <c r="K9177" t="s">
        <v>78</v>
      </c>
      <c r="L9177" t="s">
        <v>78</v>
      </c>
      <c r="M9177" t="s">
        <v>723</v>
      </c>
      <c r="N9177" t="s">
        <v>78</v>
      </c>
      <c r="O9177" t="s">
        <v>78</v>
      </c>
      <c r="P9177" t="s">
        <v>78</v>
      </c>
      <c r="Q9177" t="s">
        <v>78</v>
      </c>
      <c r="R9177" t="s">
        <v>377</v>
      </c>
      <c r="S9177" t="s">
        <v>78</v>
      </c>
      <c r="T9177" t="s">
        <v>78</v>
      </c>
      <c r="U9177" t="s">
        <v>374</v>
      </c>
    </row>
    <row r="9178" spans="1:21" x14ac:dyDescent="0.35">
      <c r="A9178" t="s">
        <v>38</v>
      </c>
      <c r="B9178" t="s">
        <v>2308</v>
      </c>
      <c r="C9178">
        <v>32</v>
      </c>
      <c r="D9178" t="s">
        <v>1165</v>
      </c>
      <c r="E9178" t="s">
        <v>78</v>
      </c>
      <c r="F9178" t="s">
        <v>78</v>
      </c>
      <c r="G9178" t="s">
        <v>414</v>
      </c>
      <c r="H9178" t="s">
        <v>355</v>
      </c>
      <c r="I9178" t="s">
        <v>734</v>
      </c>
      <c r="J9178" t="s">
        <v>78</v>
      </c>
      <c r="K9178" t="s">
        <v>78</v>
      </c>
      <c r="L9178" t="s">
        <v>78</v>
      </c>
      <c r="M9178" t="s">
        <v>746</v>
      </c>
      <c r="N9178" t="s">
        <v>623</v>
      </c>
      <c r="O9178" t="s">
        <v>623</v>
      </c>
      <c r="P9178" t="s">
        <v>78</v>
      </c>
      <c r="Q9178" t="s">
        <v>78</v>
      </c>
      <c r="R9178" t="s">
        <v>644</v>
      </c>
      <c r="S9178" t="s">
        <v>78</v>
      </c>
      <c r="T9178" t="s">
        <v>725</v>
      </c>
      <c r="U9178" t="s">
        <v>78</v>
      </c>
    </row>
    <row r="9179" spans="1:21" x14ac:dyDescent="0.35">
      <c r="A9179" t="s">
        <v>38</v>
      </c>
      <c r="B9179" t="s">
        <v>2309</v>
      </c>
      <c r="C9179">
        <v>27</v>
      </c>
      <c r="D9179" t="s">
        <v>1129</v>
      </c>
      <c r="E9179" t="s">
        <v>78</v>
      </c>
      <c r="F9179" t="s">
        <v>78</v>
      </c>
      <c r="G9179" t="s">
        <v>78</v>
      </c>
      <c r="H9179" t="s">
        <v>637</v>
      </c>
      <c r="I9179" t="s">
        <v>78</v>
      </c>
      <c r="J9179" t="s">
        <v>78</v>
      </c>
      <c r="K9179" t="s">
        <v>78</v>
      </c>
      <c r="L9179" t="s">
        <v>78</v>
      </c>
      <c r="M9179" t="s">
        <v>458</v>
      </c>
      <c r="N9179" t="s">
        <v>78</v>
      </c>
      <c r="O9179" t="s">
        <v>78</v>
      </c>
      <c r="P9179" t="s">
        <v>78</v>
      </c>
      <c r="Q9179" t="s">
        <v>78</v>
      </c>
      <c r="R9179" t="s">
        <v>78</v>
      </c>
      <c r="S9179" t="s">
        <v>78</v>
      </c>
      <c r="T9179" t="s">
        <v>78</v>
      </c>
      <c r="U9179" t="s">
        <v>458</v>
      </c>
    </row>
    <row r="9180" spans="1:21" x14ac:dyDescent="0.35">
      <c r="A9180" t="s">
        <v>38</v>
      </c>
      <c r="B9180" t="s">
        <v>2310</v>
      </c>
      <c r="C9180">
        <v>132</v>
      </c>
      <c r="D9180" t="s">
        <v>961</v>
      </c>
      <c r="E9180" t="s">
        <v>377</v>
      </c>
      <c r="F9180" t="s">
        <v>673</v>
      </c>
      <c r="G9180" t="s">
        <v>78</v>
      </c>
      <c r="H9180" t="s">
        <v>673</v>
      </c>
      <c r="I9180" t="s">
        <v>78</v>
      </c>
      <c r="J9180" t="s">
        <v>78</v>
      </c>
      <c r="K9180" t="s">
        <v>78</v>
      </c>
      <c r="L9180" t="s">
        <v>78</v>
      </c>
      <c r="M9180" t="s">
        <v>745</v>
      </c>
      <c r="N9180" t="s">
        <v>668</v>
      </c>
      <c r="O9180" t="s">
        <v>668</v>
      </c>
      <c r="P9180" t="s">
        <v>334</v>
      </c>
      <c r="Q9180" t="s">
        <v>78</v>
      </c>
      <c r="R9180" t="s">
        <v>78</v>
      </c>
      <c r="S9180" t="s">
        <v>374</v>
      </c>
      <c r="T9180" t="s">
        <v>738</v>
      </c>
      <c r="U9180" t="s">
        <v>788</v>
      </c>
    </row>
    <row r="9181" spans="1:21" x14ac:dyDescent="0.35">
      <c r="A9181" t="s">
        <v>39</v>
      </c>
      <c r="B9181" t="s">
        <v>2307</v>
      </c>
      <c r="C9181">
        <v>60</v>
      </c>
      <c r="D9181" t="s">
        <v>894</v>
      </c>
      <c r="E9181" t="s">
        <v>78</v>
      </c>
      <c r="F9181" t="s">
        <v>78</v>
      </c>
      <c r="G9181" t="s">
        <v>78</v>
      </c>
      <c r="H9181" t="s">
        <v>807</v>
      </c>
      <c r="I9181" t="s">
        <v>433</v>
      </c>
      <c r="J9181" t="s">
        <v>78</v>
      </c>
      <c r="K9181" t="s">
        <v>78</v>
      </c>
      <c r="L9181" t="s">
        <v>78</v>
      </c>
      <c r="M9181" t="s">
        <v>742</v>
      </c>
      <c r="N9181" t="s">
        <v>78</v>
      </c>
      <c r="O9181" t="s">
        <v>78</v>
      </c>
      <c r="P9181" t="s">
        <v>433</v>
      </c>
      <c r="Q9181" t="s">
        <v>78</v>
      </c>
      <c r="R9181" t="s">
        <v>78</v>
      </c>
      <c r="S9181" t="s">
        <v>78</v>
      </c>
      <c r="T9181" t="s">
        <v>1023</v>
      </c>
      <c r="U9181" t="s">
        <v>688</v>
      </c>
    </row>
    <row r="9182" spans="1:21" x14ac:dyDescent="0.35">
      <c r="A9182" t="s">
        <v>39</v>
      </c>
      <c r="B9182" t="s">
        <v>2308</v>
      </c>
      <c r="C9182">
        <v>47</v>
      </c>
      <c r="D9182" t="s">
        <v>844</v>
      </c>
      <c r="E9182" t="s">
        <v>78</v>
      </c>
      <c r="F9182" t="s">
        <v>78</v>
      </c>
      <c r="G9182" t="s">
        <v>78</v>
      </c>
      <c r="H9182" t="s">
        <v>730</v>
      </c>
      <c r="I9182" t="s">
        <v>374</v>
      </c>
      <c r="J9182" t="s">
        <v>78</v>
      </c>
      <c r="K9182" t="s">
        <v>78</v>
      </c>
      <c r="L9182" t="s">
        <v>78</v>
      </c>
      <c r="M9182" t="s">
        <v>623</v>
      </c>
      <c r="N9182" t="s">
        <v>78</v>
      </c>
      <c r="O9182" t="s">
        <v>529</v>
      </c>
      <c r="P9182" t="s">
        <v>529</v>
      </c>
      <c r="Q9182" t="s">
        <v>675</v>
      </c>
      <c r="R9182" t="s">
        <v>78</v>
      </c>
      <c r="S9182" t="s">
        <v>78</v>
      </c>
      <c r="T9182" t="s">
        <v>529</v>
      </c>
      <c r="U9182" t="s">
        <v>1023</v>
      </c>
    </row>
    <row r="9183" spans="1:21" x14ac:dyDescent="0.35">
      <c r="A9183" t="s">
        <v>39</v>
      </c>
      <c r="B9183" t="s">
        <v>2309</v>
      </c>
      <c r="C9183">
        <v>35</v>
      </c>
      <c r="D9183" t="s">
        <v>808</v>
      </c>
      <c r="E9183" t="s">
        <v>78</v>
      </c>
      <c r="F9183" t="s">
        <v>377</v>
      </c>
      <c r="G9183" t="s">
        <v>78</v>
      </c>
      <c r="H9183" t="s">
        <v>78</v>
      </c>
      <c r="I9183" t="s">
        <v>78</v>
      </c>
      <c r="J9183" t="s">
        <v>732</v>
      </c>
      <c r="K9183" t="s">
        <v>78</v>
      </c>
      <c r="L9183" t="s">
        <v>78</v>
      </c>
      <c r="M9183" t="s">
        <v>696</v>
      </c>
      <c r="N9183" t="s">
        <v>78</v>
      </c>
      <c r="O9183" t="s">
        <v>78</v>
      </c>
      <c r="P9183" t="s">
        <v>717</v>
      </c>
      <c r="Q9183" t="s">
        <v>78</v>
      </c>
      <c r="R9183" t="s">
        <v>377</v>
      </c>
      <c r="S9183" t="s">
        <v>78</v>
      </c>
      <c r="T9183" t="s">
        <v>78</v>
      </c>
      <c r="U9183" t="s">
        <v>739</v>
      </c>
    </row>
    <row r="9184" spans="1:21" x14ac:dyDescent="0.35">
      <c r="A9184" t="s">
        <v>39</v>
      </c>
      <c r="B9184" t="s">
        <v>2310</v>
      </c>
      <c r="C9184">
        <v>144</v>
      </c>
      <c r="D9184" t="s">
        <v>1649</v>
      </c>
      <c r="E9184" t="s">
        <v>868</v>
      </c>
      <c r="F9184" t="s">
        <v>387</v>
      </c>
      <c r="G9184" t="s">
        <v>987</v>
      </c>
      <c r="H9184" t="s">
        <v>987</v>
      </c>
      <c r="I9184" t="s">
        <v>341</v>
      </c>
      <c r="J9184" t="s">
        <v>624</v>
      </c>
      <c r="K9184" t="s">
        <v>987</v>
      </c>
      <c r="L9184" t="s">
        <v>78</v>
      </c>
      <c r="M9184" t="s">
        <v>624</v>
      </c>
      <c r="N9184" t="s">
        <v>387</v>
      </c>
      <c r="O9184" t="s">
        <v>987</v>
      </c>
      <c r="P9184" t="s">
        <v>718</v>
      </c>
      <c r="Q9184" t="s">
        <v>387</v>
      </c>
      <c r="R9184" t="s">
        <v>738</v>
      </c>
      <c r="S9184" t="s">
        <v>738</v>
      </c>
      <c r="T9184" t="s">
        <v>732</v>
      </c>
      <c r="U9184" t="s">
        <v>938</v>
      </c>
    </row>
    <row r="9185" spans="1:21" x14ac:dyDescent="0.35">
      <c r="A9185" t="s">
        <v>40</v>
      </c>
      <c r="B9185" t="s">
        <v>2307</v>
      </c>
      <c r="C9185">
        <v>310</v>
      </c>
      <c r="D9185" t="s">
        <v>749</v>
      </c>
      <c r="E9185" t="s">
        <v>668</v>
      </c>
      <c r="F9185" t="s">
        <v>170</v>
      </c>
      <c r="G9185" t="s">
        <v>679</v>
      </c>
      <c r="H9185" t="s">
        <v>738</v>
      </c>
      <c r="I9185" t="s">
        <v>85</v>
      </c>
      <c r="J9185" t="s">
        <v>246</v>
      </c>
      <c r="K9185" t="s">
        <v>78</v>
      </c>
      <c r="L9185" t="s">
        <v>78</v>
      </c>
      <c r="M9185" t="s">
        <v>644</v>
      </c>
      <c r="N9185" t="s">
        <v>78</v>
      </c>
      <c r="O9185" t="s">
        <v>78</v>
      </c>
      <c r="P9185" t="s">
        <v>341</v>
      </c>
      <c r="Q9185" t="s">
        <v>78</v>
      </c>
      <c r="R9185" t="s">
        <v>414</v>
      </c>
      <c r="S9185" t="s">
        <v>334</v>
      </c>
      <c r="T9185" t="s">
        <v>458</v>
      </c>
      <c r="U9185" t="s">
        <v>688</v>
      </c>
    </row>
    <row r="9186" spans="1:21" x14ac:dyDescent="0.35">
      <c r="A9186" t="s">
        <v>40</v>
      </c>
      <c r="B9186" t="s">
        <v>2308</v>
      </c>
      <c r="C9186">
        <v>252</v>
      </c>
      <c r="D9186" t="s">
        <v>697</v>
      </c>
      <c r="E9186" t="s">
        <v>78</v>
      </c>
      <c r="F9186" t="s">
        <v>374</v>
      </c>
      <c r="G9186" t="s">
        <v>170</v>
      </c>
      <c r="H9186" t="s">
        <v>633</v>
      </c>
      <c r="I9186" t="s">
        <v>387</v>
      </c>
      <c r="J9186" t="s">
        <v>374</v>
      </c>
      <c r="K9186" t="s">
        <v>78</v>
      </c>
      <c r="L9186" t="s">
        <v>78</v>
      </c>
      <c r="M9186" t="s">
        <v>743</v>
      </c>
      <c r="N9186" t="s">
        <v>170</v>
      </c>
      <c r="O9186" t="s">
        <v>377</v>
      </c>
      <c r="P9186" t="s">
        <v>623</v>
      </c>
      <c r="Q9186" t="s">
        <v>668</v>
      </c>
      <c r="R9186" t="s">
        <v>334</v>
      </c>
      <c r="S9186" t="s">
        <v>406</v>
      </c>
      <c r="T9186" t="s">
        <v>624</v>
      </c>
      <c r="U9186" t="s">
        <v>250</v>
      </c>
    </row>
    <row r="9187" spans="1:21" x14ac:dyDescent="0.35">
      <c r="A9187" t="s">
        <v>40</v>
      </c>
      <c r="B9187" t="s">
        <v>2309</v>
      </c>
      <c r="C9187">
        <v>216</v>
      </c>
      <c r="D9187" t="s">
        <v>845</v>
      </c>
      <c r="E9187" t="s">
        <v>334</v>
      </c>
      <c r="F9187" t="s">
        <v>673</v>
      </c>
      <c r="G9187" t="s">
        <v>78</v>
      </c>
      <c r="H9187" t="s">
        <v>690</v>
      </c>
      <c r="I9187" t="s">
        <v>800</v>
      </c>
      <c r="J9187" t="s">
        <v>374</v>
      </c>
      <c r="K9187" t="s">
        <v>78</v>
      </c>
      <c r="L9187" t="s">
        <v>78</v>
      </c>
      <c r="M9187" t="s">
        <v>85</v>
      </c>
      <c r="N9187" t="s">
        <v>78</v>
      </c>
      <c r="O9187" t="s">
        <v>78</v>
      </c>
      <c r="P9187" t="s">
        <v>529</v>
      </c>
      <c r="Q9187" t="s">
        <v>78</v>
      </c>
      <c r="R9187" t="s">
        <v>341</v>
      </c>
      <c r="S9187" t="s">
        <v>334</v>
      </c>
      <c r="T9187" t="s">
        <v>387</v>
      </c>
      <c r="U9187" t="s">
        <v>719</v>
      </c>
    </row>
    <row r="9188" spans="1:21" x14ac:dyDescent="0.35">
      <c r="A9188" t="s">
        <v>40</v>
      </c>
      <c r="B9188" t="s">
        <v>2310</v>
      </c>
      <c r="C9188">
        <v>662</v>
      </c>
      <c r="D9188" t="s">
        <v>697</v>
      </c>
      <c r="E9188" t="s">
        <v>738</v>
      </c>
      <c r="F9188" t="s">
        <v>433</v>
      </c>
      <c r="G9188" t="s">
        <v>334</v>
      </c>
      <c r="H9188" t="s">
        <v>675</v>
      </c>
      <c r="I9188" t="s">
        <v>414</v>
      </c>
      <c r="J9188" t="s">
        <v>389</v>
      </c>
      <c r="K9188" t="s">
        <v>334</v>
      </c>
      <c r="L9188" t="s">
        <v>679</v>
      </c>
      <c r="M9188" t="s">
        <v>383</v>
      </c>
      <c r="N9188" t="s">
        <v>334</v>
      </c>
      <c r="O9188" t="s">
        <v>374</v>
      </c>
      <c r="P9188" t="s">
        <v>490</v>
      </c>
      <c r="Q9188" t="s">
        <v>668</v>
      </c>
      <c r="R9188" t="s">
        <v>334</v>
      </c>
      <c r="S9188" t="s">
        <v>414</v>
      </c>
      <c r="T9188" t="s">
        <v>622</v>
      </c>
      <c r="U9188" t="s">
        <v>793</v>
      </c>
    </row>
    <row r="9190" spans="1:21" x14ac:dyDescent="0.35">
      <c r="A9190" t="s">
        <v>2333</v>
      </c>
    </row>
    <row r="9191" spans="1:21" x14ac:dyDescent="0.35">
      <c r="A9191" t="s">
        <v>29</v>
      </c>
      <c r="B9191" t="s">
        <v>30</v>
      </c>
      <c r="C9191" t="s">
        <v>842</v>
      </c>
      <c r="D9191" t="s">
        <v>57</v>
      </c>
      <c r="E9191" t="s">
        <v>74</v>
      </c>
      <c r="F9191" t="s">
        <v>58</v>
      </c>
    </row>
    <row r="9192" spans="1:21" x14ac:dyDescent="0.35">
      <c r="A9192" t="s">
        <v>35</v>
      </c>
      <c r="B9192">
        <v>617</v>
      </c>
      <c r="C9192" t="s">
        <v>250</v>
      </c>
      <c r="D9192" t="s">
        <v>751</v>
      </c>
      <c r="E9192" t="s">
        <v>334</v>
      </c>
      <c r="F9192" t="s">
        <v>914</v>
      </c>
    </row>
    <row r="9193" spans="1:21" x14ac:dyDescent="0.35">
      <c r="A9193" t="s">
        <v>36</v>
      </c>
      <c r="B9193">
        <v>1634</v>
      </c>
      <c r="C9193" t="s">
        <v>406</v>
      </c>
      <c r="D9193" t="s">
        <v>1021</v>
      </c>
      <c r="E9193" t="s">
        <v>679</v>
      </c>
      <c r="F9193" t="s">
        <v>622</v>
      </c>
    </row>
    <row r="9194" spans="1:21" x14ac:dyDescent="0.35">
      <c r="A9194" t="s">
        <v>37</v>
      </c>
      <c r="B9194">
        <v>827</v>
      </c>
      <c r="C9194" t="s">
        <v>622</v>
      </c>
      <c r="D9194" t="s">
        <v>287</v>
      </c>
      <c r="E9194" t="s">
        <v>673</v>
      </c>
      <c r="F9194" t="s">
        <v>341</v>
      </c>
    </row>
    <row r="9195" spans="1:21" x14ac:dyDescent="0.35">
      <c r="A9195" t="s">
        <v>38</v>
      </c>
      <c r="B9195">
        <v>823</v>
      </c>
      <c r="C9195" t="s">
        <v>718</v>
      </c>
      <c r="D9195" t="s">
        <v>756</v>
      </c>
      <c r="E9195" t="s">
        <v>170</v>
      </c>
      <c r="F9195" t="s">
        <v>1118</v>
      </c>
    </row>
    <row r="9196" spans="1:21" x14ac:dyDescent="0.35">
      <c r="A9196" t="s">
        <v>39</v>
      </c>
      <c r="B9196">
        <v>1029</v>
      </c>
      <c r="C9196" t="s">
        <v>690</v>
      </c>
      <c r="D9196" t="s">
        <v>959</v>
      </c>
      <c r="E9196" t="s">
        <v>170</v>
      </c>
      <c r="F9196" t="s">
        <v>1091</v>
      </c>
    </row>
    <row r="9197" spans="1:21" x14ac:dyDescent="0.35">
      <c r="A9197" t="s">
        <v>40</v>
      </c>
      <c r="B9197">
        <v>4930</v>
      </c>
      <c r="C9197" t="s">
        <v>743</v>
      </c>
      <c r="D9197" t="s">
        <v>1163</v>
      </c>
      <c r="E9197" t="s">
        <v>170</v>
      </c>
      <c r="F9197" t="s">
        <v>993</v>
      </c>
    </row>
    <row r="9199" spans="1:21" x14ac:dyDescent="0.35">
      <c r="A9199" t="s">
        <v>2334</v>
      </c>
    </row>
    <row r="9200" spans="1:21" x14ac:dyDescent="0.35">
      <c r="A9200" t="s">
        <v>29</v>
      </c>
      <c r="B9200" t="s">
        <v>847</v>
      </c>
      <c r="C9200" t="s">
        <v>30</v>
      </c>
      <c r="D9200" t="s">
        <v>842</v>
      </c>
      <c r="E9200" t="s">
        <v>57</v>
      </c>
      <c r="F9200" t="s">
        <v>74</v>
      </c>
      <c r="G9200" t="s">
        <v>58</v>
      </c>
    </row>
    <row r="9201" spans="1:7" x14ac:dyDescent="0.35">
      <c r="A9201" t="s">
        <v>35</v>
      </c>
      <c r="B9201" t="s">
        <v>827</v>
      </c>
      <c r="C9201">
        <v>286</v>
      </c>
      <c r="D9201" t="s">
        <v>718</v>
      </c>
      <c r="E9201" t="s">
        <v>892</v>
      </c>
      <c r="F9201" t="s">
        <v>389</v>
      </c>
      <c r="G9201" t="s">
        <v>746</v>
      </c>
    </row>
    <row r="9202" spans="1:7" x14ac:dyDescent="0.35">
      <c r="A9202" t="s">
        <v>35</v>
      </c>
      <c r="B9202" t="s">
        <v>828</v>
      </c>
      <c r="C9202">
        <v>318</v>
      </c>
      <c r="D9202" t="s">
        <v>868</v>
      </c>
      <c r="E9202" t="s">
        <v>306</v>
      </c>
      <c r="F9202" t="s">
        <v>78</v>
      </c>
      <c r="G9202" t="s">
        <v>783</v>
      </c>
    </row>
    <row r="9203" spans="1:7" x14ac:dyDescent="0.35">
      <c r="A9203" t="s">
        <v>35</v>
      </c>
      <c r="B9203" t="s">
        <v>318</v>
      </c>
      <c r="C9203">
        <v>13</v>
      </c>
      <c r="D9203" t="s">
        <v>78</v>
      </c>
      <c r="E9203" t="s">
        <v>66</v>
      </c>
      <c r="F9203" t="s">
        <v>78</v>
      </c>
      <c r="G9203" t="s">
        <v>65</v>
      </c>
    </row>
    <row r="9204" spans="1:7" x14ac:dyDescent="0.35">
      <c r="A9204" t="s">
        <v>36</v>
      </c>
      <c r="B9204" t="s">
        <v>827</v>
      </c>
      <c r="C9204">
        <v>671</v>
      </c>
      <c r="D9204" t="s">
        <v>622</v>
      </c>
      <c r="E9204" t="s">
        <v>1007</v>
      </c>
      <c r="F9204" t="s">
        <v>668</v>
      </c>
      <c r="G9204" t="s">
        <v>383</v>
      </c>
    </row>
    <row r="9205" spans="1:7" x14ac:dyDescent="0.35">
      <c r="A9205" t="s">
        <v>36</v>
      </c>
      <c r="B9205" t="s">
        <v>828</v>
      </c>
      <c r="C9205">
        <v>896</v>
      </c>
      <c r="D9205" t="s">
        <v>406</v>
      </c>
      <c r="E9205" t="s">
        <v>1024</v>
      </c>
      <c r="F9205" t="s">
        <v>78</v>
      </c>
      <c r="G9205" t="s">
        <v>85</v>
      </c>
    </row>
    <row r="9206" spans="1:7" x14ac:dyDescent="0.35">
      <c r="A9206" t="s">
        <v>36</v>
      </c>
      <c r="B9206" t="s">
        <v>318</v>
      </c>
      <c r="C9206">
        <v>67</v>
      </c>
      <c r="D9206" t="s">
        <v>623</v>
      </c>
      <c r="E9206" t="s">
        <v>1017</v>
      </c>
      <c r="F9206" t="s">
        <v>78</v>
      </c>
      <c r="G9206" t="s">
        <v>1008</v>
      </c>
    </row>
    <row r="9207" spans="1:7" x14ac:dyDescent="0.35">
      <c r="A9207" t="s">
        <v>37</v>
      </c>
      <c r="B9207" t="s">
        <v>827</v>
      </c>
      <c r="C9207">
        <v>344</v>
      </c>
      <c r="D9207" t="s">
        <v>807</v>
      </c>
      <c r="E9207" t="s">
        <v>1016</v>
      </c>
      <c r="F9207" t="s">
        <v>389</v>
      </c>
      <c r="G9207" t="s">
        <v>738</v>
      </c>
    </row>
    <row r="9208" spans="1:7" x14ac:dyDescent="0.35">
      <c r="A9208" t="s">
        <v>37</v>
      </c>
      <c r="B9208" t="s">
        <v>828</v>
      </c>
      <c r="C9208">
        <v>441</v>
      </c>
      <c r="D9208" t="s">
        <v>490</v>
      </c>
      <c r="E9208" t="s">
        <v>1012</v>
      </c>
      <c r="F9208" t="s">
        <v>78</v>
      </c>
      <c r="G9208" t="s">
        <v>807</v>
      </c>
    </row>
    <row r="9209" spans="1:7" x14ac:dyDescent="0.35">
      <c r="A9209" t="s">
        <v>37</v>
      </c>
      <c r="B9209" t="s">
        <v>318</v>
      </c>
      <c r="C9209">
        <v>42</v>
      </c>
      <c r="D9209" t="s">
        <v>406</v>
      </c>
      <c r="E9209" t="s">
        <v>1034</v>
      </c>
      <c r="F9209" t="s">
        <v>78</v>
      </c>
      <c r="G9209" t="s">
        <v>624</v>
      </c>
    </row>
    <row r="9210" spans="1:7" x14ac:dyDescent="0.35">
      <c r="A9210" t="s">
        <v>38</v>
      </c>
      <c r="B9210" t="s">
        <v>827</v>
      </c>
      <c r="C9210">
        <v>357</v>
      </c>
      <c r="D9210" t="s">
        <v>456</v>
      </c>
      <c r="E9210" t="s">
        <v>1652</v>
      </c>
      <c r="F9210" t="s">
        <v>668</v>
      </c>
      <c r="G9210" t="s">
        <v>528</v>
      </c>
    </row>
    <row r="9211" spans="1:7" x14ac:dyDescent="0.35">
      <c r="A9211" t="s">
        <v>38</v>
      </c>
      <c r="B9211" t="s">
        <v>828</v>
      </c>
      <c r="C9211">
        <v>425</v>
      </c>
      <c r="D9211" t="s">
        <v>383</v>
      </c>
      <c r="E9211" t="s">
        <v>786</v>
      </c>
      <c r="F9211" t="s">
        <v>170</v>
      </c>
      <c r="G9211" t="s">
        <v>717</v>
      </c>
    </row>
    <row r="9212" spans="1:7" x14ac:dyDescent="0.35">
      <c r="A9212" t="s">
        <v>38</v>
      </c>
      <c r="B9212" t="s">
        <v>318</v>
      </c>
      <c r="C9212">
        <v>41</v>
      </c>
      <c r="D9212" t="s">
        <v>78</v>
      </c>
      <c r="E9212" t="s">
        <v>1069</v>
      </c>
      <c r="F9212" t="s">
        <v>78</v>
      </c>
      <c r="G9212" t="s">
        <v>807</v>
      </c>
    </row>
    <row r="9213" spans="1:7" x14ac:dyDescent="0.35">
      <c r="A9213" t="s">
        <v>39</v>
      </c>
      <c r="B9213" t="s">
        <v>827</v>
      </c>
      <c r="C9213">
        <v>427</v>
      </c>
      <c r="D9213" t="s">
        <v>742</v>
      </c>
      <c r="E9213" t="s">
        <v>1004</v>
      </c>
      <c r="F9213" t="s">
        <v>334</v>
      </c>
      <c r="G9213" t="s">
        <v>1140</v>
      </c>
    </row>
    <row r="9214" spans="1:7" x14ac:dyDescent="0.35">
      <c r="A9214" t="s">
        <v>39</v>
      </c>
      <c r="B9214" t="s">
        <v>828</v>
      </c>
      <c r="C9214">
        <v>561</v>
      </c>
      <c r="D9214" t="s">
        <v>250</v>
      </c>
      <c r="E9214" t="s">
        <v>68</v>
      </c>
      <c r="F9214" t="s">
        <v>78</v>
      </c>
      <c r="G9214" t="s">
        <v>725</v>
      </c>
    </row>
    <row r="9215" spans="1:7" x14ac:dyDescent="0.35">
      <c r="A9215" t="s">
        <v>39</v>
      </c>
      <c r="B9215" t="s">
        <v>318</v>
      </c>
      <c r="C9215">
        <v>41</v>
      </c>
      <c r="D9215" t="s">
        <v>389</v>
      </c>
      <c r="E9215" t="s">
        <v>1057</v>
      </c>
      <c r="F9215" t="s">
        <v>78</v>
      </c>
      <c r="G9215" t="s">
        <v>996</v>
      </c>
    </row>
    <row r="9216" spans="1:7" x14ac:dyDescent="0.35">
      <c r="A9216" t="s">
        <v>40</v>
      </c>
      <c r="B9216" t="s">
        <v>827</v>
      </c>
      <c r="C9216">
        <v>2085</v>
      </c>
      <c r="D9216" t="s">
        <v>529</v>
      </c>
      <c r="E9216" t="s">
        <v>906</v>
      </c>
      <c r="F9216" t="s">
        <v>334</v>
      </c>
      <c r="G9216" t="s">
        <v>696</v>
      </c>
    </row>
    <row r="9217" spans="1:7" x14ac:dyDescent="0.35">
      <c r="A9217" t="s">
        <v>40</v>
      </c>
      <c r="B9217" t="s">
        <v>828</v>
      </c>
      <c r="C9217">
        <v>2641</v>
      </c>
      <c r="D9217" t="s">
        <v>807</v>
      </c>
      <c r="E9217" t="s">
        <v>1141</v>
      </c>
      <c r="F9217" t="s">
        <v>78</v>
      </c>
      <c r="G9217" t="s">
        <v>728</v>
      </c>
    </row>
    <row r="9218" spans="1:7" x14ac:dyDescent="0.35">
      <c r="A9218" t="s">
        <v>40</v>
      </c>
      <c r="B9218" t="s">
        <v>318</v>
      </c>
      <c r="C9218">
        <v>204</v>
      </c>
      <c r="D9218" t="s">
        <v>414</v>
      </c>
      <c r="E9218" t="s">
        <v>1155</v>
      </c>
      <c r="F9218" t="s">
        <v>78</v>
      </c>
      <c r="G9218" t="s">
        <v>741</v>
      </c>
    </row>
    <row r="9220" spans="1:7" x14ac:dyDescent="0.35">
      <c r="A9220" t="s">
        <v>2335</v>
      </c>
    </row>
    <row r="9221" spans="1:7" x14ac:dyDescent="0.35">
      <c r="A9221" t="s">
        <v>29</v>
      </c>
      <c r="B9221" t="s">
        <v>864</v>
      </c>
      <c r="C9221" t="s">
        <v>30</v>
      </c>
      <c r="D9221" t="s">
        <v>842</v>
      </c>
      <c r="E9221" t="s">
        <v>57</v>
      </c>
      <c r="F9221" t="s">
        <v>58</v>
      </c>
      <c r="G9221" t="s">
        <v>74</v>
      </c>
    </row>
    <row r="9222" spans="1:7" x14ac:dyDescent="0.35">
      <c r="A9222" t="s">
        <v>35</v>
      </c>
      <c r="B9222" t="s">
        <v>831</v>
      </c>
      <c r="C9222">
        <v>116</v>
      </c>
      <c r="D9222" t="s">
        <v>743</v>
      </c>
      <c r="E9222" t="s">
        <v>1166</v>
      </c>
      <c r="F9222" t="s">
        <v>1167</v>
      </c>
      <c r="G9222" t="s">
        <v>78</v>
      </c>
    </row>
    <row r="9223" spans="1:7" x14ac:dyDescent="0.35">
      <c r="A9223" t="s">
        <v>35</v>
      </c>
      <c r="B9223" t="s">
        <v>832</v>
      </c>
      <c r="C9223">
        <v>347</v>
      </c>
      <c r="D9223" t="s">
        <v>724</v>
      </c>
      <c r="E9223" t="s">
        <v>933</v>
      </c>
      <c r="F9223" t="s">
        <v>1214</v>
      </c>
      <c r="G9223" t="s">
        <v>374</v>
      </c>
    </row>
    <row r="9224" spans="1:7" x14ac:dyDescent="0.35">
      <c r="A9224" t="s">
        <v>35</v>
      </c>
      <c r="B9224" t="s">
        <v>833</v>
      </c>
      <c r="C9224">
        <v>154</v>
      </c>
      <c r="D9224" t="s">
        <v>800</v>
      </c>
      <c r="E9224" t="s">
        <v>1201</v>
      </c>
      <c r="F9224" t="s">
        <v>798</v>
      </c>
      <c r="G9224" t="s">
        <v>78</v>
      </c>
    </row>
    <row r="9225" spans="1:7" x14ac:dyDescent="0.35">
      <c r="A9225" t="s">
        <v>36</v>
      </c>
      <c r="B9225" t="s">
        <v>831</v>
      </c>
      <c r="C9225">
        <v>142</v>
      </c>
      <c r="D9225" t="s">
        <v>730</v>
      </c>
      <c r="E9225" t="s">
        <v>1224</v>
      </c>
      <c r="F9225" t="s">
        <v>998</v>
      </c>
      <c r="G9225" t="s">
        <v>78</v>
      </c>
    </row>
    <row r="9226" spans="1:7" x14ac:dyDescent="0.35">
      <c r="A9226" t="s">
        <v>36</v>
      </c>
      <c r="B9226" t="s">
        <v>832</v>
      </c>
      <c r="C9226">
        <v>1308</v>
      </c>
      <c r="D9226" t="s">
        <v>490</v>
      </c>
      <c r="E9226" t="s">
        <v>1073</v>
      </c>
      <c r="F9226" t="s">
        <v>490</v>
      </c>
      <c r="G9226" t="s">
        <v>170</v>
      </c>
    </row>
    <row r="9227" spans="1:7" x14ac:dyDescent="0.35">
      <c r="A9227" t="s">
        <v>36</v>
      </c>
      <c r="B9227" t="s">
        <v>833</v>
      </c>
      <c r="C9227">
        <v>184</v>
      </c>
      <c r="D9227" t="s">
        <v>987</v>
      </c>
      <c r="E9227" t="s">
        <v>849</v>
      </c>
      <c r="F9227" t="s">
        <v>675</v>
      </c>
      <c r="G9227" t="s">
        <v>78</v>
      </c>
    </row>
    <row r="9228" spans="1:7" x14ac:dyDescent="0.35">
      <c r="A9228" t="s">
        <v>37</v>
      </c>
      <c r="B9228" t="s">
        <v>831</v>
      </c>
      <c r="C9228">
        <v>109</v>
      </c>
      <c r="D9228" t="s">
        <v>458</v>
      </c>
      <c r="E9228" t="s">
        <v>695</v>
      </c>
      <c r="F9228" t="s">
        <v>737</v>
      </c>
      <c r="G9228" t="s">
        <v>78</v>
      </c>
    </row>
    <row r="9229" spans="1:7" x14ac:dyDescent="0.35">
      <c r="A9229" t="s">
        <v>37</v>
      </c>
      <c r="B9229" t="s">
        <v>832</v>
      </c>
      <c r="C9229">
        <v>648</v>
      </c>
      <c r="D9229" t="s">
        <v>622</v>
      </c>
      <c r="E9229" t="s">
        <v>821</v>
      </c>
      <c r="F9229" t="s">
        <v>738</v>
      </c>
      <c r="G9229" t="s">
        <v>334</v>
      </c>
    </row>
    <row r="9230" spans="1:7" x14ac:dyDescent="0.35">
      <c r="A9230" t="s">
        <v>37</v>
      </c>
      <c r="B9230" t="s">
        <v>833</v>
      </c>
      <c r="C9230">
        <v>70</v>
      </c>
      <c r="D9230" t="s">
        <v>624</v>
      </c>
      <c r="E9230" t="s">
        <v>967</v>
      </c>
      <c r="F9230" t="s">
        <v>825</v>
      </c>
      <c r="G9230" t="s">
        <v>78</v>
      </c>
    </row>
    <row r="9231" spans="1:7" x14ac:dyDescent="0.35">
      <c r="A9231" t="s">
        <v>38</v>
      </c>
      <c r="B9231" t="s">
        <v>831</v>
      </c>
      <c r="C9231">
        <v>198</v>
      </c>
      <c r="D9231" t="s">
        <v>742</v>
      </c>
      <c r="E9231" t="s">
        <v>760</v>
      </c>
      <c r="F9231" t="s">
        <v>796</v>
      </c>
      <c r="G9231" t="s">
        <v>246</v>
      </c>
    </row>
    <row r="9232" spans="1:7" x14ac:dyDescent="0.35">
      <c r="A9232" t="s">
        <v>38</v>
      </c>
      <c r="B9232" t="s">
        <v>832</v>
      </c>
      <c r="C9232">
        <v>412</v>
      </c>
      <c r="D9232" t="s">
        <v>622</v>
      </c>
      <c r="E9232" t="s">
        <v>903</v>
      </c>
      <c r="F9232" t="s">
        <v>1171</v>
      </c>
      <c r="G9232" t="s">
        <v>78</v>
      </c>
    </row>
    <row r="9233" spans="1:7" x14ac:dyDescent="0.35">
      <c r="A9233" t="s">
        <v>38</v>
      </c>
      <c r="B9233" t="s">
        <v>833</v>
      </c>
      <c r="C9233">
        <v>213</v>
      </c>
      <c r="D9233" t="s">
        <v>743</v>
      </c>
      <c r="E9233" t="s">
        <v>952</v>
      </c>
      <c r="F9233" t="s">
        <v>285</v>
      </c>
      <c r="G9233" t="s">
        <v>668</v>
      </c>
    </row>
    <row r="9234" spans="1:7" x14ac:dyDescent="0.35">
      <c r="A9234" t="s">
        <v>39</v>
      </c>
      <c r="B9234" t="s">
        <v>831</v>
      </c>
      <c r="C9234">
        <v>129</v>
      </c>
      <c r="D9234" t="s">
        <v>250</v>
      </c>
      <c r="E9234" t="s">
        <v>1154</v>
      </c>
      <c r="F9234" t="s">
        <v>631</v>
      </c>
      <c r="G9234" t="s">
        <v>78</v>
      </c>
    </row>
    <row r="9235" spans="1:7" x14ac:dyDescent="0.35">
      <c r="A9235" t="s">
        <v>39</v>
      </c>
      <c r="B9235" t="s">
        <v>832</v>
      </c>
      <c r="C9235">
        <v>595</v>
      </c>
      <c r="D9235" t="s">
        <v>868</v>
      </c>
      <c r="E9235" t="s">
        <v>1004</v>
      </c>
      <c r="F9235" t="s">
        <v>1096</v>
      </c>
      <c r="G9235" t="s">
        <v>668</v>
      </c>
    </row>
    <row r="9236" spans="1:7" x14ac:dyDescent="0.35">
      <c r="A9236" t="s">
        <v>39</v>
      </c>
      <c r="B9236" t="s">
        <v>833</v>
      </c>
      <c r="C9236">
        <v>305</v>
      </c>
      <c r="D9236" t="s">
        <v>529</v>
      </c>
      <c r="E9236" t="s">
        <v>70</v>
      </c>
      <c r="F9236" t="s">
        <v>1064</v>
      </c>
      <c r="G9236" t="s">
        <v>679</v>
      </c>
    </row>
    <row r="9237" spans="1:7" x14ac:dyDescent="0.35">
      <c r="A9237" t="s">
        <v>40</v>
      </c>
      <c r="B9237" t="s">
        <v>831</v>
      </c>
      <c r="C9237">
        <v>694</v>
      </c>
      <c r="D9237" t="s">
        <v>721</v>
      </c>
      <c r="E9237" t="s">
        <v>1033</v>
      </c>
      <c r="F9237" t="s">
        <v>725</v>
      </c>
      <c r="G9237" t="s">
        <v>170</v>
      </c>
    </row>
    <row r="9238" spans="1:7" x14ac:dyDescent="0.35">
      <c r="A9238" t="s">
        <v>40</v>
      </c>
      <c r="B9238" t="s">
        <v>832</v>
      </c>
      <c r="C9238">
        <v>3310</v>
      </c>
      <c r="D9238" t="s">
        <v>807</v>
      </c>
      <c r="E9238" t="s">
        <v>1141</v>
      </c>
      <c r="F9238" t="s">
        <v>730</v>
      </c>
      <c r="G9238" t="s">
        <v>668</v>
      </c>
    </row>
    <row r="9239" spans="1:7" x14ac:dyDescent="0.35">
      <c r="A9239" t="s">
        <v>40</v>
      </c>
      <c r="B9239" t="s">
        <v>833</v>
      </c>
      <c r="C9239">
        <v>926</v>
      </c>
      <c r="D9239" t="s">
        <v>644</v>
      </c>
      <c r="E9239" t="s">
        <v>963</v>
      </c>
      <c r="F9239" t="s">
        <v>1096</v>
      </c>
      <c r="G9239" t="s">
        <v>679</v>
      </c>
    </row>
    <row r="9241" spans="1:7" x14ac:dyDescent="0.35">
      <c r="A9241" t="s">
        <v>2336</v>
      </c>
    </row>
    <row r="9242" spans="1:7" x14ac:dyDescent="0.35">
      <c r="A9242" t="s">
        <v>29</v>
      </c>
      <c r="B9242" t="s">
        <v>872</v>
      </c>
      <c r="C9242" t="s">
        <v>30</v>
      </c>
      <c r="D9242" t="s">
        <v>842</v>
      </c>
      <c r="E9242" t="s">
        <v>57</v>
      </c>
      <c r="F9242" t="s">
        <v>74</v>
      </c>
      <c r="G9242" t="s">
        <v>58</v>
      </c>
    </row>
    <row r="9243" spans="1:7" x14ac:dyDescent="0.35">
      <c r="A9243" t="s">
        <v>35</v>
      </c>
      <c r="B9243" t="s">
        <v>873</v>
      </c>
      <c r="C9243">
        <v>408</v>
      </c>
      <c r="D9243" t="s">
        <v>337</v>
      </c>
      <c r="E9243" t="s">
        <v>935</v>
      </c>
      <c r="F9243" t="s">
        <v>78</v>
      </c>
      <c r="G9243" t="s">
        <v>260</v>
      </c>
    </row>
    <row r="9244" spans="1:7" x14ac:dyDescent="0.35">
      <c r="A9244" t="s">
        <v>35</v>
      </c>
      <c r="B9244" t="s">
        <v>874</v>
      </c>
      <c r="C9244">
        <v>173</v>
      </c>
      <c r="D9244" t="s">
        <v>341</v>
      </c>
      <c r="E9244" t="s">
        <v>659</v>
      </c>
      <c r="F9244" t="s">
        <v>78</v>
      </c>
      <c r="G9244" t="s">
        <v>770</v>
      </c>
    </row>
    <row r="9245" spans="1:7" x14ac:dyDescent="0.35">
      <c r="A9245" t="s">
        <v>35</v>
      </c>
      <c r="B9245" t="s">
        <v>318</v>
      </c>
      <c r="C9245">
        <v>36</v>
      </c>
      <c r="D9245" t="s">
        <v>987</v>
      </c>
      <c r="E9245" t="s">
        <v>1649</v>
      </c>
      <c r="F9245" t="s">
        <v>788</v>
      </c>
      <c r="G9245" t="s">
        <v>1091</v>
      </c>
    </row>
    <row r="9246" spans="1:7" x14ac:dyDescent="0.35">
      <c r="A9246" t="s">
        <v>36</v>
      </c>
      <c r="B9246" t="s">
        <v>873</v>
      </c>
      <c r="C9246">
        <v>960</v>
      </c>
      <c r="D9246" t="s">
        <v>624</v>
      </c>
      <c r="E9246" t="s">
        <v>822</v>
      </c>
      <c r="F9246" t="s">
        <v>679</v>
      </c>
      <c r="G9246" t="s">
        <v>624</v>
      </c>
    </row>
    <row r="9247" spans="1:7" x14ac:dyDescent="0.35">
      <c r="A9247" t="s">
        <v>36</v>
      </c>
      <c r="B9247" t="s">
        <v>874</v>
      </c>
      <c r="C9247">
        <v>552</v>
      </c>
      <c r="D9247" t="s">
        <v>987</v>
      </c>
      <c r="E9247" t="s">
        <v>1021</v>
      </c>
      <c r="F9247" t="s">
        <v>170</v>
      </c>
      <c r="G9247" t="s">
        <v>458</v>
      </c>
    </row>
    <row r="9248" spans="1:7" x14ac:dyDescent="0.35">
      <c r="A9248" t="s">
        <v>36</v>
      </c>
      <c r="B9248" t="s">
        <v>318</v>
      </c>
      <c r="C9248">
        <v>122</v>
      </c>
      <c r="D9248" t="s">
        <v>78</v>
      </c>
      <c r="E9248" t="s">
        <v>294</v>
      </c>
      <c r="F9248" t="s">
        <v>78</v>
      </c>
      <c r="G9248" t="s">
        <v>78</v>
      </c>
    </row>
    <row r="9249" spans="1:7" x14ac:dyDescent="0.35">
      <c r="A9249" t="s">
        <v>37</v>
      </c>
      <c r="B9249" t="s">
        <v>873</v>
      </c>
      <c r="C9249">
        <v>514</v>
      </c>
      <c r="D9249" t="s">
        <v>490</v>
      </c>
      <c r="E9249" t="s">
        <v>1012</v>
      </c>
      <c r="F9249" t="s">
        <v>334</v>
      </c>
      <c r="G9249" t="s">
        <v>458</v>
      </c>
    </row>
    <row r="9250" spans="1:7" x14ac:dyDescent="0.35">
      <c r="A9250" t="s">
        <v>37</v>
      </c>
      <c r="B9250" t="s">
        <v>874</v>
      </c>
      <c r="C9250">
        <v>261</v>
      </c>
      <c r="D9250" t="s">
        <v>734</v>
      </c>
      <c r="E9250" t="s">
        <v>817</v>
      </c>
      <c r="F9250" t="s">
        <v>668</v>
      </c>
      <c r="G9250" t="s">
        <v>736</v>
      </c>
    </row>
    <row r="9251" spans="1:7" x14ac:dyDescent="0.35">
      <c r="A9251" t="s">
        <v>37</v>
      </c>
      <c r="B9251" t="s">
        <v>318</v>
      </c>
      <c r="C9251">
        <v>52</v>
      </c>
      <c r="D9251" t="s">
        <v>490</v>
      </c>
      <c r="E9251" t="s">
        <v>997</v>
      </c>
      <c r="F9251" t="s">
        <v>78</v>
      </c>
      <c r="G9251" t="s">
        <v>406</v>
      </c>
    </row>
    <row r="9252" spans="1:7" x14ac:dyDescent="0.35">
      <c r="A9252" t="s">
        <v>38</v>
      </c>
      <c r="B9252" t="s">
        <v>873</v>
      </c>
      <c r="C9252">
        <v>516</v>
      </c>
      <c r="D9252" t="s">
        <v>807</v>
      </c>
      <c r="E9252" t="s">
        <v>935</v>
      </c>
      <c r="F9252" t="s">
        <v>679</v>
      </c>
      <c r="G9252" t="s">
        <v>1222</v>
      </c>
    </row>
    <row r="9253" spans="1:7" x14ac:dyDescent="0.35">
      <c r="A9253" t="s">
        <v>38</v>
      </c>
      <c r="B9253" t="s">
        <v>874</v>
      </c>
      <c r="C9253">
        <v>237</v>
      </c>
      <c r="D9253" t="s">
        <v>622</v>
      </c>
      <c r="E9253" t="s">
        <v>1166</v>
      </c>
      <c r="F9253" t="s">
        <v>334</v>
      </c>
      <c r="G9253" t="s">
        <v>1167</v>
      </c>
    </row>
    <row r="9254" spans="1:7" x14ac:dyDescent="0.35">
      <c r="A9254" t="s">
        <v>38</v>
      </c>
      <c r="B9254" t="s">
        <v>318</v>
      </c>
      <c r="C9254">
        <v>70</v>
      </c>
      <c r="D9254" t="s">
        <v>1180</v>
      </c>
      <c r="E9254" t="s">
        <v>974</v>
      </c>
      <c r="F9254" t="s">
        <v>78</v>
      </c>
      <c r="G9254" t="s">
        <v>1023</v>
      </c>
    </row>
    <row r="9255" spans="1:7" x14ac:dyDescent="0.35">
      <c r="A9255" t="s">
        <v>39</v>
      </c>
      <c r="B9255" t="s">
        <v>873</v>
      </c>
      <c r="C9255">
        <v>652</v>
      </c>
      <c r="D9255" t="s">
        <v>631</v>
      </c>
      <c r="E9255" t="s">
        <v>843</v>
      </c>
      <c r="F9255" t="s">
        <v>668</v>
      </c>
      <c r="G9255" t="s">
        <v>793</v>
      </c>
    </row>
    <row r="9256" spans="1:7" x14ac:dyDescent="0.35">
      <c r="A9256" t="s">
        <v>39</v>
      </c>
      <c r="B9256" t="s">
        <v>874</v>
      </c>
      <c r="C9256">
        <v>300</v>
      </c>
      <c r="D9256" t="s">
        <v>718</v>
      </c>
      <c r="E9256" t="s">
        <v>66</v>
      </c>
      <c r="F9256" t="s">
        <v>78</v>
      </c>
      <c r="G9256" t="s">
        <v>59</v>
      </c>
    </row>
    <row r="9257" spans="1:7" x14ac:dyDescent="0.35">
      <c r="A9257" t="s">
        <v>39</v>
      </c>
      <c r="B9257" t="s">
        <v>318</v>
      </c>
      <c r="C9257">
        <v>77</v>
      </c>
      <c r="D9257" t="s">
        <v>676</v>
      </c>
      <c r="E9257" t="s">
        <v>786</v>
      </c>
      <c r="F9257" t="s">
        <v>78</v>
      </c>
      <c r="G9257" t="s">
        <v>741</v>
      </c>
    </row>
    <row r="9258" spans="1:7" x14ac:dyDescent="0.35">
      <c r="A9258" t="s">
        <v>40</v>
      </c>
      <c r="B9258" t="s">
        <v>873</v>
      </c>
      <c r="C9258">
        <v>3050</v>
      </c>
      <c r="D9258" t="s">
        <v>676</v>
      </c>
      <c r="E9258" t="s">
        <v>1156</v>
      </c>
      <c r="F9258" t="s">
        <v>170</v>
      </c>
      <c r="G9258" t="s">
        <v>739</v>
      </c>
    </row>
    <row r="9259" spans="1:7" x14ac:dyDescent="0.35">
      <c r="A9259" t="s">
        <v>40</v>
      </c>
      <c r="B9259" t="s">
        <v>874</v>
      </c>
      <c r="C9259">
        <v>1523</v>
      </c>
      <c r="D9259" t="s">
        <v>341</v>
      </c>
      <c r="E9259" t="s">
        <v>1163</v>
      </c>
      <c r="F9259" t="s">
        <v>170</v>
      </c>
      <c r="G9259" t="s">
        <v>719</v>
      </c>
    </row>
    <row r="9260" spans="1:7" x14ac:dyDescent="0.35">
      <c r="A9260" t="s">
        <v>40</v>
      </c>
      <c r="B9260" t="s">
        <v>318</v>
      </c>
      <c r="C9260">
        <v>357</v>
      </c>
      <c r="D9260" t="s">
        <v>807</v>
      </c>
      <c r="E9260" t="s">
        <v>816</v>
      </c>
      <c r="F9260" t="s">
        <v>246</v>
      </c>
      <c r="G9260" t="s">
        <v>732</v>
      </c>
    </row>
    <row r="9262" spans="1:7" x14ac:dyDescent="0.35">
      <c r="A9262" t="s">
        <v>2337</v>
      </c>
    </row>
    <row r="9263" spans="1:7" x14ac:dyDescent="0.35">
      <c r="A9263" t="s">
        <v>29</v>
      </c>
      <c r="B9263" t="s">
        <v>887</v>
      </c>
      <c r="C9263" t="s">
        <v>30</v>
      </c>
      <c r="D9263" t="s">
        <v>842</v>
      </c>
      <c r="E9263" t="s">
        <v>57</v>
      </c>
      <c r="F9263" t="s">
        <v>74</v>
      </c>
      <c r="G9263" t="s">
        <v>58</v>
      </c>
    </row>
    <row r="9264" spans="1:7" x14ac:dyDescent="0.35">
      <c r="A9264" t="s">
        <v>35</v>
      </c>
      <c r="B9264" t="s">
        <v>888</v>
      </c>
      <c r="C9264">
        <v>291</v>
      </c>
      <c r="D9264" t="s">
        <v>580</v>
      </c>
      <c r="E9264" t="s">
        <v>1137</v>
      </c>
      <c r="F9264" t="s">
        <v>800</v>
      </c>
      <c r="G9264" t="s">
        <v>580</v>
      </c>
    </row>
    <row r="9265" spans="1:7" x14ac:dyDescent="0.35">
      <c r="A9265" t="s">
        <v>35</v>
      </c>
      <c r="B9265" t="s">
        <v>889</v>
      </c>
      <c r="C9265">
        <v>326</v>
      </c>
      <c r="D9265" t="s">
        <v>341</v>
      </c>
      <c r="E9265" t="s">
        <v>1122</v>
      </c>
      <c r="F9265" t="s">
        <v>78</v>
      </c>
      <c r="G9265" t="s">
        <v>1003</v>
      </c>
    </row>
    <row r="9266" spans="1:7" x14ac:dyDescent="0.35">
      <c r="A9266" t="s">
        <v>36</v>
      </c>
      <c r="B9266" t="s">
        <v>888</v>
      </c>
      <c r="C9266">
        <v>732</v>
      </c>
      <c r="D9266" t="s">
        <v>387</v>
      </c>
      <c r="E9266" t="s">
        <v>876</v>
      </c>
      <c r="F9266" t="s">
        <v>668</v>
      </c>
      <c r="G9266" t="s">
        <v>414</v>
      </c>
    </row>
    <row r="9267" spans="1:7" x14ac:dyDescent="0.35">
      <c r="A9267" t="s">
        <v>36</v>
      </c>
      <c r="B9267" t="s">
        <v>889</v>
      </c>
      <c r="C9267">
        <v>902</v>
      </c>
      <c r="D9267" t="s">
        <v>644</v>
      </c>
      <c r="E9267" t="s">
        <v>1028</v>
      </c>
      <c r="F9267" t="s">
        <v>78</v>
      </c>
      <c r="G9267" t="s">
        <v>718</v>
      </c>
    </row>
    <row r="9268" spans="1:7" x14ac:dyDescent="0.35">
      <c r="A9268" t="s">
        <v>37</v>
      </c>
      <c r="B9268" t="s">
        <v>888</v>
      </c>
      <c r="C9268">
        <v>372</v>
      </c>
      <c r="D9268" t="s">
        <v>355</v>
      </c>
      <c r="E9268" t="s">
        <v>867</v>
      </c>
      <c r="F9268" t="s">
        <v>246</v>
      </c>
      <c r="G9268" t="s">
        <v>800</v>
      </c>
    </row>
    <row r="9269" spans="1:7" x14ac:dyDescent="0.35">
      <c r="A9269" t="s">
        <v>37</v>
      </c>
      <c r="B9269" t="s">
        <v>889</v>
      </c>
      <c r="C9269">
        <v>455</v>
      </c>
      <c r="D9269" t="s">
        <v>807</v>
      </c>
      <c r="E9269" t="s">
        <v>695</v>
      </c>
      <c r="F9269" t="s">
        <v>170</v>
      </c>
      <c r="G9269" t="s">
        <v>732</v>
      </c>
    </row>
    <row r="9270" spans="1:7" x14ac:dyDescent="0.35">
      <c r="A9270" t="s">
        <v>38</v>
      </c>
      <c r="B9270" t="s">
        <v>888</v>
      </c>
      <c r="C9270">
        <v>157</v>
      </c>
      <c r="D9270" t="s">
        <v>622</v>
      </c>
      <c r="E9270" t="s">
        <v>1347</v>
      </c>
      <c r="F9270" t="s">
        <v>78</v>
      </c>
      <c r="G9270" t="s">
        <v>912</v>
      </c>
    </row>
    <row r="9271" spans="1:7" x14ac:dyDescent="0.35">
      <c r="A9271" t="s">
        <v>38</v>
      </c>
      <c r="B9271" t="s">
        <v>889</v>
      </c>
      <c r="C9271">
        <v>666</v>
      </c>
      <c r="D9271" t="s">
        <v>734</v>
      </c>
      <c r="E9271" t="s">
        <v>917</v>
      </c>
      <c r="F9271" t="s">
        <v>668</v>
      </c>
      <c r="G9271" t="s">
        <v>865</v>
      </c>
    </row>
    <row r="9272" spans="1:7" x14ac:dyDescent="0.35">
      <c r="A9272" t="s">
        <v>39</v>
      </c>
      <c r="B9272" t="s">
        <v>888</v>
      </c>
      <c r="C9272">
        <v>294</v>
      </c>
      <c r="D9272" t="s">
        <v>737</v>
      </c>
      <c r="E9272" t="s">
        <v>903</v>
      </c>
      <c r="F9272" t="s">
        <v>246</v>
      </c>
      <c r="G9272" t="s">
        <v>742</v>
      </c>
    </row>
    <row r="9273" spans="1:7" x14ac:dyDescent="0.35">
      <c r="A9273" t="s">
        <v>39</v>
      </c>
      <c r="B9273" t="s">
        <v>889</v>
      </c>
      <c r="C9273">
        <v>735</v>
      </c>
      <c r="D9273" t="s">
        <v>690</v>
      </c>
      <c r="E9273" t="s">
        <v>1002</v>
      </c>
      <c r="F9273" t="s">
        <v>78</v>
      </c>
      <c r="G9273" t="s">
        <v>260</v>
      </c>
    </row>
    <row r="9274" spans="1:7" x14ac:dyDescent="0.35">
      <c r="A9274" t="s">
        <v>40</v>
      </c>
      <c r="B9274" t="s">
        <v>888</v>
      </c>
      <c r="C9274">
        <v>1846</v>
      </c>
      <c r="D9274" t="s">
        <v>624</v>
      </c>
      <c r="E9274" t="s">
        <v>1031</v>
      </c>
      <c r="F9274" t="s">
        <v>334</v>
      </c>
      <c r="G9274" t="s">
        <v>529</v>
      </c>
    </row>
    <row r="9275" spans="1:7" x14ac:dyDescent="0.35">
      <c r="A9275" t="s">
        <v>40</v>
      </c>
      <c r="B9275" t="s">
        <v>889</v>
      </c>
      <c r="C9275">
        <v>3084</v>
      </c>
      <c r="D9275" t="s">
        <v>676</v>
      </c>
      <c r="E9275" t="s">
        <v>913</v>
      </c>
      <c r="F9275" t="s">
        <v>679</v>
      </c>
      <c r="G9275" t="s">
        <v>503</v>
      </c>
    </row>
    <row r="9277" spans="1:7" x14ac:dyDescent="0.35">
      <c r="A9277" t="s">
        <v>2338</v>
      </c>
    </row>
    <row r="9278" spans="1:7" x14ac:dyDescent="0.35">
      <c r="A9278" t="s">
        <v>29</v>
      </c>
      <c r="B9278" t="s">
        <v>899</v>
      </c>
      <c r="C9278" t="s">
        <v>30</v>
      </c>
      <c r="D9278" t="s">
        <v>842</v>
      </c>
      <c r="E9278" t="s">
        <v>57</v>
      </c>
      <c r="F9278" t="s">
        <v>74</v>
      </c>
      <c r="G9278" t="s">
        <v>58</v>
      </c>
    </row>
    <row r="9279" spans="1:7" x14ac:dyDescent="0.35">
      <c r="A9279" t="s">
        <v>35</v>
      </c>
      <c r="B9279" t="s">
        <v>900</v>
      </c>
      <c r="C9279">
        <v>539</v>
      </c>
      <c r="D9279" t="s">
        <v>250</v>
      </c>
      <c r="E9279" t="s">
        <v>610</v>
      </c>
      <c r="F9279" t="s">
        <v>334</v>
      </c>
      <c r="G9279" t="s">
        <v>1015</v>
      </c>
    </row>
    <row r="9280" spans="1:7" x14ac:dyDescent="0.35">
      <c r="A9280" t="s">
        <v>35</v>
      </c>
      <c r="B9280" t="s">
        <v>901</v>
      </c>
      <c r="C9280">
        <v>78</v>
      </c>
      <c r="D9280" t="s">
        <v>734</v>
      </c>
      <c r="E9280" t="s">
        <v>511</v>
      </c>
      <c r="F9280" t="s">
        <v>78</v>
      </c>
      <c r="G9280" t="s">
        <v>600</v>
      </c>
    </row>
    <row r="9281" spans="1:7" x14ac:dyDescent="0.35">
      <c r="A9281" t="s">
        <v>36</v>
      </c>
      <c r="B9281" t="s">
        <v>900</v>
      </c>
      <c r="C9281">
        <v>1634</v>
      </c>
      <c r="D9281" t="s">
        <v>406</v>
      </c>
      <c r="E9281" t="s">
        <v>1021</v>
      </c>
      <c r="F9281" t="s">
        <v>679</v>
      </c>
      <c r="G9281" t="s">
        <v>622</v>
      </c>
    </row>
    <row r="9282" spans="1:7" x14ac:dyDescent="0.35">
      <c r="A9282" t="s">
        <v>37</v>
      </c>
      <c r="B9282" t="s">
        <v>900</v>
      </c>
      <c r="C9282">
        <v>827</v>
      </c>
      <c r="D9282" t="s">
        <v>622</v>
      </c>
      <c r="E9282" t="s">
        <v>287</v>
      </c>
      <c r="F9282" t="s">
        <v>673</v>
      </c>
      <c r="G9282" t="s">
        <v>341</v>
      </c>
    </row>
    <row r="9283" spans="1:7" x14ac:dyDescent="0.35">
      <c r="A9283" t="s">
        <v>38</v>
      </c>
      <c r="B9283" t="s">
        <v>900</v>
      </c>
      <c r="C9283">
        <v>173</v>
      </c>
      <c r="D9283" t="s">
        <v>85</v>
      </c>
      <c r="E9283" t="s">
        <v>64</v>
      </c>
      <c r="F9283" t="s">
        <v>170</v>
      </c>
      <c r="G9283" t="s">
        <v>788</v>
      </c>
    </row>
    <row r="9284" spans="1:7" x14ac:dyDescent="0.35">
      <c r="A9284" t="s">
        <v>38</v>
      </c>
      <c r="B9284" t="s">
        <v>901</v>
      </c>
      <c r="C9284">
        <v>650</v>
      </c>
      <c r="D9284" t="s">
        <v>721</v>
      </c>
      <c r="E9284" t="s">
        <v>950</v>
      </c>
      <c r="F9284" t="s">
        <v>170</v>
      </c>
      <c r="G9284" t="s">
        <v>1222</v>
      </c>
    </row>
    <row r="9285" spans="1:7" x14ac:dyDescent="0.35">
      <c r="A9285" t="s">
        <v>39</v>
      </c>
      <c r="B9285" t="s">
        <v>900</v>
      </c>
      <c r="C9285">
        <v>810</v>
      </c>
      <c r="D9285" t="s">
        <v>456</v>
      </c>
      <c r="E9285" t="s">
        <v>851</v>
      </c>
      <c r="F9285" t="s">
        <v>170</v>
      </c>
      <c r="G9285" t="s">
        <v>717</v>
      </c>
    </row>
    <row r="9286" spans="1:7" x14ac:dyDescent="0.35">
      <c r="A9286" t="s">
        <v>39</v>
      </c>
      <c r="B9286" t="s">
        <v>901</v>
      </c>
      <c r="C9286">
        <v>219</v>
      </c>
      <c r="D9286" t="s">
        <v>631</v>
      </c>
      <c r="E9286" t="s">
        <v>771</v>
      </c>
      <c r="F9286" t="s">
        <v>78</v>
      </c>
      <c r="G9286" t="s">
        <v>914</v>
      </c>
    </row>
    <row r="9287" spans="1:7" x14ac:dyDescent="0.35">
      <c r="A9287" t="s">
        <v>40</v>
      </c>
      <c r="B9287" t="s">
        <v>900</v>
      </c>
      <c r="C9287">
        <v>3983</v>
      </c>
      <c r="D9287" t="s">
        <v>644</v>
      </c>
      <c r="E9287" t="s">
        <v>919</v>
      </c>
      <c r="F9287" t="s">
        <v>668</v>
      </c>
      <c r="G9287" t="s">
        <v>728</v>
      </c>
    </row>
    <row r="9288" spans="1:7" x14ac:dyDescent="0.35">
      <c r="A9288" t="s">
        <v>40</v>
      </c>
      <c r="B9288" t="s">
        <v>901</v>
      </c>
      <c r="C9288">
        <v>947</v>
      </c>
      <c r="D9288" t="s">
        <v>690</v>
      </c>
      <c r="E9288" t="s">
        <v>292</v>
      </c>
      <c r="F9288" t="s">
        <v>170</v>
      </c>
      <c r="G9288" t="s">
        <v>902</v>
      </c>
    </row>
    <row r="9290" spans="1:7" x14ac:dyDescent="0.35">
      <c r="A9290" t="s">
        <v>2339</v>
      </c>
    </row>
    <row r="9291" spans="1:7" x14ac:dyDescent="0.35">
      <c r="A9291" t="s">
        <v>29</v>
      </c>
      <c r="B9291" t="s">
        <v>1664</v>
      </c>
      <c r="C9291" t="s">
        <v>30</v>
      </c>
      <c r="D9291" t="s">
        <v>842</v>
      </c>
      <c r="E9291" t="s">
        <v>57</v>
      </c>
      <c r="F9291" t="s">
        <v>74</v>
      </c>
      <c r="G9291" t="s">
        <v>58</v>
      </c>
    </row>
    <row r="9292" spans="1:7" x14ac:dyDescent="0.35">
      <c r="A9292" t="s">
        <v>35</v>
      </c>
      <c r="B9292" t="s">
        <v>1665</v>
      </c>
      <c r="C9292">
        <v>238</v>
      </c>
      <c r="D9292" t="s">
        <v>743</v>
      </c>
      <c r="E9292" t="s">
        <v>610</v>
      </c>
      <c r="F9292" t="s">
        <v>78</v>
      </c>
      <c r="G9292" t="s">
        <v>722</v>
      </c>
    </row>
    <row r="9293" spans="1:7" x14ac:dyDescent="0.35">
      <c r="A9293" t="s">
        <v>35</v>
      </c>
      <c r="B9293" t="s">
        <v>1666</v>
      </c>
      <c r="C9293">
        <v>379</v>
      </c>
      <c r="D9293" t="s">
        <v>730</v>
      </c>
      <c r="E9293" t="s">
        <v>292</v>
      </c>
      <c r="F9293" t="s">
        <v>374</v>
      </c>
      <c r="G9293" t="s">
        <v>1118</v>
      </c>
    </row>
    <row r="9294" spans="1:7" x14ac:dyDescent="0.35">
      <c r="A9294" t="s">
        <v>36</v>
      </c>
      <c r="B9294" t="s">
        <v>1665</v>
      </c>
      <c r="C9294">
        <v>825</v>
      </c>
      <c r="D9294" t="s">
        <v>622</v>
      </c>
      <c r="E9294" t="s">
        <v>1005</v>
      </c>
      <c r="F9294" t="s">
        <v>170</v>
      </c>
      <c r="G9294" t="s">
        <v>622</v>
      </c>
    </row>
    <row r="9295" spans="1:7" x14ac:dyDescent="0.35">
      <c r="A9295" t="s">
        <v>36</v>
      </c>
      <c r="B9295" t="s">
        <v>1666</v>
      </c>
      <c r="C9295">
        <v>809</v>
      </c>
      <c r="D9295" t="s">
        <v>490</v>
      </c>
      <c r="E9295" t="s">
        <v>1065</v>
      </c>
      <c r="F9295" t="s">
        <v>78</v>
      </c>
      <c r="G9295" t="s">
        <v>738</v>
      </c>
    </row>
    <row r="9296" spans="1:7" x14ac:dyDescent="0.35">
      <c r="A9296" t="s">
        <v>37</v>
      </c>
      <c r="B9296" t="s">
        <v>1665</v>
      </c>
      <c r="C9296">
        <v>319</v>
      </c>
      <c r="D9296" t="s">
        <v>738</v>
      </c>
      <c r="E9296" t="s">
        <v>817</v>
      </c>
      <c r="F9296" t="s">
        <v>374</v>
      </c>
      <c r="G9296" t="s">
        <v>825</v>
      </c>
    </row>
    <row r="9297" spans="1:7" x14ac:dyDescent="0.35">
      <c r="A9297" t="s">
        <v>37</v>
      </c>
      <c r="B9297" t="s">
        <v>1666</v>
      </c>
      <c r="C9297">
        <v>508</v>
      </c>
      <c r="D9297" t="s">
        <v>458</v>
      </c>
      <c r="E9297" t="s">
        <v>1039</v>
      </c>
      <c r="F9297" t="s">
        <v>170</v>
      </c>
      <c r="G9297" t="s">
        <v>355</v>
      </c>
    </row>
    <row r="9298" spans="1:7" x14ac:dyDescent="0.35">
      <c r="A9298" t="s">
        <v>38</v>
      </c>
      <c r="B9298" t="s">
        <v>1665</v>
      </c>
      <c r="C9298">
        <v>276</v>
      </c>
      <c r="D9298" t="s">
        <v>389</v>
      </c>
      <c r="E9298" t="s">
        <v>869</v>
      </c>
      <c r="F9298" t="s">
        <v>170</v>
      </c>
      <c r="G9298" t="s">
        <v>998</v>
      </c>
    </row>
    <row r="9299" spans="1:7" x14ac:dyDescent="0.35">
      <c r="A9299" t="s">
        <v>38</v>
      </c>
      <c r="B9299" t="s">
        <v>1666</v>
      </c>
      <c r="C9299">
        <v>547</v>
      </c>
      <c r="D9299" t="s">
        <v>737</v>
      </c>
      <c r="E9299" t="s">
        <v>1467</v>
      </c>
      <c r="F9299" t="s">
        <v>170</v>
      </c>
      <c r="G9299" t="s">
        <v>1200</v>
      </c>
    </row>
    <row r="9300" spans="1:7" x14ac:dyDescent="0.35">
      <c r="A9300" t="s">
        <v>39</v>
      </c>
      <c r="B9300" t="s">
        <v>1665</v>
      </c>
      <c r="C9300">
        <v>385</v>
      </c>
      <c r="D9300" t="s">
        <v>355</v>
      </c>
      <c r="E9300" t="s">
        <v>1141</v>
      </c>
      <c r="F9300" t="s">
        <v>679</v>
      </c>
      <c r="G9300" t="s">
        <v>723</v>
      </c>
    </row>
    <row r="9301" spans="1:7" x14ac:dyDescent="0.35">
      <c r="A9301" t="s">
        <v>39</v>
      </c>
      <c r="B9301" t="s">
        <v>1666</v>
      </c>
      <c r="C9301">
        <v>644</v>
      </c>
      <c r="D9301" t="s">
        <v>949</v>
      </c>
      <c r="E9301" t="s">
        <v>1160</v>
      </c>
      <c r="F9301" t="s">
        <v>668</v>
      </c>
      <c r="G9301" t="s">
        <v>59</v>
      </c>
    </row>
    <row r="9302" spans="1:7" x14ac:dyDescent="0.35">
      <c r="A9302" t="s">
        <v>40</v>
      </c>
      <c r="B9302" t="s">
        <v>1665</v>
      </c>
      <c r="C9302">
        <v>2043</v>
      </c>
      <c r="D9302" t="s">
        <v>406</v>
      </c>
      <c r="E9302" t="s">
        <v>1022</v>
      </c>
      <c r="F9302" t="s">
        <v>668</v>
      </c>
      <c r="G9302" t="s">
        <v>508</v>
      </c>
    </row>
    <row r="9303" spans="1:7" x14ac:dyDescent="0.35">
      <c r="A9303" t="s">
        <v>40</v>
      </c>
      <c r="B9303" t="s">
        <v>1666</v>
      </c>
      <c r="C9303">
        <v>2887</v>
      </c>
      <c r="D9303" t="s">
        <v>825</v>
      </c>
      <c r="E9303" t="s">
        <v>64</v>
      </c>
      <c r="F9303" t="s">
        <v>170</v>
      </c>
      <c r="G9303" t="s">
        <v>270</v>
      </c>
    </row>
    <row r="9305" spans="1:7" x14ac:dyDescent="0.35">
      <c r="A9305" t="s">
        <v>2340</v>
      </c>
    </row>
    <row r="9306" spans="1:7" x14ac:dyDescent="0.35">
      <c r="A9306" t="s">
        <v>29</v>
      </c>
      <c r="B9306" t="s">
        <v>30</v>
      </c>
      <c r="C9306" t="s">
        <v>842</v>
      </c>
      <c r="D9306" t="s">
        <v>57</v>
      </c>
      <c r="E9306" t="s">
        <v>74</v>
      </c>
      <c r="F9306" t="s">
        <v>58</v>
      </c>
    </row>
    <row r="9307" spans="1:7" x14ac:dyDescent="0.35">
      <c r="A9307" t="s">
        <v>35</v>
      </c>
      <c r="B9307">
        <v>617</v>
      </c>
      <c r="C9307" t="s">
        <v>668</v>
      </c>
      <c r="D9307" t="s">
        <v>1374</v>
      </c>
      <c r="E9307" t="s">
        <v>334</v>
      </c>
      <c r="F9307" t="s">
        <v>1151</v>
      </c>
    </row>
    <row r="9308" spans="1:7" x14ac:dyDescent="0.35">
      <c r="A9308" t="s">
        <v>36</v>
      </c>
      <c r="B9308">
        <v>1634</v>
      </c>
      <c r="C9308" t="s">
        <v>433</v>
      </c>
      <c r="D9308" t="s">
        <v>821</v>
      </c>
      <c r="E9308" t="s">
        <v>679</v>
      </c>
      <c r="F9308" t="s">
        <v>688</v>
      </c>
    </row>
    <row r="9309" spans="1:7" x14ac:dyDescent="0.35">
      <c r="A9309" t="s">
        <v>37</v>
      </c>
      <c r="B9309">
        <v>827</v>
      </c>
      <c r="C9309" t="s">
        <v>246</v>
      </c>
      <c r="D9309" t="s">
        <v>1028</v>
      </c>
      <c r="E9309" t="s">
        <v>170</v>
      </c>
      <c r="F9309" t="s">
        <v>724</v>
      </c>
    </row>
    <row r="9310" spans="1:7" x14ac:dyDescent="0.35">
      <c r="A9310" t="s">
        <v>38</v>
      </c>
      <c r="B9310">
        <v>823</v>
      </c>
      <c r="C9310" t="s">
        <v>389</v>
      </c>
      <c r="D9310" t="s">
        <v>860</v>
      </c>
      <c r="E9310" t="s">
        <v>170</v>
      </c>
      <c r="F9310" t="s">
        <v>61</v>
      </c>
    </row>
    <row r="9311" spans="1:7" x14ac:dyDescent="0.35">
      <c r="A9311" t="s">
        <v>39</v>
      </c>
      <c r="B9311">
        <v>1029</v>
      </c>
      <c r="C9311" t="s">
        <v>374</v>
      </c>
      <c r="D9311" t="s">
        <v>866</v>
      </c>
      <c r="E9311" t="s">
        <v>170</v>
      </c>
      <c r="F9311" t="s">
        <v>1018</v>
      </c>
    </row>
    <row r="9312" spans="1:7" x14ac:dyDescent="0.35">
      <c r="A9312" t="s">
        <v>40</v>
      </c>
      <c r="B9312">
        <v>4930</v>
      </c>
      <c r="C9312" t="s">
        <v>433</v>
      </c>
      <c r="D9312" t="s">
        <v>1232</v>
      </c>
      <c r="E9312" t="s">
        <v>170</v>
      </c>
      <c r="F9312" t="s">
        <v>717</v>
      </c>
    </row>
    <row r="9314" spans="1:7" x14ac:dyDescent="0.35">
      <c r="A9314" t="s">
        <v>2341</v>
      </c>
    </row>
    <row r="9315" spans="1:7" x14ac:dyDescent="0.35">
      <c r="A9315" t="s">
        <v>29</v>
      </c>
      <c r="B9315" t="s">
        <v>847</v>
      </c>
      <c r="C9315" t="s">
        <v>30</v>
      </c>
      <c r="D9315" t="s">
        <v>842</v>
      </c>
      <c r="E9315" t="s">
        <v>57</v>
      </c>
      <c r="F9315" t="s">
        <v>74</v>
      </c>
      <c r="G9315" t="s">
        <v>58</v>
      </c>
    </row>
    <row r="9316" spans="1:7" x14ac:dyDescent="0.35">
      <c r="A9316" t="s">
        <v>35</v>
      </c>
      <c r="B9316" t="s">
        <v>827</v>
      </c>
      <c r="C9316">
        <v>286</v>
      </c>
      <c r="D9316" t="s">
        <v>679</v>
      </c>
      <c r="E9316" t="s">
        <v>935</v>
      </c>
      <c r="F9316" t="s">
        <v>389</v>
      </c>
      <c r="G9316" t="s">
        <v>61</v>
      </c>
    </row>
    <row r="9317" spans="1:7" x14ac:dyDescent="0.35">
      <c r="A9317" t="s">
        <v>35</v>
      </c>
      <c r="B9317" t="s">
        <v>828</v>
      </c>
      <c r="C9317">
        <v>318</v>
      </c>
      <c r="D9317" t="s">
        <v>334</v>
      </c>
      <c r="E9317" t="s">
        <v>787</v>
      </c>
      <c r="F9317" t="s">
        <v>78</v>
      </c>
      <c r="G9317" t="s">
        <v>1091</v>
      </c>
    </row>
    <row r="9318" spans="1:7" x14ac:dyDescent="0.35">
      <c r="A9318" t="s">
        <v>35</v>
      </c>
      <c r="B9318" t="s">
        <v>318</v>
      </c>
      <c r="C9318">
        <v>13</v>
      </c>
      <c r="D9318" t="s">
        <v>78</v>
      </c>
      <c r="E9318" t="s">
        <v>1052</v>
      </c>
      <c r="F9318" t="s">
        <v>78</v>
      </c>
      <c r="G9318" t="s">
        <v>377</v>
      </c>
    </row>
    <row r="9319" spans="1:7" x14ac:dyDescent="0.35">
      <c r="A9319" t="s">
        <v>36</v>
      </c>
      <c r="B9319" t="s">
        <v>827</v>
      </c>
      <c r="C9319">
        <v>671</v>
      </c>
      <c r="D9319" t="s">
        <v>414</v>
      </c>
      <c r="E9319" t="s">
        <v>1007</v>
      </c>
      <c r="F9319" t="s">
        <v>668</v>
      </c>
      <c r="G9319" t="s">
        <v>250</v>
      </c>
    </row>
    <row r="9320" spans="1:7" x14ac:dyDescent="0.35">
      <c r="A9320" t="s">
        <v>36</v>
      </c>
      <c r="B9320" t="s">
        <v>828</v>
      </c>
      <c r="C9320">
        <v>896</v>
      </c>
      <c r="D9320" t="s">
        <v>246</v>
      </c>
      <c r="E9320" t="s">
        <v>992</v>
      </c>
      <c r="F9320" t="s">
        <v>78</v>
      </c>
      <c r="G9320" t="s">
        <v>688</v>
      </c>
    </row>
    <row r="9321" spans="1:7" x14ac:dyDescent="0.35">
      <c r="A9321" t="s">
        <v>36</v>
      </c>
      <c r="B9321" t="s">
        <v>318</v>
      </c>
      <c r="C9321">
        <v>67</v>
      </c>
      <c r="D9321" t="s">
        <v>78</v>
      </c>
      <c r="E9321" t="s">
        <v>818</v>
      </c>
      <c r="F9321" t="s">
        <v>78</v>
      </c>
      <c r="G9321" t="s">
        <v>739</v>
      </c>
    </row>
    <row r="9322" spans="1:7" x14ac:dyDescent="0.35">
      <c r="A9322" t="s">
        <v>37</v>
      </c>
      <c r="B9322" t="s">
        <v>827</v>
      </c>
      <c r="C9322">
        <v>344</v>
      </c>
      <c r="D9322" t="s">
        <v>414</v>
      </c>
      <c r="E9322" t="s">
        <v>870</v>
      </c>
      <c r="F9322" t="s">
        <v>334</v>
      </c>
      <c r="G9322" t="s">
        <v>742</v>
      </c>
    </row>
    <row r="9323" spans="1:7" x14ac:dyDescent="0.35">
      <c r="A9323" t="s">
        <v>37</v>
      </c>
      <c r="B9323" t="s">
        <v>828</v>
      </c>
      <c r="C9323">
        <v>441</v>
      </c>
      <c r="D9323" t="s">
        <v>170</v>
      </c>
      <c r="E9323" t="s">
        <v>821</v>
      </c>
      <c r="F9323" t="s">
        <v>78</v>
      </c>
      <c r="G9323" t="s">
        <v>337</v>
      </c>
    </row>
    <row r="9324" spans="1:7" x14ac:dyDescent="0.35">
      <c r="A9324" t="s">
        <v>37</v>
      </c>
      <c r="B9324" t="s">
        <v>318</v>
      </c>
      <c r="C9324">
        <v>42</v>
      </c>
      <c r="D9324" t="s">
        <v>78</v>
      </c>
      <c r="E9324" t="s">
        <v>1146</v>
      </c>
      <c r="F9324" t="s">
        <v>78</v>
      </c>
      <c r="G9324" t="s">
        <v>1096</v>
      </c>
    </row>
    <row r="9325" spans="1:7" x14ac:dyDescent="0.35">
      <c r="A9325" t="s">
        <v>38</v>
      </c>
      <c r="B9325" t="s">
        <v>827</v>
      </c>
      <c r="C9325">
        <v>357</v>
      </c>
      <c r="D9325" t="s">
        <v>414</v>
      </c>
      <c r="E9325" t="s">
        <v>1002</v>
      </c>
      <c r="F9325" t="s">
        <v>170</v>
      </c>
      <c r="G9325" t="s">
        <v>1026</v>
      </c>
    </row>
    <row r="9326" spans="1:7" x14ac:dyDescent="0.35">
      <c r="A9326" t="s">
        <v>38</v>
      </c>
      <c r="B9326" t="s">
        <v>828</v>
      </c>
      <c r="C9326">
        <v>425</v>
      </c>
      <c r="D9326" t="s">
        <v>389</v>
      </c>
      <c r="E9326" t="s">
        <v>756</v>
      </c>
      <c r="F9326" t="s">
        <v>170</v>
      </c>
      <c r="G9326" t="s">
        <v>996</v>
      </c>
    </row>
    <row r="9327" spans="1:7" x14ac:dyDescent="0.35">
      <c r="A9327" t="s">
        <v>38</v>
      </c>
      <c r="B9327" t="s">
        <v>318</v>
      </c>
      <c r="C9327">
        <v>41</v>
      </c>
      <c r="D9327" t="s">
        <v>78</v>
      </c>
      <c r="E9327" t="s">
        <v>1235</v>
      </c>
      <c r="F9327" t="s">
        <v>78</v>
      </c>
      <c r="G9327" t="s">
        <v>801</v>
      </c>
    </row>
    <row r="9328" spans="1:7" x14ac:dyDescent="0.35">
      <c r="A9328" t="s">
        <v>39</v>
      </c>
      <c r="B9328" t="s">
        <v>827</v>
      </c>
      <c r="C9328">
        <v>427</v>
      </c>
      <c r="D9328" t="s">
        <v>675</v>
      </c>
      <c r="E9328" t="s">
        <v>1156</v>
      </c>
      <c r="F9328" t="s">
        <v>334</v>
      </c>
      <c r="G9328" t="s">
        <v>793</v>
      </c>
    </row>
    <row r="9329" spans="1:7" x14ac:dyDescent="0.35">
      <c r="A9329" t="s">
        <v>39</v>
      </c>
      <c r="B9329" t="s">
        <v>828</v>
      </c>
      <c r="C9329">
        <v>561</v>
      </c>
      <c r="D9329" t="s">
        <v>673</v>
      </c>
      <c r="E9329" t="s">
        <v>866</v>
      </c>
      <c r="F9329" t="s">
        <v>78</v>
      </c>
      <c r="G9329" t="s">
        <v>1096</v>
      </c>
    </row>
    <row r="9330" spans="1:7" x14ac:dyDescent="0.35">
      <c r="A9330" t="s">
        <v>39</v>
      </c>
      <c r="B9330" t="s">
        <v>318</v>
      </c>
      <c r="C9330">
        <v>41</v>
      </c>
      <c r="D9330" t="s">
        <v>78</v>
      </c>
      <c r="E9330" t="s">
        <v>1070</v>
      </c>
      <c r="F9330" t="s">
        <v>78</v>
      </c>
      <c r="G9330" t="s">
        <v>458</v>
      </c>
    </row>
    <row r="9331" spans="1:7" x14ac:dyDescent="0.35">
      <c r="A9331" t="s">
        <v>40</v>
      </c>
      <c r="B9331" t="s">
        <v>827</v>
      </c>
      <c r="C9331">
        <v>2085</v>
      </c>
      <c r="D9331" t="s">
        <v>389</v>
      </c>
      <c r="E9331" t="s">
        <v>866</v>
      </c>
      <c r="F9331" t="s">
        <v>673</v>
      </c>
      <c r="G9331" t="s">
        <v>725</v>
      </c>
    </row>
    <row r="9332" spans="1:7" x14ac:dyDescent="0.35">
      <c r="A9332" t="s">
        <v>40</v>
      </c>
      <c r="B9332" t="s">
        <v>828</v>
      </c>
      <c r="C9332">
        <v>2641</v>
      </c>
      <c r="D9332" t="s">
        <v>334</v>
      </c>
      <c r="E9332" t="s">
        <v>1155</v>
      </c>
      <c r="F9332" t="s">
        <v>78</v>
      </c>
      <c r="G9332" t="s">
        <v>1023</v>
      </c>
    </row>
    <row r="9333" spans="1:7" x14ac:dyDescent="0.35">
      <c r="A9333" t="s">
        <v>40</v>
      </c>
      <c r="B9333" t="s">
        <v>318</v>
      </c>
      <c r="C9333">
        <v>204</v>
      </c>
      <c r="D9333" t="s">
        <v>78</v>
      </c>
      <c r="E9333" t="s">
        <v>787</v>
      </c>
      <c r="F9333" t="s">
        <v>78</v>
      </c>
      <c r="G9333" t="s">
        <v>1171</v>
      </c>
    </row>
    <row r="9335" spans="1:7" x14ac:dyDescent="0.35">
      <c r="A9335" t="s">
        <v>2342</v>
      </c>
    </row>
    <row r="9336" spans="1:7" x14ac:dyDescent="0.35">
      <c r="A9336" t="s">
        <v>29</v>
      </c>
      <c r="B9336" t="s">
        <v>864</v>
      </c>
      <c r="C9336" t="s">
        <v>30</v>
      </c>
      <c r="D9336" t="s">
        <v>842</v>
      </c>
      <c r="E9336" t="s">
        <v>57</v>
      </c>
      <c r="F9336" t="s">
        <v>58</v>
      </c>
      <c r="G9336" t="s">
        <v>74</v>
      </c>
    </row>
    <row r="9337" spans="1:7" x14ac:dyDescent="0.35">
      <c r="A9337" t="s">
        <v>35</v>
      </c>
      <c r="B9337" t="s">
        <v>831</v>
      </c>
      <c r="C9337">
        <v>116</v>
      </c>
      <c r="D9337" t="s">
        <v>374</v>
      </c>
      <c r="E9337" t="s">
        <v>1411</v>
      </c>
      <c r="F9337" t="s">
        <v>522</v>
      </c>
      <c r="G9337" t="s">
        <v>78</v>
      </c>
    </row>
    <row r="9338" spans="1:7" x14ac:dyDescent="0.35">
      <c r="A9338" t="s">
        <v>35</v>
      </c>
      <c r="B9338" t="s">
        <v>832</v>
      </c>
      <c r="C9338">
        <v>347</v>
      </c>
      <c r="D9338" t="s">
        <v>679</v>
      </c>
      <c r="E9338" t="s">
        <v>867</v>
      </c>
      <c r="F9338" t="s">
        <v>383</v>
      </c>
      <c r="G9338" t="s">
        <v>374</v>
      </c>
    </row>
    <row r="9339" spans="1:7" x14ac:dyDescent="0.35">
      <c r="A9339" t="s">
        <v>35</v>
      </c>
      <c r="B9339" t="s">
        <v>833</v>
      </c>
      <c r="C9339">
        <v>154</v>
      </c>
      <c r="D9339" t="s">
        <v>170</v>
      </c>
      <c r="E9339" t="s">
        <v>1234</v>
      </c>
      <c r="F9339" t="s">
        <v>783</v>
      </c>
      <c r="G9339" t="s">
        <v>78</v>
      </c>
    </row>
    <row r="9340" spans="1:7" x14ac:dyDescent="0.35">
      <c r="A9340" t="s">
        <v>36</v>
      </c>
      <c r="B9340" t="s">
        <v>831</v>
      </c>
      <c r="C9340">
        <v>142</v>
      </c>
      <c r="D9340" t="s">
        <v>676</v>
      </c>
      <c r="E9340" t="s">
        <v>584</v>
      </c>
      <c r="F9340" t="s">
        <v>402</v>
      </c>
      <c r="G9340" t="s">
        <v>78</v>
      </c>
    </row>
    <row r="9341" spans="1:7" x14ac:dyDescent="0.35">
      <c r="A9341" t="s">
        <v>36</v>
      </c>
      <c r="B9341" t="s">
        <v>832</v>
      </c>
      <c r="C9341">
        <v>1308</v>
      </c>
      <c r="D9341" t="s">
        <v>673</v>
      </c>
      <c r="E9341" t="s">
        <v>1046</v>
      </c>
      <c r="F9341" t="s">
        <v>668</v>
      </c>
      <c r="G9341" t="s">
        <v>78</v>
      </c>
    </row>
    <row r="9342" spans="1:7" x14ac:dyDescent="0.35">
      <c r="A9342" t="s">
        <v>36</v>
      </c>
      <c r="B9342" t="s">
        <v>833</v>
      </c>
      <c r="C9342">
        <v>184</v>
      </c>
      <c r="D9342" t="s">
        <v>414</v>
      </c>
      <c r="E9342" t="s">
        <v>849</v>
      </c>
      <c r="F9342" t="s">
        <v>414</v>
      </c>
      <c r="G9342" t="s">
        <v>414</v>
      </c>
    </row>
    <row r="9343" spans="1:7" x14ac:dyDescent="0.35">
      <c r="A9343" t="s">
        <v>37</v>
      </c>
      <c r="B9343" t="s">
        <v>831</v>
      </c>
      <c r="C9343">
        <v>109</v>
      </c>
      <c r="D9343" t="s">
        <v>383</v>
      </c>
      <c r="E9343" t="s">
        <v>498</v>
      </c>
      <c r="F9343" t="s">
        <v>598</v>
      </c>
      <c r="G9343" t="s">
        <v>78</v>
      </c>
    </row>
    <row r="9344" spans="1:7" x14ac:dyDescent="0.35">
      <c r="A9344" t="s">
        <v>37</v>
      </c>
      <c r="B9344" t="s">
        <v>832</v>
      </c>
      <c r="C9344">
        <v>648</v>
      </c>
      <c r="D9344" t="s">
        <v>668</v>
      </c>
      <c r="E9344" t="s">
        <v>1049</v>
      </c>
      <c r="F9344" t="s">
        <v>377</v>
      </c>
      <c r="G9344" t="s">
        <v>668</v>
      </c>
    </row>
    <row r="9345" spans="1:7" x14ac:dyDescent="0.35">
      <c r="A9345" t="s">
        <v>37</v>
      </c>
      <c r="B9345" t="s">
        <v>833</v>
      </c>
      <c r="C9345">
        <v>70</v>
      </c>
      <c r="D9345" t="s">
        <v>78</v>
      </c>
      <c r="E9345" t="s">
        <v>1055</v>
      </c>
      <c r="F9345" t="s">
        <v>85</v>
      </c>
      <c r="G9345" t="s">
        <v>78</v>
      </c>
    </row>
    <row r="9346" spans="1:7" x14ac:dyDescent="0.35">
      <c r="A9346" t="s">
        <v>38</v>
      </c>
      <c r="B9346" t="s">
        <v>831</v>
      </c>
      <c r="C9346">
        <v>198</v>
      </c>
      <c r="D9346" t="s">
        <v>458</v>
      </c>
      <c r="E9346" t="s">
        <v>603</v>
      </c>
      <c r="F9346" t="s">
        <v>1254</v>
      </c>
      <c r="G9346" t="s">
        <v>246</v>
      </c>
    </row>
    <row r="9347" spans="1:7" x14ac:dyDescent="0.35">
      <c r="A9347" t="s">
        <v>38</v>
      </c>
      <c r="B9347" t="s">
        <v>832</v>
      </c>
      <c r="C9347">
        <v>412</v>
      </c>
      <c r="D9347" t="s">
        <v>334</v>
      </c>
      <c r="E9347" t="s">
        <v>1034</v>
      </c>
      <c r="F9347" t="s">
        <v>688</v>
      </c>
      <c r="G9347" t="s">
        <v>78</v>
      </c>
    </row>
    <row r="9348" spans="1:7" x14ac:dyDescent="0.35">
      <c r="A9348" t="s">
        <v>38</v>
      </c>
      <c r="B9348" t="s">
        <v>833</v>
      </c>
      <c r="C9348">
        <v>213</v>
      </c>
      <c r="D9348" t="s">
        <v>433</v>
      </c>
      <c r="E9348" t="s">
        <v>752</v>
      </c>
      <c r="F9348" t="s">
        <v>1222</v>
      </c>
      <c r="G9348" t="s">
        <v>78</v>
      </c>
    </row>
    <row r="9349" spans="1:7" x14ac:dyDescent="0.35">
      <c r="A9349" t="s">
        <v>39</v>
      </c>
      <c r="B9349" t="s">
        <v>831</v>
      </c>
      <c r="C9349">
        <v>129</v>
      </c>
      <c r="D9349" t="s">
        <v>623</v>
      </c>
      <c r="E9349" t="s">
        <v>530</v>
      </c>
      <c r="F9349" t="s">
        <v>440</v>
      </c>
      <c r="G9349" t="s">
        <v>78</v>
      </c>
    </row>
    <row r="9350" spans="1:7" x14ac:dyDescent="0.35">
      <c r="A9350" t="s">
        <v>39</v>
      </c>
      <c r="B9350" t="s">
        <v>832</v>
      </c>
      <c r="C9350">
        <v>595</v>
      </c>
      <c r="D9350" t="s">
        <v>389</v>
      </c>
      <c r="E9350" t="s">
        <v>1006</v>
      </c>
      <c r="F9350" t="s">
        <v>85</v>
      </c>
      <c r="G9350" t="s">
        <v>668</v>
      </c>
    </row>
    <row r="9351" spans="1:7" x14ac:dyDescent="0.35">
      <c r="A9351" t="s">
        <v>39</v>
      </c>
      <c r="B9351" t="s">
        <v>833</v>
      </c>
      <c r="C9351">
        <v>305</v>
      </c>
      <c r="D9351" t="s">
        <v>679</v>
      </c>
      <c r="E9351" t="s">
        <v>269</v>
      </c>
      <c r="F9351" t="s">
        <v>719</v>
      </c>
      <c r="G9351" t="s">
        <v>679</v>
      </c>
    </row>
    <row r="9352" spans="1:7" x14ac:dyDescent="0.35">
      <c r="A9352" t="s">
        <v>40</v>
      </c>
      <c r="B9352" t="s">
        <v>831</v>
      </c>
      <c r="C9352">
        <v>694</v>
      </c>
      <c r="D9352" t="s">
        <v>738</v>
      </c>
      <c r="E9352" t="s">
        <v>443</v>
      </c>
      <c r="F9352" t="s">
        <v>648</v>
      </c>
      <c r="G9352" t="s">
        <v>170</v>
      </c>
    </row>
    <row r="9353" spans="1:7" x14ac:dyDescent="0.35">
      <c r="A9353" t="s">
        <v>40</v>
      </c>
      <c r="B9353" t="s">
        <v>832</v>
      </c>
      <c r="C9353">
        <v>3310</v>
      </c>
      <c r="D9353" t="s">
        <v>334</v>
      </c>
      <c r="E9353" t="s">
        <v>1037</v>
      </c>
      <c r="F9353" t="s">
        <v>675</v>
      </c>
      <c r="G9353" t="s">
        <v>170</v>
      </c>
    </row>
    <row r="9354" spans="1:7" x14ac:dyDescent="0.35">
      <c r="A9354" t="s">
        <v>40</v>
      </c>
      <c r="B9354" t="s">
        <v>833</v>
      </c>
      <c r="C9354">
        <v>926</v>
      </c>
      <c r="D9354" t="s">
        <v>334</v>
      </c>
      <c r="E9354" t="s">
        <v>817</v>
      </c>
      <c r="F9354" t="s">
        <v>998</v>
      </c>
      <c r="G9354" t="s">
        <v>668</v>
      </c>
    </row>
    <row r="9356" spans="1:7" x14ac:dyDescent="0.35">
      <c r="A9356" t="s">
        <v>2343</v>
      </c>
    </row>
    <row r="9357" spans="1:7" x14ac:dyDescent="0.35">
      <c r="A9357" t="s">
        <v>29</v>
      </c>
      <c r="B9357" t="s">
        <v>872</v>
      </c>
      <c r="C9357" t="s">
        <v>30</v>
      </c>
      <c r="D9357" t="s">
        <v>842</v>
      </c>
      <c r="E9357" t="s">
        <v>57</v>
      </c>
      <c r="F9357" t="s">
        <v>74</v>
      </c>
      <c r="G9357" t="s">
        <v>58</v>
      </c>
    </row>
    <row r="9358" spans="1:7" x14ac:dyDescent="0.35">
      <c r="A9358" t="s">
        <v>35</v>
      </c>
      <c r="B9358" t="s">
        <v>873</v>
      </c>
      <c r="C9358">
        <v>408</v>
      </c>
      <c r="D9358" t="s">
        <v>668</v>
      </c>
      <c r="E9358" t="s">
        <v>937</v>
      </c>
      <c r="F9358" t="s">
        <v>78</v>
      </c>
      <c r="G9358" t="s">
        <v>788</v>
      </c>
    </row>
    <row r="9359" spans="1:7" x14ac:dyDescent="0.35">
      <c r="A9359" t="s">
        <v>35</v>
      </c>
      <c r="B9359" t="s">
        <v>874</v>
      </c>
      <c r="C9359">
        <v>173</v>
      </c>
      <c r="D9359" t="s">
        <v>668</v>
      </c>
      <c r="E9359" t="s">
        <v>983</v>
      </c>
      <c r="F9359" t="s">
        <v>78</v>
      </c>
      <c r="G9359" t="s">
        <v>1130</v>
      </c>
    </row>
    <row r="9360" spans="1:7" x14ac:dyDescent="0.35">
      <c r="A9360" t="s">
        <v>35</v>
      </c>
      <c r="B9360" t="s">
        <v>318</v>
      </c>
      <c r="C9360">
        <v>36</v>
      </c>
      <c r="D9360" t="s">
        <v>78</v>
      </c>
      <c r="E9360" t="s">
        <v>963</v>
      </c>
      <c r="F9360" t="s">
        <v>788</v>
      </c>
      <c r="G9360" t="s">
        <v>383</v>
      </c>
    </row>
    <row r="9361" spans="1:7" x14ac:dyDescent="0.35">
      <c r="A9361" t="s">
        <v>36</v>
      </c>
      <c r="B9361" t="s">
        <v>873</v>
      </c>
      <c r="C9361">
        <v>960</v>
      </c>
      <c r="D9361" t="s">
        <v>414</v>
      </c>
      <c r="E9361" t="s">
        <v>1028</v>
      </c>
      <c r="F9361" t="s">
        <v>668</v>
      </c>
      <c r="G9361" t="s">
        <v>508</v>
      </c>
    </row>
    <row r="9362" spans="1:7" x14ac:dyDescent="0.35">
      <c r="A9362" t="s">
        <v>36</v>
      </c>
      <c r="B9362" t="s">
        <v>874</v>
      </c>
      <c r="C9362">
        <v>552</v>
      </c>
      <c r="D9362" t="s">
        <v>673</v>
      </c>
      <c r="E9362" t="s">
        <v>1039</v>
      </c>
      <c r="F9362" t="s">
        <v>78</v>
      </c>
      <c r="G9362" t="s">
        <v>250</v>
      </c>
    </row>
    <row r="9363" spans="1:7" x14ac:dyDescent="0.35">
      <c r="A9363" t="s">
        <v>36</v>
      </c>
      <c r="B9363" t="s">
        <v>318</v>
      </c>
      <c r="C9363">
        <v>122</v>
      </c>
      <c r="D9363" t="s">
        <v>78</v>
      </c>
      <c r="E9363" t="s">
        <v>971</v>
      </c>
      <c r="F9363" t="s">
        <v>78</v>
      </c>
      <c r="G9363" t="s">
        <v>374</v>
      </c>
    </row>
    <row r="9364" spans="1:7" x14ac:dyDescent="0.35">
      <c r="A9364" t="s">
        <v>37</v>
      </c>
      <c r="B9364" t="s">
        <v>873</v>
      </c>
      <c r="C9364">
        <v>514</v>
      </c>
      <c r="D9364" t="s">
        <v>433</v>
      </c>
      <c r="E9364" t="s">
        <v>816</v>
      </c>
      <c r="F9364" t="s">
        <v>668</v>
      </c>
      <c r="G9364" t="s">
        <v>998</v>
      </c>
    </row>
    <row r="9365" spans="1:7" x14ac:dyDescent="0.35">
      <c r="A9365" t="s">
        <v>37</v>
      </c>
      <c r="B9365" t="s">
        <v>874</v>
      </c>
      <c r="C9365">
        <v>261</v>
      </c>
      <c r="D9365" t="s">
        <v>673</v>
      </c>
      <c r="E9365" t="s">
        <v>876</v>
      </c>
      <c r="F9365" t="s">
        <v>78</v>
      </c>
      <c r="G9365" t="s">
        <v>458</v>
      </c>
    </row>
    <row r="9366" spans="1:7" x14ac:dyDescent="0.35">
      <c r="A9366" t="s">
        <v>37</v>
      </c>
      <c r="B9366" t="s">
        <v>318</v>
      </c>
      <c r="C9366">
        <v>52</v>
      </c>
      <c r="D9366" t="s">
        <v>78</v>
      </c>
      <c r="E9366" t="s">
        <v>1163</v>
      </c>
      <c r="F9366" t="s">
        <v>78</v>
      </c>
      <c r="G9366" t="s">
        <v>1167</v>
      </c>
    </row>
    <row r="9367" spans="1:7" x14ac:dyDescent="0.35">
      <c r="A9367" t="s">
        <v>38</v>
      </c>
      <c r="B9367" t="s">
        <v>873</v>
      </c>
      <c r="C9367">
        <v>516</v>
      </c>
      <c r="D9367" t="s">
        <v>389</v>
      </c>
      <c r="E9367" t="s">
        <v>754</v>
      </c>
      <c r="F9367" t="s">
        <v>78</v>
      </c>
      <c r="G9367" t="s">
        <v>836</v>
      </c>
    </row>
    <row r="9368" spans="1:7" x14ac:dyDescent="0.35">
      <c r="A9368" t="s">
        <v>38</v>
      </c>
      <c r="B9368" t="s">
        <v>874</v>
      </c>
      <c r="C9368">
        <v>237</v>
      </c>
      <c r="D9368" t="s">
        <v>414</v>
      </c>
      <c r="E9368" t="s">
        <v>843</v>
      </c>
      <c r="F9368" t="s">
        <v>334</v>
      </c>
      <c r="G9368" t="s">
        <v>69</v>
      </c>
    </row>
    <row r="9369" spans="1:7" x14ac:dyDescent="0.35">
      <c r="A9369" t="s">
        <v>38</v>
      </c>
      <c r="B9369" t="s">
        <v>318</v>
      </c>
      <c r="C9369">
        <v>70</v>
      </c>
      <c r="D9369" t="s">
        <v>377</v>
      </c>
      <c r="E9369" t="s">
        <v>1343</v>
      </c>
      <c r="F9369" t="s">
        <v>78</v>
      </c>
      <c r="G9369" t="s">
        <v>896</v>
      </c>
    </row>
    <row r="9370" spans="1:7" x14ac:dyDescent="0.35">
      <c r="A9370" t="s">
        <v>39</v>
      </c>
      <c r="B9370" t="s">
        <v>873</v>
      </c>
      <c r="C9370">
        <v>652</v>
      </c>
      <c r="D9370" t="s">
        <v>377</v>
      </c>
      <c r="E9370" t="s">
        <v>948</v>
      </c>
      <c r="F9370" t="s">
        <v>668</v>
      </c>
      <c r="G9370" t="s">
        <v>1151</v>
      </c>
    </row>
    <row r="9371" spans="1:7" x14ac:dyDescent="0.35">
      <c r="A9371" t="s">
        <v>39</v>
      </c>
      <c r="B9371" t="s">
        <v>874</v>
      </c>
      <c r="C9371">
        <v>300</v>
      </c>
      <c r="D9371" t="s">
        <v>170</v>
      </c>
      <c r="E9371" t="s">
        <v>1005</v>
      </c>
      <c r="F9371" t="s">
        <v>78</v>
      </c>
      <c r="G9371" t="s">
        <v>730</v>
      </c>
    </row>
    <row r="9372" spans="1:7" x14ac:dyDescent="0.35">
      <c r="A9372" t="s">
        <v>39</v>
      </c>
      <c r="B9372" t="s">
        <v>318</v>
      </c>
      <c r="C9372">
        <v>77</v>
      </c>
      <c r="D9372" t="s">
        <v>85</v>
      </c>
      <c r="E9372" t="s">
        <v>1182</v>
      </c>
      <c r="F9372" t="s">
        <v>78</v>
      </c>
      <c r="G9372" t="s">
        <v>739</v>
      </c>
    </row>
    <row r="9373" spans="1:7" x14ac:dyDescent="0.35">
      <c r="A9373" t="s">
        <v>40</v>
      </c>
      <c r="B9373" t="s">
        <v>873</v>
      </c>
      <c r="C9373">
        <v>3050</v>
      </c>
      <c r="D9373" t="s">
        <v>377</v>
      </c>
      <c r="E9373" t="s">
        <v>1163</v>
      </c>
      <c r="F9373" t="s">
        <v>170</v>
      </c>
      <c r="G9373" t="s">
        <v>731</v>
      </c>
    </row>
    <row r="9374" spans="1:7" x14ac:dyDescent="0.35">
      <c r="A9374" t="s">
        <v>40</v>
      </c>
      <c r="B9374" t="s">
        <v>874</v>
      </c>
      <c r="C9374">
        <v>1523</v>
      </c>
      <c r="D9374" t="s">
        <v>334</v>
      </c>
      <c r="E9374" t="s">
        <v>1031</v>
      </c>
      <c r="F9374" t="s">
        <v>679</v>
      </c>
      <c r="G9374" t="s">
        <v>723</v>
      </c>
    </row>
    <row r="9375" spans="1:7" x14ac:dyDescent="0.35">
      <c r="A9375" t="s">
        <v>40</v>
      </c>
      <c r="B9375" t="s">
        <v>318</v>
      </c>
      <c r="C9375">
        <v>357</v>
      </c>
      <c r="D9375" t="s">
        <v>246</v>
      </c>
      <c r="E9375" t="s">
        <v>269</v>
      </c>
      <c r="F9375" t="s">
        <v>246</v>
      </c>
      <c r="G9375" t="s">
        <v>742</v>
      </c>
    </row>
    <row r="9377" spans="1:7" x14ac:dyDescent="0.35">
      <c r="A9377" t="s">
        <v>2344</v>
      </c>
    </row>
    <row r="9378" spans="1:7" x14ac:dyDescent="0.35">
      <c r="A9378" t="s">
        <v>29</v>
      </c>
      <c r="B9378" t="s">
        <v>887</v>
      </c>
      <c r="C9378" t="s">
        <v>30</v>
      </c>
      <c r="D9378" t="s">
        <v>842</v>
      </c>
      <c r="E9378" t="s">
        <v>57</v>
      </c>
      <c r="F9378" t="s">
        <v>74</v>
      </c>
      <c r="G9378" t="s">
        <v>58</v>
      </c>
    </row>
    <row r="9379" spans="1:7" x14ac:dyDescent="0.35">
      <c r="A9379" t="s">
        <v>35</v>
      </c>
      <c r="B9379" t="s">
        <v>888</v>
      </c>
      <c r="C9379">
        <v>291</v>
      </c>
      <c r="D9379" t="s">
        <v>673</v>
      </c>
      <c r="E9379" t="s">
        <v>1039</v>
      </c>
      <c r="F9379" t="s">
        <v>800</v>
      </c>
      <c r="G9379" t="s">
        <v>341</v>
      </c>
    </row>
    <row r="9380" spans="1:7" x14ac:dyDescent="0.35">
      <c r="A9380" t="s">
        <v>35</v>
      </c>
      <c r="B9380" t="s">
        <v>889</v>
      </c>
      <c r="C9380">
        <v>326</v>
      </c>
      <c r="D9380" t="s">
        <v>170</v>
      </c>
      <c r="E9380" t="s">
        <v>850</v>
      </c>
      <c r="F9380" t="s">
        <v>78</v>
      </c>
      <c r="G9380" t="s">
        <v>964</v>
      </c>
    </row>
    <row r="9381" spans="1:7" x14ac:dyDescent="0.35">
      <c r="A9381" t="s">
        <v>36</v>
      </c>
      <c r="B9381" t="s">
        <v>888</v>
      </c>
      <c r="C9381">
        <v>732</v>
      </c>
      <c r="D9381" t="s">
        <v>673</v>
      </c>
      <c r="E9381" t="s">
        <v>1070</v>
      </c>
      <c r="F9381" t="s">
        <v>78</v>
      </c>
      <c r="G9381" t="s">
        <v>987</v>
      </c>
    </row>
    <row r="9382" spans="1:7" x14ac:dyDescent="0.35">
      <c r="A9382" t="s">
        <v>36</v>
      </c>
      <c r="B9382" t="s">
        <v>889</v>
      </c>
      <c r="C9382">
        <v>902</v>
      </c>
      <c r="D9382" t="s">
        <v>389</v>
      </c>
      <c r="E9382" t="s">
        <v>869</v>
      </c>
      <c r="F9382" t="s">
        <v>170</v>
      </c>
      <c r="G9382" t="s">
        <v>998</v>
      </c>
    </row>
    <row r="9383" spans="1:7" x14ac:dyDescent="0.35">
      <c r="A9383" t="s">
        <v>37</v>
      </c>
      <c r="B9383" t="s">
        <v>888</v>
      </c>
      <c r="C9383">
        <v>372</v>
      </c>
      <c r="D9383" t="s">
        <v>433</v>
      </c>
      <c r="E9383" t="s">
        <v>821</v>
      </c>
      <c r="F9383" t="s">
        <v>673</v>
      </c>
      <c r="G9383" t="s">
        <v>825</v>
      </c>
    </row>
    <row r="9384" spans="1:7" x14ac:dyDescent="0.35">
      <c r="A9384" t="s">
        <v>37</v>
      </c>
      <c r="B9384" t="s">
        <v>889</v>
      </c>
      <c r="C9384">
        <v>455</v>
      </c>
      <c r="D9384" t="s">
        <v>334</v>
      </c>
      <c r="E9384" t="s">
        <v>817</v>
      </c>
      <c r="F9384" t="s">
        <v>78</v>
      </c>
      <c r="G9384" t="s">
        <v>580</v>
      </c>
    </row>
    <row r="9385" spans="1:7" x14ac:dyDescent="0.35">
      <c r="A9385" t="s">
        <v>38</v>
      </c>
      <c r="B9385" t="s">
        <v>888</v>
      </c>
      <c r="C9385">
        <v>157</v>
      </c>
      <c r="D9385" t="s">
        <v>374</v>
      </c>
      <c r="E9385" t="s">
        <v>1034</v>
      </c>
      <c r="F9385" t="s">
        <v>78</v>
      </c>
      <c r="G9385" t="s">
        <v>732</v>
      </c>
    </row>
    <row r="9386" spans="1:7" x14ac:dyDescent="0.35">
      <c r="A9386" t="s">
        <v>38</v>
      </c>
      <c r="B9386" t="s">
        <v>889</v>
      </c>
      <c r="C9386">
        <v>666</v>
      </c>
      <c r="D9386" t="s">
        <v>389</v>
      </c>
      <c r="E9386" t="s">
        <v>292</v>
      </c>
      <c r="F9386" t="s">
        <v>170</v>
      </c>
      <c r="G9386" t="s">
        <v>964</v>
      </c>
    </row>
    <row r="9387" spans="1:7" x14ac:dyDescent="0.35">
      <c r="A9387" t="s">
        <v>39</v>
      </c>
      <c r="B9387" t="s">
        <v>888</v>
      </c>
      <c r="C9387">
        <v>294</v>
      </c>
      <c r="D9387" t="s">
        <v>668</v>
      </c>
      <c r="E9387" t="s">
        <v>815</v>
      </c>
      <c r="F9387" t="s">
        <v>246</v>
      </c>
      <c r="G9387" t="s">
        <v>728</v>
      </c>
    </row>
    <row r="9388" spans="1:7" x14ac:dyDescent="0.35">
      <c r="A9388" t="s">
        <v>39</v>
      </c>
      <c r="B9388" t="s">
        <v>889</v>
      </c>
      <c r="C9388">
        <v>735</v>
      </c>
      <c r="D9388" t="s">
        <v>377</v>
      </c>
      <c r="E9388" t="s">
        <v>1234</v>
      </c>
      <c r="F9388" t="s">
        <v>78</v>
      </c>
      <c r="G9388" t="s">
        <v>865</v>
      </c>
    </row>
    <row r="9389" spans="1:7" x14ac:dyDescent="0.35">
      <c r="A9389" t="s">
        <v>40</v>
      </c>
      <c r="B9389" t="s">
        <v>888</v>
      </c>
      <c r="C9389">
        <v>1846</v>
      </c>
      <c r="D9389" t="s">
        <v>334</v>
      </c>
      <c r="E9389" t="s">
        <v>1073</v>
      </c>
      <c r="F9389" t="s">
        <v>668</v>
      </c>
      <c r="G9389" t="s">
        <v>743</v>
      </c>
    </row>
    <row r="9390" spans="1:7" x14ac:dyDescent="0.35">
      <c r="A9390" t="s">
        <v>40</v>
      </c>
      <c r="B9390" t="s">
        <v>889</v>
      </c>
      <c r="C9390">
        <v>3084</v>
      </c>
      <c r="D9390" t="s">
        <v>377</v>
      </c>
      <c r="E9390" t="s">
        <v>903</v>
      </c>
      <c r="F9390" t="s">
        <v>679</v>
      </c>
      <c r="G9390" t="s">
        <v>783</v>
      </c>
    </row>
    <row r="9392" spans="1:7" x14ac:dyDescent="0.35">
      <c r="A9392" t="s">
        <v>2345</v>
      </c>
    </row>
    <row r="9393" spans="1:7" x14ac:dyDescent="0.35">
      <c r="A9393" t="s">
        <v>29</v>
      </c>
      <c r="B9393" t="s">
        <v>899</v>
      </c>
      <c r="C9393" t="s">
        <v>30</v>
      </c>
      <c r="D9393" t="s">
        <v>842</v>
      </c>
      <c r="E9393" t="s">
        <v>57</v>
      </c>
      <c r="F9393" t="s">
        <v>74</v>
      </c>
      <c r="G9393" t="s">
        <v>58</v>
      </c>
    </row>
    <row r="9394" spans="1:7" x14ac:dyDescent="0.35">
      <c r="A9394" t="s">
        <v>35</v>
      </c>
      <c r="B9394" t="s">
        <v>900</v>
      </c>
      <c r="C9394">
        <v>539</v>
      </c>
      <c r="D9394" t="s">
        <v>668</v>
      </c>
      <c r="E9394" t="s">
        <v>792</v>
      </c>
      <c r="F9394" t="s">
        <v>334</v>
      </c>
      <c r="G9394" t="s">
        <v>791</v>
      </c>
    </row>
    <row r="9395" spans="1:7" x14ac:dyDescent="0.35">
      <c r="A9395" t="s">
        <v>35</v>
      </c>
      <c r="B9395" t="s">
        <v>901</v>
      </c>
      <c r="C9395">
        <v>78</v>
      </c>
      <c r="D9395" t="s">
        <v>734</v>
      </c>
      <c r="E9395" t="s">
        <v>1356</v>
      </c>
      <c r="F9395" t="s">
        <v>78</v>
      </c>
      <c r="G9395" t="s">
        <v>1416</v>
      </c>
    </row>
    <row r="9396" spans="1:7" x14ac:dyDescent="0.35">
      <c r="A9396" t="s">
        <v>36</v>
      </c>
      <c r="B9396" t="s">
        <v>900</v>
      </c>
      <c r="C9396">
        <v>1634</v>
      </c>
      <c r="D9396" t="s">
        <v>433</v>
      </c>
      <c r="E9396" t="s">
        <v>821</v>
      </c>
      <c r="F9396" t="s">
        <v>679</v>
      </c>
      <c r="G9396" t="s">
        <v>688</v>
      </c>
    </row>
    <row r="9397" spans="1:7" x14ac:dyDescent="0.35">
      <c r="A9397" t="s">
        <v>37</v>
      </c>
      <c r="B9397" t="s">
        <v>900</v>
      </c>
      <c r="C9397">
        <v>827</v>
      </c>
      <c r="D9397" t="s">
        <v>246</v>
      </c>
      <c r="E9397" t="s">
        <v>1028</v>
      </c>
      <c r="F9397" t="s">
        <v>170</v>
      </c>
      <c r="G9397" t="s">
        <v>724</v>
      </c>
    </row>
    <row r="9398" spans="1:7" x14ac:dyDescent="0.35">
      <c r="A9398" t="s">
        <v>38</v>
      </c>
      <c r="B9398" t="s">
        <v>900</v>
      </c>
      <c r="C9398">
        <v>173</v>
      </c>
      <c r="D9398" t="s">
        <v>414</v>
      </c>
      <c r="E9398" t="s">
        <v>917</v>
      </c>
      <c r="F9398" t="s">
        <v>170</v>
      </c>
      <c r="G9398" t="s">
        <v>637</v>
      </c>
    </row>
    <row r="9399" spans="1:7" x14ac:dyDescent="0.35">
      <c r="A9399" t="s">
        <v>38</v>
      </c>
      <c r="B9399" t="s">
        <v>901</v>
      </c>
      <c r="C9399">
        <v>650</v>
      </c>
      <c r="D9399" t="s">
        <v>377</v>
      </c>
      <c r="E9399" t="s">
        <v>850</v>
      </c>
      <c r="F9399" t="s">
        <v>679</v>
      </c>
      <c r="G9399" t="s">
        <v>1003</v>
      </c>
    </row>
    <row r="9400" spans="1:7" x14ac:dyDescent="0.35">
      <c r="A9400" t="s">
        <v>39</v>
      </c>
      <c r="B9400" t="s">
        <v>900</v>
      </c>
      <c r="C9400">
        <v>810</v>
      </c>
      <c r="D9400" t="s">
        <v>374</v>
      </c>
      <c r="E9400" t="s">
        <v>1170</v>
      </c>
      <c r="F9400" t="s">
        <v>170</v>
      </c>
      <c r="G9400" t="s">
        <v>789</v>
      </c>
    </row>
    <row r="9401" spans="1:7" x14ac:dyDescent="0.35">
      <c r="A9401" t="s">
        <v>39</v>
      </c>
      <c r="B9401" t="s">
        <v>901</v>
      </c>
      <c r="C9401">
        <v>219</v>
      </c>
      <c r="D9401" t="s">
        <v>433</v>
      </c>
      <c r="E9401" t="s">
        <v>662</v>
      </c>
      <c r="F9401" t="s">
        <v>78</v>
      </c>
      <c r="G9401" t="s">
        <v>690</v>
      </c>
    </row>
    <row r="9402" spans="1:7" x14ac:dyDescent="0.35">
      <c r="A9402" t="s">
        <v>40</v>
      </c>
      <c r="B9402" t="s">
        <v>900</v>
      </c>
      <c r="C9402">
        <v>3983</v>
      </c>
      <c r="D9402" t="s">
        <v>433</v>
      </c>
      <c r="E9402" t="s">
        <v>1182</v>
      </c>
      <c r="F9402" t="s">
        <v>170</v>
      </c>
      <c r="G9402" t="s">
        <v>270</v>
      </c>
    </row>
    <row r="9403" spans="1:7" x14ac:dyDescent="0.35">
      <c r="A9403" t="s">
        <v>40</v>
      </c>
      <c r="B9403" t="s">
        <v>901</v>
      </c>
      <c r="C9403">
        <v>947</v>
      </c>
      <c r="D9403" t="s">
        <v>377</v>
      </c>
      <c r="E9403" t="s">
        <v>1166</v>
      </c>
      <c r="F9403" t="s">
        <v>679</v>
      </c>
      <c r="G9403" t="s">
        <v>637</v>
      </c>
    </row>
    <row r="9405" spans="1:7" x14ac:dyDescent="0.35">
      <c r="A9405" t="s">
        <v>2346</v>
      </c>
    </row>
    <row r="9406" spans="1:7" x14ac:dyDescent="0.35">
      <c r="A9406" t="s">
        <v>29</v>
      </c>
      <c r="B9406" t="s">
        <v>1664</v>
      </c>
      <c r="C9406" t="s">
        <v>30</v>
      </c>
      <c r="D9406" t="s">
        <v>57</v>
      </c>
      <c r="E9406" t="s">
        <v>74</v>
      </c>
      <c r="F9406" t="s">
        <v>58</v>
      </c>
      <c r="G9406" t="s">
        <v>842</v>
      </c>
    </row>
    <row r="9407" spans="1:7" x14ac:dyDescent="0.35">
      <c r="A9407" t="s">
        <v>35</v>
      </c>
      <c r="B9407" t="s">
        <v>1665</v>
      </c>
      <c r="C9407">
        <v>238</v>
      </c>
      <c r="D9407" t="s">
        <v>756</v>
      </c>
      <c r="E9407" t="s">
        <v>78</v>
      </c>
      <c r="F9407" t="s">
        <v>1003</v>
      </c>
      <c r="G9407" t="s">
        <v>668</v>
      </c>
    </row>
    <row r="9408" spans="1:7" x14ac:dyDescent="0.35">
      <c r="A9408" t="s">
        <v>35</v>
      </c>
      <c r="B9408" t="s">
        <v>1666</v>
      </c>
      <c r="C9408">
        <v>379</v>
      </c>
      <c r="D9408" t="s">
        <v>1146</v>
      </c>
      <c r="E9408" t="s">
        <v>374</v>
      </c>
      <c r="F9408" t="s">
        <v>793</v>
      </c>
      <c r="G9408" t="s">
        <v>668</v>
      </c>
    </row>
    <row r="9409" spans="1:7" x14ac:dyDescent="0.35">
      <c r="A9409" t="s">
        <v>36</v>
      </c>
      <c r="B9409" t="s">
        <v>1665</v>
      </c>
      <c r="C9409">
        <v>825</v>
      </c>
      <c r="D9409" t="s">
        <v>818</v>
      </c>
      <c r="E9409" t="s">
        <v>78</v>
      </c>
      <c r="F9409" t="s">
        <v>728</v>
      </c>
      <c r="G9409" t="s">
        <v>433</v>
      </c>
    </row>
    <row r="9410" spans="1:7" x14ac:dyDescent="0.35">
      <c r="A9410" t="s">
        <v>36</v>
      </c>
      <c r="B9410" t="s">
        <v>1666</v>
      </c>
      <c r="C9410">
        <v>809</v>
      </c>
      <c r="D9410" t="s">
        <v>1039</v>
      </c>
      <c r="E9410" t="s">
        <v>668</v>
      </c>
      <c r="F9410" t="s">
        <v>718</v>
      </c>
      <c r="G9410" t="s">
        <v>374</v>
      </c>
    </row>
    <row r="9411" spans="1:7" x14ac:dyDescent="0.35">
      <c r="A9411" t="s">
        <v>37</v>
      </c>
      <c r="B9411" t="s">
        <v>1665</v>
      </c>
      <c r="C9411">
        <v>319</v>
      </c>
      <c r="D9411" t="s">
        <v>60</v>
      </c>
      <c r="E9411" t="s">
        <v>334</v>
      </c>
      <c r="F9411" t="s">
        <v>1214</v>
      </c>
      <c r="G9411" t="s">
        <v>78</v>
      </c>
    </row>
    <row r="9412" spans="1:7" x14ac:dyDescent="0.35">
      <c r="A9412" t="s">
        <v>37</v>
      </c>
      <c r="B9412" t="s">
        <v>1666</v>
      </c>
      <c r="C9412">
        <v>508</v>
      </c>
      <c r="D9412" t="s">
        <v>1051</v>
      </c>
      <c r="E9412" t="s">
        <v>78</v>
      </c>
      <c r="F9412" t="s">
        <v>718</v>
      </c>
      <c r="G9412" t="s">
        <v>389</v>
      </c>
    </row>
    <row r="9413" spans="1:7" x14ac:dyDescent="0.35">
      <c r="A9413" t="s">
        <v>38</v>
      </c>
      <c r="B9413" t="s">
        <v>1665</v>
      </c>
      <c r="C9413">
        <v>276</v>
      </c>
      <c r="D9413" t="s">
        <v>950</v>
      </c>
      <c r="E9413" t="s">
        <v>170</v>
      </c>
      <c r="F9413" t="s">
        <v>528</v>
      </c>
      <c r="G9413" t="s">
        <v>334</v>
      </c>
    </row>
    <row r="9414" spans="1:7" x14ac:dyDescent="0.35">
      <c r="A9414" t="s">
        <v>38</v>
      </c>
      <c r="B9414" t="s">
        <v>1666</v>
      </c>
      <c r="C9414">
        <v>547</v>
      </c>
      <c r="D9414" t="s">
        <v>284</v>
      </c>
      <c r="E9414" t="s">
        <v>679</v>
      </c>
      <c r="F9414" t="s">
        <v>67</v>
      </c>
      <c r="G9414" t="s">
        <v>800</v>
      </c>
    </row>
    <row r="9415" spans="1:7" x14ac:dyDescent="0.35">
      <c r="A9415" t="s">
        <v>39</v>
      </c>
      <c r="B9415" t="s">
        <v>1665</v>
      </c>
      <c r="C9415">
        <v>385</v>
      </c>
      <c r="D9415" t="s">
        <v>756</v>
      </c>
      <c r="E9415" t="s">
        <v>679</v>
      </c>
      <c r="F9415" t="s">
        <v>285</v>
      </c>
      <c r="G9415" t="s">
        <v>673</v>
      </c>
    </row>
    <row r="9416" spans="1:7" x14ac:dyDescent="0.35">
      <c r="A9416" t="s">
        <v>39</v>
      </c>
      <c r="B9416" t="s">
        <v>1666</v>
      </c>
      <c r="C9416">
        <v>644</v>
      </c>
      <c r="D9416" t="s">
        <v>819</v>
      </c>
      <c r="E9416" t="s">
        <v>668</v>
      </c>
      <c r="F9416" t="s">
        <v>728</v>
      </c>
      <c r="G9416" t="s">
        <v>389</v>
      </c>
    </row>
    <row r="9417" spans="1:7" x14ac:dyDescent="0.35">
      <c r="A9417" t="s">
        <v>40</v>
      </c>
      <c r="B9417" t="s">
        <v>1665</v>
      </c>
      <c r="C9417">
        <v>2043</v>
      </c>
      <c r="D9417" t="s">
        <v>1234</v>
      </c>
      <c r="E9417" t="s">
        <v>679</v>
      </c>
      <c r="F9417" t="s">
        <v>1167</v>
      </c>
      <c r="G9417" t="s">
        <v>334</v>
      </c>
    </row>
    <row r="9418" spans="1:7" x14ac:dyDescent="0.35">
      <c r="A9418" t="s">
        <v>40</v>
      </c>
      <c r="B9418" t="s">
        <v>1666</v>
      </c>
      <c r="C9418">
        <v>2887</v>
      </c>
      <c r="D9418" t="s">
        <v>817</v>
      </c>
      <c r="E9418" t="s">
        <v>668</v>
      </c>
      <c r="F9418" t="s">
        <v>739</v>
      </c>
      <c r="G9418" t="s">
        <v>377</v>
      </c>
    </row>
    <row r="9420" spans="1:7" x14ac:dyDescent="0.35">
      <c r="A9420" t="s">
        <v>2347</v>
      </c>
    </row>
    <row r="9421" spans="1:7" x14ac:dyDescent="0.35">
      <c r="A9421" t="s">
        <v>29</v>
      </c>
      <c r="B9421" t="s">
        <v>30</v>
      </c>
      <c r="C9421" t="s">
        <v>842</v>
      </c>
      <c r="D9421" t="s">
        <v>57</v>
      </c>
      <c r="E9421" t="s">
        <v>58</v>
      </c>
      <c r="F9421" t="s">
        <v>74</v>
      </c>
    </row>
    <row r="9422" spans="1:7" x14ac:dyDescent="0.35">
      <c r="A9422" t="s">
        <v>35</v>
      </c>
      <c r="B9422">
        <v>72</v>
      </c>
      <c r="C9422" t="s">
        <v>508</v>
      </c>
      <c r="D9422" t="s">
        <v>364</v>
      </c>
      <c r="E9422" t="s">
        <v>221</v>
      </c>
      <c r="F9422" t="s">
        <v>679</v>
      </c>
    </row>
    <row r="9423" spans="1:7" x14ac:dyDescent="0.35">
      <c r="A9423" t="s">
        <v>36</v>
      </c>
      <c r="B9423">
        <v>53</v>
      </c>
      <c r="C9423" t="s">
        <v>1095</v>
      </c>
      <c r="D9423" t="s">
        <v>106</v>
      </c>
      <c r="E9423" t="s">
        <v>1095</v>
      </c>
      <c r="F9423" t="s">
        <v>414</v>
      </c>
    </row>
    <row r="9424" spans="1:7" x14ac:dyDescent="0.35">
      <c r="A9424" t="s">
        <v>37</v>
      </c>
      <c r="B9424">
        <v>38</v>
      </c>
      <c r="C9424" t="s">
        <v>473</v>
      </c>
      <c r="D9424" t="s">
        <v>404</v>
      </c>
      <c r="E9424" t="s">
        <v>87</v>
      </c>
      <c r="F9424" t="s">
        <v>78</v>
      </c>
    </row>
    <row r="9425" spans="1:7" x14ac:dyDescent="0.35">
      <c r="A9425" t="s">
        <v>38</v>
      </c>
      <c r="B9425">
        <v>90</v>
      </c>
      <c r="C9425" t="s">
        <v>503</v>
      </c>
      <c r="D9425" t="s">
        <v>353</v>
      </c>
      <c r="E9425" t="s">
        <v>139</v>
      </c>
      <c r="F9425" t="s">
        <v>78</v>
      </c>
    </row>
    <row r="9426" spans="1:7" x14ac:dyDescent="0.35">
      <c r="A9426" t="s">
        <v>39</v>
      </c>
      <c r="B9426">
        <v>65</v>
      </c>
      <c r="C9426" t="s">
        <v>735</v>
      </c>
      <c r="D9426" t="s">
        <v>1207</v>
      </c>
      <c r="E9426" t="s">
        <v>475</v>
      </c>
      <c r="F9426" t="s">
        <v>78</v>
      </c>
    </row>
    <row r="9427" spans="1:7" x14ac:dyDescent="0.35">
      <c r="A9427" t="s">
        <v>40</v>
      </c>
      <c r="B9427">
        <v>318</v>
      </c>
      <c r="C9427" t="s">
        <v>996</v>
      </c>
      <c r="D9427" t="s">
        <v>238</v>
      </c>
      <c r="E9427" t="s">
        <v>519</v>
      </c>
      <c r="F9427" t="s">
        <v>170</v>
      </c>
    </row>
    <row r="9429" spans="1:7" x14ac:dyDescent="0.35">
      <c r="A9429" t="s">
        <v>2348</v>
      </c>
    </row>
    <row r="9430" spans="1:7" x14ac:dyDescent="0.35">
      <c r="A9430" t="s">
        <v>29</v>
      </c>
      <c r="B9430" t="s">
        <v>847</v>
      </c>
      <c r="C9430" t="s">
        <v>30</v>
      </c>
      <c r="D9430" t="s">
        <v>57</v>
      </c>
      <c r="E9430" t="s">
        <v>58</v>
      </c>
      <c r="F9430" t="s">
        <v>842</v>
      </c>
      <c r="G9430" t="s">
        <v>74</v>
      </c>
    </row>
    <row r="9431" spans="1:7" x14ac:dyDescent="0.35">
      <c r="A9431" t="s">
        <v>35</v>
      </c>
      <c r="B9431" t="s">
        <v>827</v>
      </c>
      <c r="C9431">
        <v>41</v>
      </c>
      <c r="D9431" t="s">
        <v>400</v>
      </c>
      <c r="E9431" t="s">
        <v>593</v>
      </c>
      <c r="F9431" t="s">
        <v>1030</v>
      </c>
      <c r="G9431" t="s">
        <v>78</v>
      </c>
    </row>
    <row r="9432" spans="1:7" x14ac:dyDescent="0.35">
      <c r="A9432" t="s">
        <v>35</v>
      </c>
      <c r="B9432" t="s">
        <v>828</v>
      </c>
      <c r="C9432">
        <v>29</v>
      </c>
      <c r="D9432" t="s">
        <v>926</v>
      </c>
      <c r="E9432" t="s">
        <v>946</v>
      </c>
      <c r="F9432" t="s">
        <v>987</v>
      </c>
      <c r="G9432" t="s">
        <v>78</v>
      </c>
    </row>
    <row r="9433" spans="1:7" x14ac:dyDescent="0.35">
      <c r="A9433" t="s">
        <v>35</v>
      </c>
      <c r="B9433" t="s">
        <v>318</v>
      </c>
      <c r="C9433">
        <v>2</v>
      </c>
      <c r="D9433" t="s">
        <v>401</v>
      </c>
      <c r="E9433" t="s">
        <v>78</v>
      </c>
      <c r="F9433" t="s">
        <v>78</v>
      </c>
      <c r="G9433" t="s">
        <v>402</v>
      </c>
    </row>
    <row r="9434" spans="1:7" x14ac:dyDescent="0.35">
      <c r="A9434" t="s">
        <v>36</v>
      </c>
      <c r="B9434" t="s">
        <v>827</v>
      </c>
      <c r="C9434">
        <v>19</v>
      </c>
      <c r="D9434" t="s">
        <v>105</v>
      </c>
      <c r="E9434" t="s">
        <v>1218</v>
      </c>
      <c r="F9434" t="s">
        <v>369</v>
      </c>
      <c r="G9434" t="s">
        <v>78</v>
      </c>
    </row>
    <row r="9435" spans="1:7" x14ac:dyDescent="0.35">
      <c r="A9435" t="s">
        <v>36</v>
      </c>
      <c r="B9435" t="s">
        <v>828</v>
      </c>
      <c r="C9435">
        <v>31</v>
      </c>
      <c r="D9435" t="s">
        <v>625</v>
      </c>
      <c r="E9435" t="s">
        <v>546</v>
      </c>
      <c r="F9435" t="s">
        <v>727</v>
      </c>
      <c r="G9435" t="s">
        <v>738</v>
      </c>
    </row>
    <row r="9436" spans="1:7" x14ac:dyDescent="0.35">
      <c r="A9436" t="s">
        <v>36</v>
      </c>
      <c r="B9436" t="s">
        <v>318</v>
      </c>
      <c r="C9436">
        <v>3</v>
      </c>
      <c r="D9436" t="s">
        <v>96</v>
      </c>
      <c r="E9436" t="s">
        <v>97</v>
      </c>
      <c r="F9436" t="s">
        <v>78</v>
      </c>
      <c r="G9436" t="s">
        <v>78</v>
      </c>
    </row>
    <row r="9437" spans="1:7" x14ac:dyDescent="0.35">
      <c r="A9437" t="s">
        <v>37</v>
      </c>
      <c r="B9437" t="s">
        <v>827</v>
      </c>
      <c r="C9437">
        <v>16</v>
      </c>
      <c r="D9437" t="s">
        <v>565</v>
      </c>
      <c r="E9437" t="s">
        <v>457</v>
      </c>
      <c r="F9437" t="s">
        <v>78</v>
      </c>
      <c r="G9437" t="s">
        <v>78</v>
      </c>
    </row>
    <row r="9438" spans="1:7" x14ac:dyDescent="0.35">
      <c r="A9438" t="s">
        <v>37</v>
      </c>
      <c r="B9438" t="s">
        <v>828</v>
      </c>
      <c r="C9438">
        <v>19</v>
      </c>
      <c r="D9438" t="s">
        <v>911</v>
      </c>
      <c r="E9438" t="s">
        <v>373</v>
      </c>
      <c r="F9438" t="s">
        <v>93</v>
      </c>
      <c r="G9438" t="s">
        <v>78</v>
      </c>
    </row>
    <row r="9439" spans="1:7" x14ac:dyDescent="0.35">
      <c r="A9439" t="s">
        <v>37</v>
      </c>
      <c r="B9439" t="s">
        <v>318</v>
      </c>
      <c r="C9439">
        <v>3</v>
      </c>
      <c r="D9439" t="s">
        <v>78</v>
      </c>
      <c r="E9439" t="s">
        <v>428</v>
      </c>
      <c r="F9439" t="s">
        <v>427</v>
      </c>
      <c r="G9439" t="s">
        <v>78</v>
      </c>
    </row>
    <row r="9440" spans="1:7" x14ac:dyDescent="0.35">
      <c r="A9440" t="s">
        <v>38</v>
      </c>
      <c r="B9440" t="s">
        <v>827</v>
      </c>
      <c r="C9440">
        <v>38</v>
      </c>
      <c r="D9440" t="s">
        <v>685</v>
      </c>
      <c r="E9440" t="s">
        <v>330</v>
      </c>
      <c r="F9440" t="s">
        <v>631</v>
      </c>
      <c r="G9440" t="s">
        <v>78</v>
      </c>
    </row>
    <row r="9441" spans="1:7" x14ac:dyDescent="0.35">
      <c r="A9441" t="s">
        <v>38</v>
      </c>
      <c r="B9441" t="s">
        <v>828</v>
      </c>
      <c r="C9441">
        <v>44</v>
      </c>
      <c r="D9441" t="s">
        <v>236</v>
      </c>
      <c r="E9441" t="s">
        <v>158</v>
      </c>
      <c r="F9441" t="s">
        <v>1109</v>
      </c>
      <c r="G9441" t="s">
        <v>78</v>
      </c>
    </row>
    <row r="9442" spans="1:7" x14ac:dyDescent="0.35">
      <c r="A9442" t="s">
        <v>38</v>
      </c>
      <c r="B9442" t="s">
        <v>318</v>
      </c>
      <c r="C9442">
        <v>8</v>
      </c>
      <c r="D9442" t="s">
        <v>46</v>
      </c>
      <c r="E9442" t="s">
        <v>47</v>
      </c>
      <c r="F9442" t="s">
        <v>78</v>
      </c>
      <c r="G9442" t="s">
        <v>78</v>
      </c>
    </row>
    <row r="9443" spans="1:7" x14ac:dyDescent="0.35">
      <c r="A9443" t="s">
        <v>39</v>
      </c>
      <c r="B9443" t="s">
        <v>827</v>
      </c>
      <c r="C9443">
        <v>24</v>
      </c>
      <c r="D9443" t="s">
        <v>1499</v>
      </c>
      <c r="E9443" t="s">
        <v>966</v>
      </c>
      <c r="F9443" t="s">
        <v>958</v>
      </c>
      <c r="G9443" t="s">
        <v>78</v>
      </c>
    </row>
    <row r="9444" spans="1:7" x14ac:dyDescent="0.35">
      <c r="A9444" t="s">
        <v>39</v>
      </c>
      <c r="B9444" t="s">
        <v>828</v>
      </c>
      <c r="C9444">
        <v>40</v>
      </c>
      <c r="D9444" t="s">
        <v>577</v>
      </c>
      <c r="E9444" t="s">
        <v>111</v>
      </c>
      <c r="F9444" t="s">
        <v>717</v>
      </c>
      <c r="G9444" t="s">
        <v>78</v>
      </c>
    </row>
    <row r="9445" spans="1:7" x14ac:dyDescent="0.35">
      <c r="A9445" t="s">
        <v>39</v>
      </c>
      <c r="B9445" t="s">
        <v>318</v>
      </c>
      <c r="C9445">
        <v>1</v>
      </c>
      <c r="D9445" t="s">
        <v>78</v>
      </c>
      <c r="E9445" t="s">
        <v>294</v>
      </c>
      <c r="F9445" t="s">
        <v>78</v>
      </c>
      <c r="G9445" t="s">
        <v>78</v>
      </c>
    </row>
    <row r="9446" spans="1:7" x14ac:dyDescent="0.35">
      <c r="A9446" t="s">
        <v>40</v>
      </c>
      <c r="B9446" t="s">
        <v>827</v>
      </c>
      <c r="C9446">
        <v>138</v>
      </c>
      <c r="D9446" t="s">
        <v>162</v>
      </c>
      <c r="E9446" t="s">
        <v>682</v>
      </c>
      <c r="F9446" t="s">
        <v>637</v>
      </c>
      <c r="G9446" t="s">
        <v>78</v>
      </c>
    </row>
    <row r="9447" spans="1:7" x14ac:dyDescent="0.35">
      <c r="A9447" t="s">
        <v>40</v>
      </c>
      <c r="B9447" t="s">
        <v>828</v>
      </c>
      <c r="C9447">
        <v>163</v>
      </c>
      <c r="D9447" t="s">
        <v>175</v>
      </c>
      <c r="E9447" t="s">
        <v>444</v>
      </c>
      <c r="F9447" t="s">
        <v>1003</v>
      </c>
      <c r="G9447" t="s">
        <v>673</v>
      </c>
    </row>
    <row r="9448" spans="1:7" x14ac:dyDescent="0.35">
      <c r="A9448" t="s">
        <v>40</v>
      </c>
      <c r="B9448" t="s">
        <v>318</v>
      </c>
      <c r="C9448">
        <v>17</v>
      </c>
      <c r="D9448" t="s">
        <v>591</v>
      </c>
      <c r="E9448" t="s">
        <v>566</v>
      </c>
      <c r="F9448" t="s">
        <v>783</v>
      </c>
      <c r="G9448" t="s">
        <v>668</v>
      </c>
    </row>
    <row r="9450" spans="1:7" x14ac:dyDescent="0.35">
      <c r="A9450" t="s">
        <v>2349</v>
      </c>
    </row>
    <row r="9451" spans="1:7" x14ac:dyDescent="0.35">
      <c r="A9451" t="s">
        <v>29</v>
      </c>
      <c r="B9451" t="s">
        <v>864</v>
      </c>
      <c r="C9451" t="s">
        <v>30</v>
      </c>
      <c r="D9451" t="s">
        <v>842</v>
      </c>
      <c r="E9451" t="s">
        <v>57</v>
      </c>
      <c r="F9451" t="s">
        <v>58</v>
      </c>
      <c r="G9451" t="s">
        <v>74</v>
      </c>
    </row>
    <row r="9452" spans="1:7" x14ac:dyDescent="0.35">
      <c r="A9452" t="s">
        <v>35</v>
      </c>
      <c r="B9452" t="s">
        <v>831</v>
      </c>
      <c r="C9452">
        <v>37</v>
      </c>
      <c r="D9452" t="s">
        <v>270</v>
      </c>
      <c r="E9452" t="s">
        <v>162</v>
      </c>
      <c r="F9452" t="s">
        <v>559</v>
      </c>
      <c r="G9452" t="s">
        <v>170</v>
      </c>
    </row>
    <row r="9453" spans="1:7" x14ac:dyDescent="0.35">
      <c r="A9453" t="s">
        <v>35</v>
      </c>
      <c r="B9453" t="s">
        <v>832</v>
      </c>
      <c r="C9453">
        <v>13</v>
      </c>
      <c r="D9453" t="s">
        <v>732</v>
      </c>
      <c r="E9453" t="s">
        <v>1467</v>
      </c>
      <c r="F9453" t="s">
        <v>1003</v>
      </c>
      <c r="G9453" t="s">
        <v>78</v>
      </c>
    </row>
    <row r="9454" spans="1:7" x14ac:dyDescent="0.35">
      <c r="A9454" t="s">
        <v>35</v>
      </c>
      <c r="B9454" t="s">
        <v>833</v>
      </c>
      <c r="C9454">
        <v>22</v>
      </c>
      <c r="D9454" t="s">
        <v>78</v>
      </c>
      <c r="E9454" t="s">
        <v>924</v>
      </c>
      <c r="F9454" t="s">
        <v>798</v>
      </c>
      <c r="G9454" t="s">
        <v>78</v>
      </c>
    </row>
    <row r="9455" spans="1:7" x14ac:dyDescent="0.35">
      <c r="A9455" t="s">
        <v>36</v>
      </c>
      <c r="B9455" t="s">
        <v>831</v>
      </c>
      <c r="C9455">
        <v>46</v>
      </c>
      <c r="D9455" t="s">
        <v>966</v>
      </c>
      <c r="E9455" t="s">
        <v>262</v>
      </c>
      <c r="F9455" t="s">
        <v>605</v>
      </c>
      <c r="G9455" t="s">
        <v>800</v>
      </c>
    </row>
    <row r="9456" spans="1:7" x14ac:dyDescent="0.35">
      <c r="A9456" t="s">
        <v>36</v>
      </c>
      <c r="B9456" t="s">
        <v>832</v>
      </c>
      <c r="C9456">
        <v>5</v>
      </c>
      <c r="D9456" t="s">
        <v>78</v>
      </c>
      <c r="E9456" t="s">
        <v>790</v>
      </c>
      <c r="F9456" t="s">
        <v>996</v>
      </c>
      <c r="G9456" t="s">
        <v>78</v>
      </c>
    </row>
    <row r="9457" spans="1:7" x14ac:dyDescent="0.35">
      <c r="A9457" t="s">
        <v>36</v>
      </c>
      <c r="B9457" t="s">
        <v>833</v>
      </c>
      <c r="C9457">
        <v>2</v>
      </c>
      <c r="D9457" t="s">
        <v>558</v>
      </c>
      <c r="E9457" t="s">
        <v>557</v>
      </c>
      <c r="F9457" t="s">
        <v>78</v>
      </c>
      <c r="G9457" t="s">
        <v>78</v>
      </c>
    </row>
    <row r="9458" spans="1:7" x14ac:dyDescent="0.35">
      <c r="A9458" t="s">
        <v>37</v>
      </c>
      <c r="B9458" t="s">
        <v>831</v>
      </c>
      <c r="C9458">
        <v>30</v>
      </c>
      <c r="D9458" t="s">
        <v>985</v>
      </c>
      <c r="E9458" t="s">
        <v>923</v>
      </c>
      <c r="F9458" t="s">
        <v>386</v>
      </c>
      <c r="G9458" t="s">
        <v>78</v>
      </c>
    </row>
    <row r="9459" spans="1:7" x14ac:dyDescent="0.35">
      <c r="A9459" t="s">
        <v>37</v>
      </c>
      <c r="B9459" t="s">
        <v>832</v>
      </c>
      <c r="C9459">
        <v>6</v>
      </c>
      <c r="D9459" t="s">
        <v>76</v>
      </c>
      <c r="E9459" t="s">
        <v>430</v>
      </c>
      <c r="F9459" t="s">
        <v>100</v>
      </c>
      <c r="G9459" t="s">
        <v>78</v>
      </c>
    </row>
    <row r="9460" spans="1:7" x14ac:dyDescent="0.35">
      <c r="A9460" t="s">
        <v>37</v>
      </c>
      <c r="B9460" t="s">
        <v>833</v>
      </c>
      <c r="C9460">
        <v>2</v>
      </c>
      <c r="D9460" t="s">
        <v>78</v>
      </c>
      <c r="E9460" t="s">
        <v>78</v>
      </c>
      <c r="F9460" t="s">
        <v>294</v>
      </c>
      <c r="G9460" t="s">
        <v>78</v>
      </c>
    </row>
    <row r="9461" spans="1:7" x14ac:dyDescent="0.35">
      <c r="A9461" t="s">
        <v>38</v>
      </c>
      <c r="B9461" t="s">
        <v>831</v>
      </c>
      <c r="C9461">
        <v>55</v>
      </c>
      <c r="D9461" t="s">
        <v>735</v>
      </c>
      <c r="E9461" t="s">
        <v>188</v>
      </c>
      <c r="F9461" t="s">
        <v>558</v>
      </c>
      <c r="G9461" t="s">
        <v>78</v>
      </c>
    </row>
    <row r="9462" spans="1:7" x14ac:dyDescent="0.35">
      <c r="A9462" t="s">
        <v>38</v>
      </c>
      <c r="B9462" t="s">
        <v>832</v>
      </c>
      <c r="C9462">
        <v>11</v>
      </c>
      <c r="D9462" t="s">
        <v>334</v>
      </c>
      <c r="E9462" t="s">
        <v>218</v>
      </c>
      <c r="F9462" t="s">
        <v>565</v>
      </c>
      <c r="G9462" t="s">
        <v>78</v>
      </c>
    </row>
    <row r="9463" spans="1:7" x14ac:dyDescent="0.35">
      <c r="A9463" t="s">
        <v>38</v>
      </c>
      <c r="B9463" t="s">
        <v>833</v>
      </c>
      <c r="C9463">
        <v>24</v>
      </c>
      <c r="D9463" t="s">
        <v>998</v>
      </c>
      <c r="E9463" t="s">
        <v>356</v>
      </c>
      <c r="F9463" t="s">
        <v>605</v>
      </c>
      <c r="G9463" t="s">
        <v>78</v>
      </c>
    </row>
    <row r="9464" spans="1:7" x14ac:dyDescent="0.35">
      <c r="A9464" t="s">
        <v>39</v>
      </c>
      <c r="B9464" t="s">
        <v>831</v>
      </c>
      <c r="C9464">
        <v>34</v>
      </c>
      <c r="D9464" t="s">
        <v>912</v>
      </c>
      <c r="E9464" t="s">
        <v>52</v>
      </c>
      <c r="F9464" t="s">
        <v>1209</v>
      </c>
      <c r="G9464" t="s">
        <v>78</v>
      </c>
    </row>
    <row r="9465" spans="1:7" x14ac:dyDescent="0.35">
      <c r="A9465" t="s">
        <v>39</v>
      </c>
      <c r="B9465" t="s">
        <v>832</v>
      </c>
      <c r="C9465">
        <v>10</v>
      </c>
      <c r="D9465" t="s">
        <v>78</v>
      </c>
      <c r="E9465" t="s">
        <v>80</v>
      </c>
      <c r="F9465" t="s">
        <v>81</v>
      </c>
      <c r="G9465" t="s">
        <v>78</v>
      </c>
    </row>
    <row r="9466" spans="1:7" x14ac:dyDescent="0.35">
      <c r="A9466" t="s">
        <v>39</v>
      </c>
      <c r="B9466" t="s">
        <v>833</v>
      </c>
      <c r="C9466">
        <v>21</v>
      </c>
      <c r="D9466" t="s">
        <v>78</v>
      </c>
      <c r="E9466" t="s">
        <v>88</v>
      </c>
      <c r="F9466" t="s">
        <v>87</v>
      </c>
      <c r="G9466" t="s">
        <v>78</v>
      </c>
    </row>
    <row r="9467" spans="1:7" x14ac:dyDescent="0.35">
      <c r="A9467" t="s">
        <v>40</v>
      </c>
      <c r="B9467" t="s">
        <v>831</v>
      </c>
      <c r="C9467">
        <v>202</v>
      </c>
      <c r="D9467" t="s">
        <v>881</v>
      </c>
      <c r="E9467" t="s">
        <v>563</v>
      </c>
      <c r="F9467" t="s">
        <v>855</v>
      </c>
      <c r="G9467" t="s">
        <v>668</v>
      </c>
    </row>
    <row r="9468" spans="1:7" x14ac:dyDescent="0.35">
      <c r="A9468" t="s">
        <v>40</v>
      </c>
      <c r="B9468" t="s">
        <v>832</v>
      </c>
      <c r="C9468">
        <v>45</v>
      </c>
      <c r="D9468" t="s">
        <v>688</v>
      </c>
      <c r="E9468" t="s">
        <v>482</v>
      </c>
      <c r="F9468" t="s">
        <v>339</v>
      </c>
      <c r="G9468" t="s">
        <v>78</v>
      </c>
    </row>
    <row r="9469" spans="1:7" x14ac:dyDescent="0.35">
      <c r="A9469" t="s">
        <v>40</v>
      </c>
      <c r="B9469" t="s">
        <v>833</v>
      </c>
      <c r="C9469">
        <v>71</v>
      </c>
      <c r="D9469" t="s">
        <v>456</v>
      </c>
      <c r="E9469" t="s">
        <v>401</v>
      </c>
      <c r="F9469" t="s">
        <v>396</v>
      </c>
      <c r="G9469" t="s">
        <v>78</v>
      </c>
    </row>
    <row r="9471" spans="1:7" x14ac:dyDescent="0.35">
      <c r="A9471" t="s">
        <v>2350</v>
      </c>
    </row>
    <row r="9472" spans="1:7" x14ac:dyDescent="0.35">
      <c r="A9472" t="s">
        <v>29</v>
      </c>
      <c r="B9472" t="s">
        <v>872</v>
      </c>
      <c r="C9472" t="s">
        <v>30</v>
      </c>
      <c r="D9472" t="s">
        <v>842</v>
      </c>
      <c r="E9472" t="s">
        <v>57</v>
      </c>
      <c r="F9472" t="s">
        <v>58</v>
      </c>
      <c r="G9472" t="s">
        <v>74</v>
      </c>
    </row>
    <row r="9473" spans="1:7" x14ac:dyDescent="0.35">
      <c r="A9473" t="s">
        <v>35</v>
      </c>
      <c r="B9473" t="s">
        <v>873</v>
      </c>
      <c r="C9473">
        <v>44</v>
      </c>
      <c r="D9473" t="s">
        <v>800</v>
      </c>
      <c r="E9473" t="s">
        <v>488</v>
      </c>
      <c r="F9473" t="s">
        <v>666</v>
      </c>
      <c r="G9473" t="s">
        <v>170</v>
      </c>
    </row>
    <row r="9474" spans="1:7" x14ac:dyDescent="0.35">
      <c r="A9474" t="s">
        <v>35</v>
      </c>
      <c r="B9474" t="s">
        <v>874</v>
      </c>
      <c r="C9474">
        <v>27</v>
      </c>
      <c r="D9474" t="s">
        <v>914</v>
      </c>
      <c r="E9474" t="s">
        <v>248</v>
      </c>
      <c r="F9474" t="s">
        <v>720</v>
      </c>
      <c r="G9474" t="s">
        <v>78</v>
      </c>
    </row>
    <row r="9475" spans="1:7" x14ac:dyDescent="0.35">
      <c r="A9475" t="s">
        <v>35</v>
      </c>
      <c r="B9475" t="s">
        <v>318</v>
      </c>
      <c r="C9475">
        <v>1</v>
      </c>
      <c r="D9475" t="s">
        <v>78</v>
      </c>
      <c r="E9475" t="s">
        <v>294</v>
      </c>
      <c r="F9475" t="s">
        <v>78</v>
      </c>
      <c r="G9475" t="s">
        <v>78</v>
      </c>
    </row>
    <row r="9476" spans="1:7" x14ac:dyDescent="0.35">
      <c r="A9476" t="s">
        <v>36</v>
      </c>
      <c r="B9476" t="s">
        <v>873</v>
      </c>
      <c r="C9476">
        <v>35</v>
      </c>
      <c r="D9476" t="s">
        <v>1085</v>
      </c>
      <c r="E9476" t="s">
        <v>496</v>
      </c>
      <c r="F9476" t="s">
        <v>152</v>
      </c>
      <c r="G9476" t="s">
        <v>355</v>
      </c>
    </row>
    <row r="9477" spans="1:7" x14ac:dyDescent="0.35">
      <c r="A9477" t="s">
        <v>36</v>
      </c>
      <c r="B9477" t="s">
        <v>874</v>
      </c>
      <c r="C9477">
        <v>16</v>
      </c>
      <c r="D9477" t="s">
        <v>1167</v>
      </c>
      <c r="E9477" t="s">
        <v>364</v>
      </c>
      <c r="F9477" t="s">
        <v>978</v>
      </c>
      <c r="G9477" t="s">
        <v>78</v>
      </c>
    </row>
    <row r="9478" spans="1:7" x14ac:dyDescent="0.35">
      <c r="A9478" t="s">
        <v>36</v>
      </c>
      <c r="B9478" t="s">
        <v>318</v>
      </c>
      <c r="C9478">
        <v>2</v>
      </c>
      <c r="D9478" t="s">
        <v>78</v>
      </c>
      <c r="E9478" t="s">
        <v>78</v>
      </c>
      <c r="F9478" t="s">
        <v>294</v>
      </c>
      <c r="G9478" t="s">
        <v>78</v>
      </c>
    </row>
    <row r="9479" spans="1:7" x14ac:dyDescent="0.35">
      <c r="A9479" t="s">
        <v>37</v>
      </c>
      <c r="B9479" t="s">
        <v>873</v>
      </c>
      <c r="C9479">
        <v>26</v>
      </c>
      <c r="D9479" t="s">
        <v>1213</v>
      </c>
      <c r="E9479" t="s">
        <v>911</v>
      </c>
      <c r="F9479" t="s">
        <v>155</v>
      </c>
      <c r="G9479" t="s">
        <v>78</v>
      </c>
    </row>
    <row r="9480" spans="1:7" x14ac:dyDescent="0.35">
      <c r="A9480" t="s">
        <v>37</v>
      </c>
      <c r="B9480" t="s">
        <v>874</v>
      </c>
      <c r="C9480">
        <v>7</v>
      </c>
      <c r="D9480" t="s">
        <v>966</v>
      </c>
      <c r="E9480" t="s">
        <v>563</v>
      </c>
      <c r="F9480" t="s">
        <v>212</v>
      </c>
      <c r="G9480" t="s">
        <v>78</v>
      </c>
    </row>
    <row r="9481" spans="1:7" x14ac:dyDescent="0.35">
      <c r="A9481" t="s">
        <v>37</v>
      </c>
      <c r="B9481" t="s">
        <v>318</v>
      </c>
      <c r="C9481">
        <v>5</v>
      </c>
      <c r="D9481" t="s">
        <v>78</v>
      </c>
      <c r="E9481" t="s">
        <v>161</v>
      </c>
      <c r="F9481" t="s">
        <v>162</v>
      </c>
      <c r="G9481" t="s">
        <v>78</v>
      </c>
    </row>
    <row r="9482" spans="1:7" x14ac:dyDescent="0.35">
      <c r="A9482" t="s">
        <v>38</v>
      </c>
      <c r="B9482" t="s">
        <v>873</v>
      </c>
      <c r="C9482">
        <v>56</v>
      </c>
      <c r="D9482" t="s">
        <v>788</v>
      </c>
      <c r="E9482" t="s">
        <v>416</v>
      </c>
      <c r="F9482" t="s">
        <v>130</v>
      </c>
      <c r="G9482" t="s">
        <v>78</v>
      </c>
    </row>
    <row r="9483" spans="1:7" x14ac:dyDescent="0.35">
      <c r="A9483" t="s">
        <v>38</v>
      </c>
      <c r="B9483" t="s">
        <v>874</v>
      </c>
      <c r="C9483">
        <v>22</v>
      </c>
      <c r="D9483" t="s">
        <v>406</v>
      </c>
      <c r="E9483" t="s">
        <v>564</v>
      </c>
      <c r="F9483" t="s">
        <v>83</v>
      </c>
      <c r="G9483" t="s">
        <v>78</v>
      </c>
    </row>
    <row r="9484" spans="1:7" x14ac:dyDescent="0.35">
      <c r="A9484" t="s">
        <v>38</v>
      </c>
      <c r="B9484" t="s">
        <v>318</v>
      </c>
      <c r="C9484">
        <v>12</v>
      </c>
      <c r="D9484" t="s">
        <v>63</v>
      </c>
      <c r="E9484" t="s">
        <v>880</v>
      </c>
      <c r="F9484" t="s">
        <v>902</v>
      </c>
      <c r="G9484" t="s">
        <v>78</v>
      </c>
    </row>
    <row r="9485" spans="1:7" x14ac:dyDescent="0.35">
      <c r="A9485" t="s">
        <v>39</v>
      </c>
      <c r="B9485" t="s">
        <v>873</v>
      </c>
      <c r="C9485">
        <v>47</v>
      </c>
      <c r="D9485" t="s">
        <v>1200</v>
      </c>
      <c r="E9485" t="s">
        <v>1208</v>
      </c>
      <c r="F9485" t="s">
        <v>613</v>
      </c>
      <c r="G9485" t="s">
        <v>78</v>
      </c>
    </row>
    <row r="9486" spans="1:7" x14ac:dyDescent="0.35">
      <c r="A9486" t="s">
        <v>39</v>
      </c>
      <c r="B9486" t="s">
        <v>874</v>
      </c>
      <c r="C9486">
        <v>12</v>
      </c>
      <c r="D9486" t="s">
        <v>78</v>
      </c>
      <c r="E9486" t="s">
        <v>99</v>
      </c>
      <c r="F9486" t="s">
        <v>100</v>
      </c>
      <c r="G9486" t="s">
        <v>78</v>
      </c>
    </row>
    <row r="9487" spans="1:7" x14ac:dyDescent="0.35">
      <c r="A9487" t="s">
        <v>39</v>
      </c>
      <c r="B9487" t="s">
        <v>318</v>
      </c>
      <c r="C9487">
        <v>6</v>
      </c>
      <c r="D9487" t="s">
        <v>78</v>
      </c>
      <c r="E9487" t="s">
        <v>570</v>
      </c>
      <c r="F9487" t="s">
        <v>569</v>
      </c>
      <c r="G9487" t="s">
        <v>78</v>
      </c>
    </row>
    <row r="9488" spans="1:7" x14ac:dyDescent="0.35">
      <c r="A9488" t="s">
        <v>40</v>
      </c>
      <c r="B9488" t="s">
        <v>873</v>
      </c>
      <c r="C9488">
        <v>208</v>
      </c>
      <c r="D9488" t="s">
        <v>451</v>
      </c>
      <c r="E9488" t="s">
        <v>366</v>
      </c>
      <c r="F9488" t="s">
        <v>1530</v>
      </c>
      <c r="G9488" t="s">
        <v>668</v>
      </c>
    </row>
    <row r="9489" spans="1:7" x14ac:dyDescent="0.35">
      <c r="A9489" t="s">
        <v>40</v>
      </c>
      <c r="B9489" t="s">
        <v>874</v>
      </c>
      <c r="C9489">
        <v>84</v>
      </c>
      <c r="D9489" t="s">
        <v>719</v>
      </c>
      <c r="E9489" t="s">
        <v>272</v>
      </c>
      <c r="F9489" t="s">
        <v>680</v>
      </c>
      <c r="G9489" t="s">
        <v>78</v>
      </c>
    </row>
    <row r="9490" spans="1:7" x14ac:dyDescent="0.35">
      <c r="A9490" t="s">
        <v>40</v>
      </c>
      <c r="B9490" t="s">
        <v>318</v>
      </c>
      <c r="C9490">
        <v>26</v>
      </c>
      <c r="D9490" t="s">
        <v>690</v>
      </c>
      <c r="E9490" t="s">
        <v>321</v>
      </c>
      <c r="F9490" t="s">
        <v>682</v>
      </c>
      <c r="G9490" t="s">
        <v>78</v>
      </c>
    </row>
    <row r="9492" spans="1:7" x14ac:dyDescent="0.35">
      <c r="A9492" t="s">
        <v>2351</v>
      </c>
    </row>
    <row r="9493" spans="1:7" x14ac:dyDescent="0.35">
      <c r="A9493" t="s">
        <v>29</v>
      </c>
      <c r="B9493" t="s">
        <v>887</v>
      </c>
      <c r="C9493" t="s">
        <v>30</v>
      </c>
      <c r="D9493" t="s">
        <v>842</v>
      </c>
      <c r="E9493" t="s">
        <v>57</v>
      </c>
      <c r="F9493" t="s">
        <v>58</v>
      </c>
      <c r="G9493" t="s">
        <v>74</v>
      </c>
    </row>
    <row r="9494" spans="1:7" x14ac:dyDescent="0.35">
      <c r="A9494" t="s">
        <v>35</v>
      </c>
      <c r="B9494" t="s">
        <v>888</v>
      </c>
      <c r="C9494">
        <v>29</v>
      </c>
      <c r="D9494" t="s">
        <v>387</v>
      </c>
      <c r="E9494" t="s">
        <v>297</v>
      </c>
      <c r="F9494" t="s">
        <v>169</v>
      </c>
      <c r="G9494" t="s">
        <v>387</v>
      </c>
    </row>
    <row r="9495" spans="1:7" x14ac:dyDescent="0.35">
      <c r="A9495" t="s">
        <v>35</v>
      </c>
      <c r="B9495" t="s">
        <v>889</v>
      </c>
      <c r="C9495">
        <v>43</v>
      </c>
      <c r="D9495" t="s">
        <v>631</v>
      </c>
      <c r="E9495" t="s">
        <v>364</v>
      </c>
      <c r="F9495" t="s">
        <v>594</v>
      </c>
      <c r="G9495" t="s">
        <v>78</v>
      </c>
    </row>
    <row r="9496" spans="1:7" x14ac:dyDescent="0.35">
      <c r="A9496" t="s">
        <v>36</v>
      </c>
      <c r="B9496" t="s">
        <v>888</v>
      </c>
      <c r="C9496">
        <v>13</v>
      </c>
      <c r="D9496" t="s">
        <v>1098</v>
      </c>
      <c r="E9496" t="s">
        <v>1204</v>
      </c>
      <c r="F9496" t="s">
        <v>781</v>
      </c>
      <c r="G9496" t="s">
        <v>78</v>
      </c>
    </row>
    <row r="9497" spans="1:7" x14ac:dyDescent="0.35">
      <c r="A9497" t="s">
        <v>36</v>
      </c>
      <c r="B9497" t="s">
        <v>889</v>
      </c>
      <c r="C9497">
        <v>40</v>
      </c>
      <c r="D9497" t="s">
        <v>665</v>
      </c>
      <c r="E9497" t="s">
        <v>105</v>
      </c>
      <c r="F9497" t="s">
        <v>911</v>
      </c>
      <c r="G9497" t="s">
        <v>623</v>
      </c>
    </row>
    <row r="9498" spans="1:7" x14ac:dyDescent="0.35">
      <c r="A9498" t="s">
        <v>37</v>
      </c>
      <c r="B9498" t="s">
        <v>888</v>
      </c>
      <c r="C9498">
        <v>14</v>
      </c>
      <c r="D9498" t="s">
        <v>345</v>
      </c>
      <c r="E9498" t="s">
        <v>470</v>
      </c>
      <c r="F9498" t="s">
        <v>600</v>
      </c>
      <c r="G9498" t="s">
        <v>78</v>
      </c>
    </row>
    <row r="9499" spans="1:7" x14ac:dyDescent="0.35">
      <c r="A9499" t="s">
        <v>37</v>
      </c>
      <c r="B9499" t="s">
        <v>889</v>
      </c>
      <c r="C9499">
        <v>24</v>
      </c>
      <c r="D9499" t="s">
        <v>881</v>
      </c>
      <c r="E9499" t="s">
        <v>487</v>
      </c>
      <c r="F9499" t="s">
        <v>379</v>
      </c>
      <c r="G9499" t="s">
        <v>78</v>
      </c>
    </row>
    <row r="9500" spans="1:7" x14ac:dyDescent="0.35">
      <c r="A9500" t="s">
        <v>38</v>
      </c>
      <c r="B9500" t="s">
        <v>888</v>
      </c>
      <c r="C9500">
        <v>7</v>
      </c>
      <c r="D9500" t="s">
        <v>78</v>
      </c>
      <c r="E9500" t="s">
        <v>954</v>
      </c>
      <c r="F9500" t="s">
        <v>689</v>
      </c>
      <c r="G9500" t="s">
        <v>78</v>
      </c>
    </row>
    <row r="9501" spans="1:7" x14ac:dyDescent="0.35">
      <c r="A9501" t="s">
        <v>38</v>
      </c>
      <c r="B9501" t="s">
        <v>889</v>
      </c>
      <c r="C9501">
        <v>83</v>
      </c>
      <c r="D9501" t="s">
        <v>793</v>
      </c>
      <c r="E9501" t="s">
        <v>84</v>
      </c>
      <c r="F9501" t="s">
        <v>1487</v>
      </c>
      <c r="G9501" t="s">
        <v>78</v>
      </c>
    </row>
    <row r="9502" spans="1:7" x14ac:dyDescent="0.35">
      <c r="A9502" t="s">
        <v>39</v>
      </c>
      <c r="B9502" t="s">
        <v>888</v>
      </c>
      <c r="C9502">
        <v>10</v>
      </c>
      <c r="D9502" t="s">
        <v>78</v>
      </c>
      <c r="E9502" t="s">
        <v>1470</v>
      </c>
      <c r="F9502" t="s">
        <v>856</v>
      </c>
      <c r="G9502" t="s">
        <v>78</v>
      </c>
    </row>
    <row r="9503" spans="1:7" x14ac:dyDescent="0.35">
      <c r="A9503" t="s">
        <v>39</v>
      </c>
      <c r="B9503" t="s">
        <v>889</v>
      </c>
      <c r="C9503">
        <v>55</v>
      </c>
      <c r="D9503" t="s">
        <v>980</v>
      </c>
      <c r="E9503" t="s">
        <v>400</v>
      </c>
      <c r="F9503" t="s">
        <v>55</v>
      </c>
      <c r="G9503" t="s">
        <v>78</v>
      </c>
    </row>
    <row r="9504" spans="1:7" x14ac:dyDescent="0.35">
      <c r="A9504" t="s">
        <v>40</v>
      </c>
      <c r="B9504" t="s">
        <v>888</v>
      </c>
      <c r="C9504">
        <v>73</v>
      </c>
      <c r="D9504" t="s">
        <v>755</v>
      </c>
      <c r="E9504" t="s">
        <v>954</v>
      </c>
      <c r="F9504" t="s">
        <v>1217</v>
      </c>
      <c r="G9504" t="s">
        <v>679</v>
      </c>
    </row>
    <row r="9505" spans="1:7" x14ac:dyDescent="0.35">
      <c r="A9505" t="s">
        <v>40</v>
      </c>
      <c r="B9505" t="s">
        <v>889</v>
      </c>
      <c r="C9505">
        <v>245</v>
      </c>
      <c r="D9505" t="s">
        <v>1200</v>
      </c>
      <c r="E9505" t="s">
        <v>166</v>
      </c>
      <c r="F9505" t="s">
        <v>682</v>
      </c>
      <c r="G9505" t="s">
        <v>668</v>
      </c>
    </row>
    <row r="9507" spans="1:7" x14ac:dyDescent="0.35">
      <c r="A9507" t="s">
        <v>2352</v>
      </c>
    </row>
    <row r="9508" spans="1:7" x14ac:dyDescent="0.35">
      <c r="A9508" t="s">
        <v>29</v>
      </c>
      <c r="B9508" t="s">
        <v>899</v>
      </c>
      <c r="C9508" t="s">
        <v>30</v>
      </c>
      <c r="D9508" t="s">
        <v>842</v>
      </c>
      <c r="E9508" t="s">
        <v>57</v>
      </c>
      <c r="F9508" t="s">
        <v>58</v>
      </c>
      <c r="G9508" t="s">
        <v>74</v>
      </c>
    </row>
    <row r="9509" spans="1:7" x14ac:dyDescent="0.35">
      <c r="A9509" t="s">
        <v>35</v>
      </c>
      <c r="B9509" t="s">
        <v>900</v>
      </c>
      <c r="C9509">
        <v>54</v>
      </c>
      <c r="D9509" t="s">
        <v>337</v>
      </c>
      <c r="E9509" t="s">
        <v>347</v>
      </c>
      <c r="F9509" t="s">
        <v>1110</v>
      </c>
      <c r="G9509" t="s">
        <v>78</v>
      </c>
    </row>
    <row r="9510" spans="1:7" x14ac:dyDescent="0.35">
      <c r="A9510" t="s">
        <v>35</v>
      </c>
      <c r="B9510" t="s">
        <v>901</v>
      </c>
      <c r="C9510">
        <v>18</v>
      </c>
      <c r="D9510" t="s">
        <v>78</v>
      </c>
      <c r="E9510" t="s">
        <v>805</v>
      </c>
      <c r="F9510" t="s">
        <v>799</v>
      </c>
      <c r="G9510" t="s">
        <v>631</v>
      </c>
    </row>
    <row r="9511" spans="1:7" x14ac:dyDescent="0.35">
      <c r="A9511" t="s">
        <v>36</v>
      </c>
      <c r="B9511" t="s">
        <v>900</v>
      </c>
      <c r="C9511">
        <v>53</v>
      </c>
      <c r="D9511" t="s">
        <v>1095</v>
      </c>
      <c r="E9511" t="s">
        <v>106</v>
      </c>
      <c r="F9511" t="s">
        <v>1095</v>
      </c>
      <c r="G9511" t="s">
        <v>414</v>
      </c>
    </row>
    <row r="9512" spans="1:7" x14ac:dyDescent="0.35">
      <c r="A9512" t="s">
        <v>37</v>
      </c>
      <c r="B9512" t="s">
        <v>900</v>
      </c>
      <c r="C9512">
        <v>38</v>
      </c>
      <c r="D9512" t="s">
        <v>473</v>
      </c>
      <c r="E9512" t="s">
        <v>404</v>
      </c>
      <c r="F9512" t="s">
        <v>87</v>
      </c>
      <c r="G9512" t="s">
        <v>78</v>
      </c>
    </row>
    <row r="9513" spans="1:7" x14ac:dyDescent="0.35">
      <c r="A9513" t="s">
        <v>38</v>
      </c>
      <c r="B9513" t="s">
        <v>900</v>
      </c>
      <c r="C9513">
        <v>18</v>
      </c>
      <c r="D9513" t="s">
        <v>631</v>
      </c>
      <c r="E9513" t="s">
        <v>332</v>
      </c>
      <c r="F9513" t="s">
        <v>512</v>
      </c>
      <c r="G9513" t="s">
        <v>78</v>
      </c>
    </row>
    <row r="9514" spans="1:7" x14ac:dyDescent="0.35">
      <c r="A9514" t="s">
        <v>38</v>
      </c>
      <c r="B9514" t="s">
        <v>901</v>
      </c>
      <c r="C9514">
        <v>72</v>
      </c>
      <c r="D9514" t="s">
        <v>1140</v>
      </c>
      <c r="E9514" t="s">
        <v>564</v>
      </c>
      <c r="F9514" t="s">
        <v>1487</v>
      </c>
      <c r="G9514" t="s">
        <v>78</v>
      </c>
    </row>
    <row r="9515" spans="1:7" x14ac:dyDescent="0.35">
      <c r="A9515" t="s">
        <v>39</v>
      </c>
      <c r="B9515" t="s">
        <v>900</v>
      </c>
      <c r="C9515">
        <v>55</v>
      </c>
      <c r="D9515" t="s">
        <v>781</v>
      </c>
      <c r="E9515" t="s">
        <v>572</v>
      </c>
      <c r="F9515" t="s">
        <v>440</v>
      </c>
      <c r="G9515" t="s">
        <v>78</v>
      </c>
    </row>
    <row r="9516" spans="1:7" x14ac:dyDescent="0.35">
      <c r="A9516" t="s">
        <v>39</v>
      </c>
      <c r="B9516" t="s">
        <v>901</v>
      </c>
      <c r="C9516">
        <v>10</v>
      </c>
      <c r="D9516" t="s">
        <v>78</v>
      </c>
      <c r="E9516" t="s">
        <v>474</v>
      </c>
      <c r="F9516" t="s">
        <v>475</v>
      </c>
      <c r="G9516" t="s">
        <v>78</v>
      </c>
    </row>
    <row r="9517" spans="1:7" x14ac:dyDescent="0.35">
      <c r="A9517" t="s">
        <v>40</v>
      </c>
      <c r="B9517" t="s">
        <v>900</v>
      </c>
      <c r="C9517">
        <v>218</v>
      </c>
      <c r="D9517" t="s">
        <v>1205</v>
      </c>
      <c r="E9517" t="s">
        <v>655</v>
      </c>
      <c r="F9517" t="s">
        <v>1309</v>
      </c>
      <c r="G9517" t="s">
        <v>668</v>
      </c>
    </row>
    <row r="9518" spans="1:7" x14ac:dyDescent="0.35">
      <c r="A9518" t="s">
        <v>40</v>
      </c>
      <c r="B9518" t="s">
        <v>901</v>
      </c>
      <c r="C9518">
        <v>100</v>
      </c>
      <c r="D9518" t="s">
        <v>717</v>
      </c>
      <c r="E9518" t="s">
        <v>166</v>
      </c>
      <c r="F9518" t="s">
        <v>587</v>
      </c>
      <c r="G9518" t="s">
        <v>679</v>
      </c>
    </row>
    <row r="9520" spans="1:7" x14ac:dyDescent="0.35">
      <c r="A9520" t="s">
        <v>2353</v>
      </c>
    </row>
    <row r="9521" spans="1:31" x14ac:dyDescent="0.35">
      <c r="A9521" t="s">
        <v>29</v>
      </c>
      <c r="B9521" t="s">
        <v>1664</v>
      </c>
      <c r="C9521" t="s">
        <v>30</v>
      </c>
      <c r="D9521" t="s">
        <v>842</v>
      </c>
      <c r="E9521" t="s">
        <v>57</v>
      </c>
      <c r="F9521" t="s">
        <v>58</v>
      </c>
      <c r="G9521" t="s">
        <v>74</v>
      </c>
    </row>
    <row r="9522" spans="1:31" x14ac:dyDescent="0.35">
      <c r="A9522" t="s">
        <v>35</v>
      </c>
      <c r="B9522" t="s">
        <v>1665</v>
      </c>
      <c r="C9522">
        <v>37</v>
      </c>
      <c r="D9522" t="s">
        <v>1008</v>
      </c>
      <c r="E9522" t="s">
        <v>336</v>
      </c>
      <c r="F9522" t="s">
        <v>604</v>
      </c>
      <c r="G9522" t="s">
        <v>170</v>
      </c>
    </row>
    <row r="9523" spans="1:31" x14ac:dyDescent="0.35">
      <c r="A9523" t="s">
        <v>35</v>
      </c>
      <c r="B9523" t="s">
        <v>1666</v>
      </c>
      <c r="C9523">
        <v>35</v>
      </c>
      <c r="D9523" t="s">
        <v>743</v>
      </c>
      <c r="E9523" t="s">
        <v>1306</v>
      </c>
      <c r="F9523" t="s">
        <v>335</v>
      </c>
      <c r="G9523" t="s">
        <v>78</v>
      </c>
    </row>
    <row r="9524" spans="1:31" x14ac:dyDescent="0.35">
      <c r="A9524" t="s">
        <v>36</v>
      </c>
      <c r="B9524" t="s">
        <v>1665</v>
      </c>
      <c r="C9524">
        <v>32</v>
      </c>
      <c r="D9524" t="s">
        <v>1098</v>
      </c>
      <c r="E9524" t="s">
        <v>540</v>
      </c>
      <c r="F9524" t="s">
        <v>648</v>
      </c>
      <c r="G9524" t="s">
        <v>490</v>
      </c>
    </row>
    <row r="9525" spans="1:31" x14ac:dyDescent="0.35">
      <c r="A9525" t="s">
        <v>36</v>
      </c>
      <c r="B9525" t="s">
        <v>1666</v>
      </c>
      <c r="C9525">
        <v>21</v>
      </c>
      <c r="D9525" t="s">
        <v>516</v>
      </c>
      <c r="E9525" t="s">
        <v>413</v>
      </c>
      <c r="F9525" t="s">
        <v>740</v>
      </c>
      <c r="G9525" t="s">
        <v>78</v>
      </c>
    </row>
    <row r="9526" spans="1:31" x14ac:dyDescent="0.35">
      <c r="A9526" t="s">
        <v>37</v>
      </c>
      <c r="B9526" t="s">
        <v>1665</v>
      </c>
      <c r="C9526">
        <v>20</v>
      </c>
      <c r="D9526" t="s">
        <v>1104</v>
      </c>
      <c r="E9526" t="s">
        <v>143</v>
      </c>
      <c r="F9526" t="s">
        <v>428</v>
      </c>
      <c r="G9526" t="s">
        <v>78</v>
      </c>
    </row>
    <row r="9527" spans="1:31" x14ac:dyDescent="0.35">
      <c r="A9527" t="s">
        <v>37</v>
      </c>
      <c r="B9527" t="s">
        <v>1666</v>
      </c>
      <c r="C9527">
        <v>18</v>
      </c>
      <c r="D9527" t="s">
        <v>854</v>
      </c>
      <c r="E9527" t="s">
        <v>626</v>
      </c>
      <c r="F9527" t="s">
        <v>339</v>
      </c>
      <c r="G9527" t="s">
        <v>78</v>
      </c>
    </row>
    <row r="9528" spans="1:31" x14ac:dyDescent="0.35">
      <c r="A9528" t="s">
        <v>38</v>
      </c>
      <c r="B9528" t="s">
        <v>1665</v>
      </c>
      <c r="C9528">
        <v>35</v>
      </c>
      <c r="D9528" t="s">
        <v>998</v>
      </c>
      <c r="E9528" t="s">
        <v>455</v>
      </c>
      <c r="F9528" t="s">
        <v>576</v>
      </c>
      <c r="G9528" t="s">
        <v>78</v>
      </c>
    </row>
    <row r="9529" spans="1:31" x14ac:dyDescent="0.35">
      <c r="A9529" t="s">
        <v>38</v>
      </c>
      <c r="B9529" t="s">
        <v>1666</v>
      </c>
      <c r="C9529">
        <v>55</v>
      </c>
      <c r="D9529" t="s">
        <v>1064</v>
      </c>
      <c r="E9529" t="s">
        <v>329</v>
      </c>
      <c r="F9529" t="s">
        <v>169</v>
      </c>
      <c r="G9529" t="s">
        <v>78</v>
      </c>
    </row>
    <row r="9530" spans="1:31" x14ac:dyDescent="0.35">
      <c r="A9530" t="s">
        <v>39</v>
      </c>
      <c r="B9530" t="s">
        <v>1665</v>
      </c>
      <c r="C9530">
        <v>39</v>
      </c>
      <c r="D9530" t="s">
        <v>865</v>
      </c>
      <c r="E9530" t="s">
        <v>140</v>
      </c>
      <c r="F9530" t="s">
        <v>480</v>
      </c>
      <c r="G9530" t="s">
        <v>78</v>
      </c>
    </row>
    <row r="9531" spans="1:31" x14ac:dyDescent="0.35">
      <c r="A9531" t="s">
        <v>39</v>
      </c>
      <c r="B9531" t="s">
        <v>1666</v>
      </c>
      <c r="C9531">
        <v>26</v>
      </c>
      <c r="D9531" t="s">
        <v>1109</v>
      </c>
      <c r="E9531" t="s">
        <v>112</v>
      </c>
      <c r="F9531" t="s">
        <v>108</v>
      </c>
      <c r="G9531" t="s">
        <v>78</v>
      </c>
    </row>
    <row r="9532" spans="1:31" x14ac:dyDescent="0.35">
      <c r="A9532" t="s">
        <v>40</v>
      </c>
      <c r="B9532" t="s">
        <v>1665</v>
      </c>
      <c r="C9532">
        <v>163</v>
      </c>
      <c r="D9532" t="s">
        <v>746</v>
      </c>
      <c r="E9532" t="s">
        <v>591</v>
      </c>
      <c r="F9532" t="s">
        <v>202</v>
      </c>
      <c r="G9532" t="s">
        <v>673</v>
      </c>
    </row>
    <row r="9533" spans="1:31" x14ac:dyDescent="0.35">
      <c r="A9533" t="s">
        <v>40</v>
      </c>
      <c r="B9533" t="s">
        <v>1666</v>
      </c>
      <c r="C9533">
        <v>155</v>
      </c>
      <c r="D9533" t="s">
        <v>836</v>
      </c>
      <c r="E9533" t="s">
        <v>91</v>
      </c>
      <c r="F9533" t="s">
        <v>431</v>
      </c>
      <c r="G9533" t="s">
        <v>78</v>
      </c>
    </row>
    <row r="9535" spans="1:31" x14ac:dyDescent="0.35">
      <c r="A9535" t="s">
        <v>2354</v>
      </c>
    </row>
    <row r="9536" spans="1:31" x14ac:dyDescent="0.35">
      <c r="A9536" t="s">
        <v>29</v>
      </c>
      <c r="B9536" t="s">
        <v>30</v>
      </c>
      <c r="C9536" t="s">
        <v>2355</v>
      </c>
      <c r="D9536" t="s">
        <v>2356</v>
      </c>
      <c r="E9536" t="s">
        <v>2357</v>
      </c>
      <c r="F9536" t="s">
        <v>2358</v>
      </c>
      <c r="G9536" t="s">
        <v>2359</v>
      </c>
      <c r="H9536" t="s">
        <v>2360</v>
      </c>
      <c r="I9536" t="s">
        <v>2361</v>
      </c>
      <c r="J9536" t="s">
        <v>2362</v>
      </c>
      <c r="K9536" t="s">
        <v>2363</v>
      </c>
      <c r="L9536" t="s">
        <v>2364</v>
      </c>
      <c r="M9536" t="s">
        <v>2365</v>
      </c>
      <c r="N9536" t="s">
        <v>2366</v>
      </c>
      <c r="O9536" t="s">
        <v>2367</v>
      </c>
      <c r="P9536" t="s">
        <v>2368</v>
      </c>
      <c r="Q9536" t="s">
        <v>2369</v>
      </c>
      <c r="R9536" t="s">
        <v>2370</v>
      </c>
      <c r="S9536" t="s">
        <v>2371</v>
      </c>
      <c r="T9536" t="s">
        <v>2372</v>
      </c>
      <c r="U9536" t="s">
        <v>2373</v>
      </c>
      <c r="V9536" t="s">
        <v>2374</v>
      </c>
      <c r="W9536" t="s">
        <v>2375</v>
      </c>
      <c r="X9536" t="s">
        <v>2376</v>
      </c>
      <c r="Y9536" t="s">
        <v>2377</v>
      </c>
      <c r="Z9536" t="s">
        <v>2378</v>
      </c>
      <c r="AA9536" t="s">
        <v>2379</v>
      </c>
      <c r="AB9536" t="s">
        <v>707</v>
      </c>
      <c r="AC9536" t="s">
        <v>702</v>
      </c>
      <c r="AD9536" t="s">
        <v>74</v>
      </c>
      <c r="AE9536" t="s">
        <v>1394</v>
      </c>
    </row>
    <row r="9537" spans="1:32" x14ac:dyDescent="0.35">
      <c r="A9537" t="s">
        <v>35</v>
      </c>
      <c r="B9537">
        <v>614</v>
      </c>
      <c r="C9537" t="s">
        <v>825</v>
      </c>
      <c r="D9537" t="s">
        <v>1218</v>
      </c>
      <c r="E9537" t="s">
        <v>414</v>
      </c>
      <c r="F9537" t="s">
        <v>508</v>
      </c>
      <c r="G9537" t="s">
        <v>406</v>
      </c>
      <c r="H9537" t="s">
        <v>1026</v>
      </c>
      <c r="I9537" t="s">
        <v>936</v>
      </c>
      <c r="J9537" t="s">
        <v>582</v>
      </c>
      <c r="K9537" t="s">
        <v>1136</v>
      </c>
      <c r="L9537" t="s">
        <v>414</v>
      </c>
      <c r="M9537" t="s">
        <v>624</v>
      </c>
      <c r="N9537" t="s">
        <v>951</v>
      </c>
      <c r="O9537" t="s">
        <v>791</v>
      </c>
      <c r="P9537" t="s">
        <v>1121</v>
      </c>
      <c r="Q9537" t="s">
        <v>740</v>
      </c>
      <c r="R9537" t="s">
        <v>637</v>
      </c>
      <c r="S9537" t="s">
        <v>458</v>
      </c>
      <c r="T9537" t="s">
        <v>679</v>
      </c>
      <c r="U9537" t="s">
        <v>78</v>
      </c>
      <c r="V9537" t="s">
        <v>734</v>
      </c>
      <c r="W9537" t="s">
        <v>389</v>
      </c>
      <c r="X9537" t="s">
        <v>246</v>
      </c>
      <c r="Y9537" t="s">
        <v>673</v>
      </c>
      <c r="Z9537" t="s">
        <v>170</v>
      </c>
      <c r="AA9537" t="s">
        <v>78</v>
      </c>
      <c r="AB9537" t="s">
        <v>696</v>
      </c>
      <c r="AC9537" t="s">
        <v>341</v>
      </c>
      <c r="AD9537" t="s">
        <v>673</v>
      </c>
      <c r="AE9537" t="s">
        <v>1254</v>
      </c>
    </row>
    <row r="9538" spans="1:32" x14ac:dyDescent="0.35">
      <c r="A9538" t="s">
        <v>36</v>
      </c>
      <c r="B9538">
        <v>1628</v>
      </c>
      <c r="C9538" t="s">
        <v>624</v>
      </c>
      <c r="D9538" t="s">
        <v>1220</v>
      </c>
      <c r="E9538" t="s">
        <v>374</v>
      </c>
      <c r="F9538" t="s">
        <v>529</v>
      </c>
      <c r="G9538" t="s">
        <v>490</v>
      </c>
      <c r="H9538" t="s">
        <v>1008</v>
      </c>
      <c r="I9538" t="s">
        <v>918</v>
      </c>
      <c r="J9538" t="s">
        <v>798</v>
      </c>
      <c r="K9538" t="s">
        <v>1023</v>
      </c>
      <c r="L9538" t="s">
        <v>414</v>
      </c>
      <c r="M9538" t="s">
        <v>387</v>
      </c>
      <c r="N9538" t="s">
        <v>1171</v>
      </c>
      <c r="O9538" t="s">
        <v>688</v>
      </c>
      <c r="P9538" t="s">
        <v>746</v>
      </c>
      <c r="Q9538" t="s">
        <v>740</v>
      </c>
      <c r="R9538" t="s">
        <v>1011</v>
      </c>
      <c r="S9538" t="s">
        <v>676</v>
      </c>
      <c r="T9538" t="s">
        <v>414</v>
      </c>
      <c r="U9538" t="s">
        <v>78</v>
      </c>
      <c r="V9538" t="s">
        <v>825</v>
      </c>
      <c r="W9538" t="s">
        <v>377</v>
      </c>
      <c r="X9538" t="s">
        <v>246</v>
      </c>
      <c r="Y9538" t="s">
        <v>679</v>
      </c>
      <c r="Z9538" t="s">
        <v>170</v>
      </c>
      <c r="AA9538" t="s">
        <v>78</v>
      </c>
      <c r="AB9538" t="s">
        <v>260</v>
      </c>
      <c r="AC9538" t="s">
        <v>742</v>
      </c>
      <c r="AD9538" t="s">
        <v>246</v>
      </c>
      <c r="AE9538" t="s">
        <v>342</v>
      </c>
    </row>
    <row r="9539" spans="1:32" x14ac:dyDescent="0.35">
      <c r="A9539" t="s">
        <v>37</v>
      </c>
      <c r="B9539">
        <v>822</v>
      </c>
      <c r="C9539" t="s">
        <v>738</v>
      </c>
      <c r="D9539" t="s">
        <v>660</v>
      </c>
      <c r="E9539" t="s">
        <v>85</v>
      </c>
      <c r="F9539" t="s">
        <v>690</v>
      </c>
      <c r="G9539" t="s">
        <v>387</v>
      </c>
      <c r="H9539" t="s">
        <v>1214</v>
      </c>
      <c r="I9539" t="s">
        <v>1169</v>
      </c>
      <c r="J9539" t="s">
        <v>838</v>
      </c>
      <c r="K9539" t="s">
        <v>1018</v>
      </c>
      <c r="L9539" t="s">
        <v>341</v>
      </c>
      <c r="M9539" t="s">
        <v>387</v>
      </c>
      <c r="N9539" t="s">
        <v>1167</v>
      </c>
      <c r="O9539" t="s">
        <v>730</v>
      </c>
      <c r="P9539" t="s">
        <v>951</v>
      </c>
      <c r="Q9539" t="s">
        <v>938</v>
      </c>
      <c r="R9539" t="s">
        <v>980</v>
      </c>
      <c r="S9539" t="s">
        <v>490</v>
      </c>
      <c r="T9539" t="s">
        <v>433</v>
      </c>
      <c r="U9539" t="s">
        <v>78</v>
      </c>
      <c r="V9539" t="s">
        <v>529</v>
      </c>
      <c r="W9539" t="s">
        <v>246</v>
      </c>
      <c r="X9539" t="s">
        <v>246</v>
      </c>
      <c r="Y9539" t="s">
        <v>78</v>
      </c>
      <c r="Z9539" t="s">
        <v>170</v>
      </c>
      <c r="AA9539" t="s">
        <v>78</v>
      </c>
      <c r="AB9539" t="s">
        <v>260</v>
      </c>
      <c r="AC9539" t="s">
        <v>1008</v>
      </c>
      <c r="AD9539" t="s">
        <v>85</v>
      </c>
      <c r="AE9539" t="s">
        <v>325</v>
      </c>
    </row>
    <row r="9540" spans="1:32" x14ac:dyDescent="0.35">
      <c r="A9540" t="s">
        <v>38</v>
      </c>
      <c r="B9540">
        <v>820</v>
      </c>
      <c r="C9540" t="s">
        <v>993</v>
      </c>
      <c r="D9540" t="s">
        <v>1260</v>
      </c>
      <c r="E9540" t="s">
        <v>490</v>
      </c>
      <c r="F9540" t="s">
        <v>728</v>
      </c>
      <c r="G9540" t="s">
        <v>529</v>
      </c>
      <c r="H9540" t="s">
        <v>896</v>
      </c>
      <c r="I9540" t="s">
        <v>65</v>
      </c>
      <c r="J9540" t="s">
        <v>744</v>
      </c>
      <c r="K9540" t="s">
        <v>291</v>
      </c>
      <c r="L9540" t="s">
        <v>807</v>
      </c>
      <c r="M9540" t="s">
        <v>738</v>
      </c>
      <c r="N9540" t="s">
        <v>1136</v>
      </c>
      <c r="O9540" t="s">
        <v>782</v>
      </c>
      <c r="P9540" t="s">
        <v>1136</v>
      </c>
      <c r="Q9540" t="s">
        <v>67</v>
      </c>
      <c r="R9540" t="s">
        <v>307</v>
      </c>
      <c r="S9540" t="s">
        <v>675</v>
      </c>
      <c r="T9540" t="s">
        <v>738</v>
      </c>
      <c r="U9540" t="s">
        <v>78</v>
      </c>
      <c r="V9540" t="s">
        <v>250</v>
      </c>
      <c r="W9540" t="s">
        <v>387</v>
      </c>
      <c r="X9540" t="s">
        <v>673</v>
      </c>
      <c r="Y9540" t="s">
        <v>673</v>
      </c>
      <c r="Z9540" t="s">
        <v>78</v>
      </c>
      <c r="AA9540" t="s">
        <v>170</v>
      </c>
      <c r="AB9540" t="s">
        <v>59</v>
      </c>
      <c r="AC9540" t="s">
        <v>456</v>
      </c>
      <c r="AD9540" t="s">
        <v>668</v>
      </c>
      <c r="AE9540" t="s">
        <v>692</v>
      </c>
    </row>
    <row r="9541" spans="1:32" x14ac:dyDescent="0.35">
      <c r="A9541" t="s">
        <v>39</v>
      </c>
      <c r="B9541">
        <v>1024</v>
      </c>
      <c r="C9541" t="s">
        <v>529</v>
      </c>
      <c r="D9541" t="s">
        <v>985</v>
      </c>
      <c r="E9541" t="s">
        <v>623</v>
      </c>
      <c r="F9541" t="s">
        <v>718</v>
      </c>
      <c r="G9541" t="s">
        <v>624</v>
      </c>
      <c r="H9541" t="s">
        <v>789</v>
      </c>
      <c r="I9541" t="s">
        <v>1124</v>
      </c>
      <c r="J9541" t="s">
        <v>801</v>
      </c>
      <c r="K9541" t="s">
        <v>914</v>
      </c>
      <c r="L9541" t="s">
        <v>85</v>
      </c>
      <c r="M9541" t="s">
        <v>490</v>
      </c>
      <c r="N9541" t="s">
        <v>788</v>
      </c>
      <c r="O9541" t="s">
        <v>250</v>
      </c>
      <c r="P9541" t="s">
        <v>59</v>
      </c>
      <c r="Q9541" t="s">
        <v>865</v>
      </c>
      <c r="R9541" t="s">
        <v>1011</v>
      </c>
      <c r="S9541" t="s">
        <v>624</v>
      </c>
      <c r="T9541" t="s">
        <v>458</v>
      </c>
      <c r="U9541" t="s">
        <v>78</v>
      </c>
      <c r="V9541" t="s">
        <v>825</v>
      </c>
      <c r="W9541" t="s">
        <v>414</v>
      </c>
      <c r="X9541" t="s">
        <v>334</v>
      </c>
      <c r="Y9541" t="s">
        <v>334</v>
      </c>
      <c r="Z9541" t="s">
        <v>78</v>
      </c>
      <c r="AA9541" t="s">
        <v>78</v>
      </c>
      <c r="AB9541" t="s">
        <v>918</v>
      </c>
      <c r="AC9541" t="s">
        <v>868</v>
      </c>
      <c r="AD9541" t="s">
        <v>246</v>
      </c>
      <c r="AE9541" t="s">
        <v>303</v>
      </c>
    </row>
    <row r="9542" spans="1:32" x14ac:dyDescent="0.35">
      <c r="A9542" t="s">
        <v>40</v>
      </c>
      <c r="B9542">
        <v>4908</v>
      </c>
      <c r="C9542" t="s">
        <v>734</v>
      </c>
      <c r="D9542" t="s">
        <v>1115</v>
      </c>
      <c r="E9542" t="s">
        <v>800</v>
      </c>
      <c r="F9542" t="s">
        <v>250</v>
      </c>
      <c r="G9542" t="s">
        <v>622</v>
      </c>
      <c r="H9542" t="s">
        <v>788</v>
      </c>
      <c r="I9542" t="s">
        <v>285</v>
      </c>
      <c r="J9542" t="s">
        <v>1115</v>
      </c>
      <c r="K9542" t="s">
        <v>1180</v>
      </c>
      <c r="L9542" t="s">
        <v>490</v>
      </c>
      <c r="M9542" t="s">
        <v>85</v>
      </c>
      <c r="N9542" t="s">
        <v>796</v>
      </c>
      <c r="O9542" t="s">
        <v>993</v>
      </c>
      <c r="P9542" t="s">
        <v>65</v>
      </c>
      <c r="Q9542" t="s">
        <v>1222</v>
      </c>
      <c r="R9542" t="s">
        <v>1118</v>
      </c>
      <c r="S9542" t="s">
        <v>624</v>
      </c>
      <c r="T9542" t="s">
        <v>675</v>
      </c>
      <c r="U9542" t="s">
        <v>78</v>
      </c>
      <c r="V9542" t="s">
        <v>633</v>
      </c>
      <c r="W9542" t="s">
        <v>389</v>
      </c>
      <c r="X9542" t="s">
        <v>334</v>
      </c>
      <c r="Y9542" t="s">
        <v>668</v>
      </c>
      <c r="Z9542" t="s">
        <v>679</v>
      </c>
      <c r="AA9542" t="s">
        <v>78</v>
      </c>
      <c r="AB9542" t="s">
        <v>1167</v>
      </c>
      <c r="AC9542" t="s">
        <v>728</v>
      </c>
      <c r="AD9542" t="s">
        <v>433</v>
      </c>
      <c r="AE9542" t="s">
        <v>47</v>
      </c>
    </row>
    <row r="9544" spans="1:32" x14ac:dyDescent="0.35">
      <c r="A9544" t="s">
        <v>2380</v>
      </c>
    </row>
    <row r="9545" spans="1:32" x14ac:dyDescent="0.35">
      <c r="A9545" t="s">
        <v>29</v>
      </c>
      <c r="B9545" t="s">
        <v>847</v>
      </c>
      <c r="C9545" t="s">
        <v>30</v>
      </c>
      <c r="D9545" t="s">
        <v>2355</v>
      </c>
      <c r="E9545" t="s">
        <v>2356</v>
      </c>
      <c r="F9545" t="s">
        <v>2357</v>
      </c>
      <c r="G9545" t="s">
        <v>2358</v>
      </c>
      <c r="H9545" t="s">
        <v>2359</v>
      </c>
      <c r="I9545" t="s">
        <v>2360</v>
      </c>
      <c r="J9545" t="s">
        <v>2361</v>
      </c>
      <c r="K9545" t="s">
        <v>2362</v>
      </c>
      <c r="L9545" t="s">
        <v>2363</v>
      </c>
      <c r="M9545" t="s">
        <v>2364</v>
      </c>
      <c r="N9545" t="s">
        <v>2365</v>
      </c>
      <c r="O9545" t="s">
        <v>2366</v>
      </c>
      <c r="P9545" t="s">
        <v>2367</v>
      </c>
      <c r="Q9545" t="s">
        <v>2368</v>
      </c>
      <c r="R9545" t="s">
        <v>2369</v>
      </c>
      <c r="S9545" t="s">
        <v>2370</v>
      </c>
      <c r="T9545" t="s">
        <v>2371</v>
      </c>
      <c r="U9545" t="s">
        <v>2372</v>
      </c>
      <c r="V9545" t="s">
        <v>2373</v>
      </c>
      <c r="W9545" t="s">
        <v>2374</v>
      </c>
      <c r="X9545" t="s">
        <v>2375</v>
      </c>
      <c r="Y9545" t="s">
        <v>2376</v>
      </c>
      <c r="Z9545" t="s">
        <v>2377</v>
      </c>
      <c r="AA9545" t="s">
        <v>2378</v>
      </c>
      <c r="AB9545" t="s">
        <v>2379</v>
      </c>
      <c r="AC9545" t="s">
        <v>707</v>
      </c>
      <c r="AD9545" t="s">
        <v>702</v>
      </c>
      <c r="AE9545" t="s">
        <v>74</v>
      </c>
      <c r="AF9545" t="s">
        <v>1394</v>
      </c>
    </row>
    <row r="9546" spans="1:32" x14ac:dyDescent="0.35">
      <c r="A9546" t="s">
        <v>35</v>
      </c>
      <c r="B9546" t="s">
        <v>827</v>
      </c>
      <c r="C9546">
        <v>285</v>
      </c>
      <c r="D9546" t="s">
        <v>633</v>
      </c>
      <c r="E9546" t="s">
        <v>249</v>
      </c>
      <c r="F9546" t="s">
        <v>490</v>
      </c>
      <c r="G9546" t="s">
        <v>696</v>
      </c>
      <c r="H9546" t="s">
        <v>622</v>
      </c>
      <c r="I9546" t="s">
        <v>451</v>
      </c>
      <c r="J9546" t="s">
        <v>1159</v>
      </c>
      <c r="K9546" t="s">
        <v>376</v>
      </c>
      <c r="L9546" t="s">
        <v>936</v>
      </c>
      <c r="M9546" t="s">
        <v>406</v>
      </c>
      <c r="N9546" t="s">
        <v>383</v>
      </c>
      <c r="O9546" t="s">
        <v>852</v>
      </c>
      <c r="P9546" t="s">
        <v>722</v>
      </c>
      <c r="Q9546" t="s">
        <v>766</v>
      </c>
      <c r="R9546" t="s">
        <v>996</v>
      </c>
      <c r="S9546" t="s">
        <v>958</v>
      </c>
      <c r="T9546" t="s">
        <v>377</v>
      </c>
      <c r="U9546" t="s">
        <v>78</v>
      </c>
      <c r="V9546" t="s">
        <v>78</v>
      </c>
      <c r="W9546" t="s">
        <v>633</v>
      </c>
      <c r="X9546" t="s">
        <v>406</v>
      </c>
      <c r="Y9546" t="s">
        <v>800</v>
      </c>
      <c r="Z9546" t="s">
        <v>78</v>
      </c>
      <c r="AA9546" t="s">
        <v>334</v>
      </c>
      <c r="AB9546" t="s">
        <v>679</v>
      </c>
      <c r="AC9546" t="s">
        <v>59</v>
      </c>
      <c r="AD9546" t="s">
        <v>383</v>
      </c>
      <c r="AE9546" t="s">
        <v>679</v>
      </c>
      <c r="AF9546" t="s">
        <v>985</v>
      </c>
    </row>
    <row r="9547" spans="1:32" x14ac:dyDescent="0.35">
      <c r="A9547" t="s">
        <v>35</v>
      </c>
      <c r="B9547" t="s">
        <v>828</v>
      </c>
      <c r="C9547">
        <v>316</v>
      </c>
      <c r="D9547" t="s">
        <v>456</v>
      </c>
      <c r="E9547" t="s">
        <v>968</v>
      </c>
      <c r="F9547" t="s">
        <v>334</v>
      </c>
      <c r="G9547" t="s">
        <v>743</v>
      </c>
      <c r="H9547" t="s">
        <v>987</v>
      </c>
      <c r="I9547" t="s">
        <v>791</v>
      </c>
      <c r="J9547" t="s">
        <v>781</v>
      </c>
      <c r="K9547" t="s">
        <v>799</v>
      </c>
      <c r="L9547" t="s">
        <v>61</v>
      </c>
      <c r="M9547" t="s">
        <v>673</v>
      </c>
      <c r="N9547" t="s">
        <v>458</v>
      </c>
      <c r="O9547" t="s">
        <v>1130</v>
      </c>
      <c r="P9547" t="s">
        <v>1018</v>
      </c>
      <c r="Q9547" t="s">
        <v>1200</v>
      </c>
      <c r="R9547" t="s">
        <v>722</v>
      </c>
      <c r="S9547" t="s">
        <v>902</v>
      </c>
      <c r="T9547" t="s">
        <v>825</v>
      </c>
      <c r="U9547" t="s">
        <v>170</v>
      </c>
      <c r="V9547" t="s">
        <v>78</v>
      </c>
      <c r="W9547" t="s">
        <v>734</v>
      </c>
      <c r="X9547" t="s">
        <v>679</v>
      </c>
      <c r="Y9547" t="s">
        <v>679</v>
      </c>
      <c r="Z9547" t="s">
        <v>433</v>
      </c>
      <c r="AA9547" t="s">
        <v>78</v>
      </c>
      <c r="AB9547" t="s">
        <v>78</v>
      </c>
      <c r="AC9547" t="s">
        <v>288</v>
      </c>
      <c r="AD9547" t="s">
        <v>383</v>
      </c>
      <c r="AE9547" t="s">
        <v>374</v>
      </c>
      <c r="AF9547" t="s">
        <v>478</v>
      </c>
    </row>
    <row r="9548" spans="1:32" x14ac:dyDescent="0.35">
      <c r="A9548" t="s">
        <v>35</v>
      </c>
      <c r="B9548" t="s">
        <v>318</v>
      </c>
      <c r="C9548">
        <v>13</v>
      </c>
      <c r="D9548" t="s">
        <v>78</v>
      </c>
      <c r="E9548" t="s">
        <v>78</v>
      </c>
      <c r="F9548" t="s">
        <v>78</v>
      </c>
      <c r="G9548" t="s">
        <v>78</v>
      </c>
      <c r="H9548" t="s">
        <v>78</v>
      </c>
      <c r="I9548" t="s">
        <v>721</v>
      </c>
      <c r="J9548" t="s">
        <v>78</v>
      </c>
      <c r="K9548" t="s">
        <v>214</v>
      </c>
      <c r="L9548" t="s">
        <v>734</v>
      </c>
      <c r="M9548" t="s">
        <v>78</v>
      </c>
      <c r="N9548" t="s">
        <v>78</v>
      </c>
      <c r="O9548" t="s">
        <v>78</v>
      </c>
      <c r="P9548" t="s">
        <v>736</v>
      </c>
      <c r="Q9548" t="s">
        <v>736</v>
      </c>
      <c r="R9548" t="s">
        <v>78</v>
      </c>
      <c r="S9548" t="s">
        <v>987</v>
      </c>
      <c r="T9548" t="s">
        <v>78</v>
      </c>
      <c r="U9548" t="s">
        <v>78</v>
      </c>
      <c r="V9548" t="s">
        <v>78</v>
      </c>
      <c r="W9548" t="s">
        <v>78</v>
      </c>
      <c r="X9548" t="s">
        <v>78</v>
      </c>
      <c r="Y9548" t="s">
        <v>78</v>
      </c>
      <c r="Z9548" t="s">
        <v>78</v>
      </c>
      <c r="AA9548" t="s">
        <v>78</v>
      </c>
      <c r="AB9548" t="s">
        <v>78</v>
      </c>
      <c r="AC9548" t="s">
        <v>800</v>
      </c>
      <c r="AD9548" t="s">
        <v>78</v>
      </c>
      <c r="AE9548" t="s">
        <v>78</v>
      </c>
      <c r="AF9548" t="s">
        <v>655</v>
      </c>
    </row>
    <row r="9549" spans="1:32" x14ac:dyDescent="0.35">
      <c r="A9549" t="s">
        <v>36</v>
      </c>
      <c r="B9549" t="s">
        <v>827</v>
      </c>
      <c r="C9549">
        <v>670</v>
      </c>
      <c r="D9549" t="s">
        <v>631</v>
      </c>
      <c r="E9549" t="s">
        <v>801</v>
      </c>
      <c r="F9549" t="s">
        <v>334</v>
      </c>
      <c r="G9549" t="s">
        <v>732</v>
      </c>
      <c r="H9549" t="s">
        <v>414</v>
      </c>
      <c r="I9549" t="s">
        <v>1214</v>
      </c>
      <c r="J9549" t="s">
        <v>1098</v>
      </c>
      <c r="K9549" t="s">
        <v>514</v>
      </c>
      <c r="L9549" t="s">
        <v>59</v>
      </c>
      <c r="M9549" t="s">
        <v>406</v>
      </c>
      <c r="N9549" t="s">
        <v>675</v>
      </c>
      <c r="O9549" t="s">
        <v>938</v>
      </c>
      <c r="P9549" t="s">
        <v>745</v>
      </c>
      <c r="Q9549" t="s">
        <v>615</v>
      </c>
      <c r="R9549" t="s">
        <v>755</v>
      </c>
      <c r="S9549" t="s">
        <v>1222</v>
      </c>
      <c r="T9549" t="s">
        <v>622</v>
      </c>
      <c r="U9549" t="s">
        <v>675</v>
      </c>
      <c r="V9549" t="s">
        <v>78</v>
      </c>
      <c r="W9549" t="s">
        <v>742</v>
      </c>
      <c r="X9549" t="s">
        <v>622</v>
      </c>
      <c r="Y9549" t="s">
        <v>800</v>
      </c>
      <c r="Z9549" t="s">
        <v>679</v>
      </c>
      <c r="AA9549" t="s">
        <v>679</v>
      </c>
      <c r="AB9549" t="s">
        <v>78</v>
      </c>
      <c r="AC9549" t="s">
        <v>1011</v>
      </c>
      <c r="AD9549" t="s">
        <v>868</v>
      </c>
      <c r="AE9549" t="s">
        <v>334</v>
      </c>
      <c r="AF9549" t="s">
        <v>267</v>
      </c>
    </row>
    <row r="9550" spans="1:32" x14ac:dyDescent="0.35">
      <c r="A9550" t="s">
        <v>36</v>
      </c>
      <c r="B9550" t="s">
        <v>828</v>
      </c>
      <c r="C9550">
        <v>891</v>
      </c>
      <c r="D9550" t="s">
        <v>433</v>
      </c>
      <c r="E9550" t="s">
        <v>611</v>
      </c>
      <c r="F9550" t="s">
        <v>377</v>
      </c>
      <c r="G9550" t="s">
        <v>529</v>
      </c>
      <c r="H9550" t="s">
        <v>622</v>
      </c>
      <c r="I9550" t="s">
        <v>728</v>
      </c>
      <c r="J9550" t="s">
        <v>59</v>
      </c>
      <c r="K9550" t="s">
        <v>996</v>
      </c>
      <c r="L9550" t="s">
        <v>719</v>
      </c>
      <c r="M9550" t="s">
        <v>334</v>
      </c>
      <c r="N9550" t="s">
        <v>387</v>
      </c>
      <c r="O9550" t="s">
        <v>731</v>
      </c>
      <c r="P9550" t="s">
        <v>736</v>
      </c>
      <c r="Q9550" t="s">
        <v>1214</v>
      </c>
      <c r="R9550" t="s">
        <v>1015</v>
      </c>
      <c r="S9550" t="s">
        <v>288</v>
      </c>
      <c r="T9550" t="s">
        <v>688</v>
      </c>
      <c r="U9550" t="s">
        <v>377</v>
      </c>
      <c r="V9550" t="s">
        <v>78</v>
      </c>
      <c r="W9550" t="s">
        <v>807</v>
      </c>
      <c r="X9550" t="s">
        <v>78</v>
      </c>
      <c r="Y9550" t="s">
        <v>679</v>
      </c>
      <c r="Z9550" t="s">
        <v>170</v>
      </c>
      <c r="AA9550" t="s">
        <v>668</v>
      </c>
      <c r="AB9550" t="s">
        <v>78</v>
      </c>
      <c r="AC9550" t="s">
        <v>783</v>
      </c>
      <c r="AD9550" t="s">
        <v>288</v>
      </c>
      <c r="AE9550" t="s">
        <v>246</v>
      </c>
      <c r="AF9550" t="s">
        <v>84</v>
      </c>
    </row>
    <row r="9551" spans="1:32" x14ac:dyDescent="0.35">
      <c r="A9551" t="s">
        <v>36</v>
      </c>
      <c r="B9551" t="s">
        <v>318</v>
      </c>
      <c r="C9551">
        <v>67</v>
      </c>
      <c r="D9551" t="s">
        <v>433</v>
      </c>
      <c r="E9551" t="s">
        <v>1214</v>
      </c>
      <c r="F9551" t="s">
        <v>734</v>
      </c>
      <c r="G9551" t="s">
        <v>414</v>
      </c>
      <c r="H9551" t="s">
        <v>732</v>
      </c>
      <c r="I9551" t="s">
        <v>737</v>
      </c>
      <c r="J9551" t="s">
        <v>987</v>
      </c>
      <c r="K9551" t="s">
        <v>719</v>
      </c>
      <c r="L9551" t="s">
        <v>374</v>
      </c>
      <c r="M9551" t="s">
        <v>78</v>
      </c>
      <c r="N9551" t="s">
        <v>78</v>
      </c>
      <c r="O9551" t="s">
        <v>675</v>
      </c>
      <c r="P9551" t="s">
        <v>374</v>
      </c>
      <c r="Q9551" t="s">
        <v>1214</v>
      </c>
      <c r="R9551" t="s">
        <v>789</v>
      </c>
      <c r="S9551" t="s">
        <v>288</v>
      </c>
      <c r="T9551" t="s">
        <v>732</v>
      </c>
      <c r="U9551" t="s">
        <v>355</v>
      </c>
      <c r="V9551" t="s">
        <v>78</v>
      </c>
      <c r="W9551" t="s">
        <v>377</v>
      </c>
      <c r="X9551" t="s">
        <v>78</v>
      </c>
      <c r="Y9551" t="s">
        <v>78</v>
      </c>
      <c r="Z9551" t="s">
        <v>78</v>
      </c>
      <c r="AA9551" t="s">
        <v>78</v>
      </c>
      <c r="AB9551" t="s">
        <v>78</v>
      </c>
      <c r="AC9551" t="s">
        <v>1030</v>
      </c>
      <c r="AD9551" t="s">
        <v>735</v>
      </c>
      <c r="AE9551" t="s">
        <v>800</v>
      </c>
      <c r="AF9551" t="s">
        <v>421</v>
      </c>
    </row>
    <row r="9552" spans="1:32" x14ac:dyDescent="0.35">
      <c r="A9552" t="s">
        <v>37</v>
      </c>
      <c r="B9552" t="s">
        <v>827</v>
      </c>
      <c r="C9552">
        <v>343</v>
      </c>
      <c r="D9552" t="s">
        <v>624</v>
      </c>
      <c r="E9552" t="s">
        <v>699</v>
      </c>
      <c r="F9552" t="s">
        <v>433</v>
      </c>
      <c r="G9552" t="s">
        <v>825</v>
      </c>
      <c r="H9552" t="s">
        <v>389</v>
      </c>
      <c r="I9552" t="s">
        <v>781</v>
      </c>
      <c r="J9552" t="s">
        <v>936</v>
      </c>
      <c r="K9552" t="s">
        <v>1212</v>
      </c>
      <c r="L9552" t="s">
        <v>1151</v>
      </c>
      <c r="M9552" t="s">
        <v>633</v>
      </c>
      <c r="N9552" t="s">
        <v>377</v>
      </c>
      <c r="O9552" t="s">
        <v>796</v>
      </c>
      <c r="P9552" t="s">
        <v>1011</v>
      </c>
      <c r="Q9552" t="s">
        <v>798</v>
      </c>
      <c r="R9552" t="s">
        <v>63</v>
      </c>
      <c r="S9552" t="s">
        <v>528</v>
      </c>
      <c r="T9552" t="s">
        <v>433</v>
      </c>
      <c r="U9552" t="s">
        <v>374</v>
      </c>
      <c r="V9552" t="s">
        <v>78</v>
      </c>
      <c r="W9552" t="s">
        <v>998</v>
      </c>
      <c r="X9552" t="s">
        <v>675</v>
      </c>
      <c r="Y9552" t="s">
        <v>414</v>
      </c>
      <c r="Z9552" t="s">
        <v>679</v>
      </c>
      <c r="AA9552" t="s">
        <v>78</v>
      </c>
      <c r="AB9552" t="s">
        <v>78</v>
      </c>
      <c r="AC9552" t="s">
        <v>1096</v>
      </c>
      <c r="AD9552" t="s">
        <v>688</v>
      </c>
      <c r="AE9552" t="s">
        <v>383</v>
      </c>
      <c r="AF9552" t="s">
        <v>466</v>
      </c>
    </row>
    <row r="9553" spans="1:32" x14ac:dyDescent="0.35">
      <c r="A9553" t="s">
        <v>37</v>
      </c>
      <c r="B9553" t="s">
        <v>828</v>
      </c>
      <c r="C9553">
        <v>439</v>
      </c>
      <c r="D9553" t="s">
        <v>406</v>
      </c>
      <c r="E9553" t="s">
        <v>759</v>
      </c>
      <c r="F9553" t="s">
        <v>341</v>
      </c>
      <c r="G9553" t="s">
        <v>737</v>
      </c>
      <c r="H9553" t="s">
        <v>414</v>
      </c>
      <c r="I9553" t="s">
        <v>1064</v>
      </c>
      <c r="J9553" t="s">
        <v>1171</v>
      </c>
      <c r="K9553" t="s">
        <v>69</v>
      </c>
      <c r="L9553" t="s">
        <v>723</v>
      </c>
      <c r="M9553" t="s">
        <v>987</v>
      </c>
      <c r="N9553" t="s">
        <v>800</v>
      </c>
      <c r="O9553" t="s">
        <v>1096</v>
      </c>
      <c r="P9553" t="s">
        <v>458</v>
      </c>
      <c r="Q9553" t="s">
        <v>996</v>
      </c>
      <c r="R9553" t="s">
        <v>789</v>
      </c>
      <c r="S9553" t="s">
        <v>865</v>
      </c>
      <c r="T9553" t="s">
        <v>644</v>
      </c>
      <c r="U9553" t="s">
        <v>374</v>
      </c>
      <c r="V9553" t="s">
        <v>78</v>
      </c>
      <c r="W9553" t="s">
        <v>490</v>
      </c>
      <c r="X9553" t="s">
        <v>78</v>
      </c>
      <c r="Y9553" t="s">
        <v>170</v>
      </c>
      <c r="Z9553" t="s">
        <v>78</v>
      </c>
      <c r="AA9553" t="s">
        <v>673</v>
      </c>
      <c r="AB9553" t="s">
        <v>78</v>
      </c>
      <c r="AC9553" t="s">
        <v>865</v>
      </c>
      <c r="AD9553" t="s">
        <v>1091</v>
      </c>
      <c r="AE9553" t="s">
        <v>334</v>
      </c>
      <c r="AF9553" t="s">
        <v>149</v>
      </c>
    </row>
    <row r="9554" spans="1:32" x14ac:dyDescent="0.35">
      <c r="A9554" t="s">
        <v>37</v>
      </c>
      <c r="B9554" t="s">
        <v>318</v>
      </c>
      <c r="C9554">
        <v>40</v>
      </c>
      <c r="D9554" t="s">
        <v>78</v>
      </c>
      <c r="E9554" t="s">
        <v>357</v>
      </c>
      <c r="F9554" t="s">
        <v>78</v>
      </c>
      <c r="G9554" t="s">
        <v>1011</v>
      </c>
      <c r="H9554" t="s">
        <v>631</v>
      </c>
      <c r="I9554" t="s">
        <v>78</v>
      </c>
      <c r="J9554" t="s">
        <v>838</v>
      </c>
      <c r="K9554" t="s">
        <v>725</v>
      </c>
      <c r="L9554" t="s">
        <v>65</v>
      </c>
      <c r="M9554" t="s">
        <v>78</v>
      </c>
      <c r="N9554" t="s">
        <v>458</v>
      </c>
      <c r="O9554" t="s">
        <v>63</v>
      </c>
      <c r="P9554" t="s">
        <v>508</v>
      </c>
      <c r="Q9554" t="s">
        <v>902</v>
      </c>
      <c r="R9554" t="s">
        <v>738</v>
      </c>
      <c r="S9554" t="s">
        <v>949</v>
      </c>
      <c r="T9554" t="s">
        <v>78</v>
      </c>
      <c r="U9554" t="s">
        <v>78</v>
      </c>
      <c r="V9554" t="s">
        <v>78</v>
      </c>
      <c r="W9554" t="s">
        <v>246</v>
      </c>
      <c r="X9554" t="s">
        <v>78</v>
      </c>
      <c r="Y9554" t="s">
        <v>78</v>
      </c>
      <c r="Z9554" t="s">
        <v>78</v>
      </c>
      <c r="AA9554" t="s">
        <v>78</v>
      </c>
      <c r="AB9554" t="s">
        <v>78</v>
      </c>
      <c r="AC9554" t="s">
        <v>719</v>
      </c>
      <c r="AD9554" t="s">
        <v>1171</v>
      </c>
      <c r="AE9554" t="s">
        <v>742</v>
      </c>
      <c r="AF9554" t="s">
        <v>335</v>
      </c>
    </row>
    <row r="9555" spans="1:32" x14ac:dyDescent="0.35">
      <c r="A9555" t="s">
        <v>38</v>
      </c>
      <c r="B9555" t="s">
        <v>827</v>
      </c>
      <c r="C9555">
        <v>356</v>
      </c>
      <c r="D9555" t="s">
        <v>728</v>
      </c>
      <c r="E9555" t="s">
        <v>561</v>
      </c>
      <c r="F9555" t="s">
        <v>374</v>
      </c>
      <c r="G9555" t="s">
        <v>721</v>
      </c>
      <c r="H9555" t="s">
        <v>738</v>
      </c>
      <c r="I9555" t="s">
        <v>1138</v>
      </c>
      <c r="J9555" t="s">
        <v>881</v>
      </c>
      <c r="K9555" t="s">
        <v>440</v>
      </c>
      <c r="L9555" t="s">
        <v>856</v>
      </c>
      <c r="M9555" t="s">
        <v>734</v>
      </c>
      <c r="N9555" t="s">
        <v>383</v>
      </c>
      <c r="O9555" t="s">
        <v>810</v>
      </c>
      <c r="P9555" t="s">
        <v>1200</v>
      </c>
      <c r="Q9555" t="s">
        <v>753</v>
      </c>
      <c r="R9555" t="s">
        <v>836</v>
      </c>
      <c r="S9555" t="s">
        <v>761</v>
      </c>
      <c r="T9555" t="s">
        <v>78</v>
      </c>
      <c r="U9555" t="s">
        <v>458</v>
      </c>
      <c r="V9555" t="s">
        <v>78</v>
      </c>
      <c r="W9555" t="s">
        <v>288</v>
      </c>
      <c r="X9555" t="s">
        <v>718</v>
      </c>
      <c r="Y9555" t="s">
        <v>377</v>
      </c>
      <c r="Z9555" t="s">
        <v>170</v>
      </c>
      <c r="AA9555" t="s">
        <v>78</v>
      </c>
      <c r="AB9555" t="s">
        <v>170</v>
      </c>
      <c r="AC9555" t="s">
        <v>731</v>
      </c>
      <c r="AD9555" t="s">
        <v>337</v>
      </c>
      <c r="AE9555" t="s">
        <v>170</v>
      </c>
      <c r="AF9555" t="s">
        <v>812</v>
      </c>
    </row>
    <row r="9556" spans="1:32" x14ac:dyDescent="0.35">
      <c r="A9556" t="s">
        <v>38</v>
      </c>
      <c r="B9556" t="s">
        <v>828</v>
      </c>
      <c r="C9556">
        <v>423</v>
      </c>
      <c r="D9556" t="s">
        <v>1030</v>
      </c>
      <c r="E9556" t="s">
        <v>1107</v>
      </c>
      <c r="F9556" t="s">
        <v>644</v>
      </c>
      <c r="G9556" t="s">
        <v>745</v>
      </c>
      <c r="H9556" t="s">
        <v>337</v>
      </c>
      <c r="I9556" t="s">
        <v>63</v>
      </c>
      <c r="J9556" t="s">
        <v>1180</v>
      </c>
      <c r="K9556" t="s">
        <v>1115</v>
      </c>
      <c r="L9556" t="s">
        <v>307</v>
      </c>
      <c r="M9556" t="s">
        <v>383</v>
      </c>
      <c r="N9556" t="s">
        <v>490</v>
      </c>
      <c r="O9556" t="s">
        <v>1118</v>
      </c>
      <c r="P9556" t="s">
        <v>1151</v>
      </c>
      <c r="Q9556" t="s">
        <v>69</v>
      </c>
      <c r="R9556" t="s">
        <v>63</v>
      </c>
      <c r="S9556" t="s">
        <v>918</v>
      </c>
      <c r="T9556" t="s">
        <v>458</v>
      </c>
      <c r="U9556" t="s">
        <v>622</v>
      </c>
      <c r="V9556" t="s">
        <v>78</v>
      </c>
      <c r="W9556" t="s">
        <v>718</v>
      </c>
      <c r="X9556" t="s">
        <v>78</v>
      </c>
      <c r="Y9556" t="s">
        <v>78</v>
      </c>
      <c r="Z9556" t="s">
        <v>246</v>
      </c>
      <c r="AA9556" t="s">
        <v>78</v>
      </c>
      <c r="AB9556" t="s">
        <v>668</v>
      </c>
      <c r="AC9556" t="s">
        <v>1109</v>
      </c>
      <c r="AD9556" t="s">
        <v>721</v>
      </c>
      <c r="AE9556" t="s">
        <v>668</v>
      </c>
      <c r="AF9556" t="s">
        <v>1312</v>
      </c>
    </row>
    <row r="9557" spans="1:32" x14ac:dyDescent="0.35">
      <c r="A9557" t="s">
        <v>38</v>
      </c>
      <c r="B9557" t="s">
        <v>318</v>
      </c>
      <c r="C9557">
        <v>41</v>
      </c>
      <c r="D9557" t="s">
        <v>623</v>
      </c>
      <c r="E9557" t="s">
        <v>735</v>
      </c>
      <c r="F9557" t="s">
        <v>78</v>
      </c>
      <c r="G9557" t="s">
        <v>250</v>
      </c>
      <c r="H9557" t="s">
        <v>78</v>
      </c>
      <c r="I9557" t="s">
        <v>1067</v>
      </c>
      <c r="J9557" t="s">
        <v>508</v>
      </c>
      <c r="K9557" t="s">
        <v>993</v>
      </c>
      <c r="L9557" t="s">
        <v>718</v>
      </c>
      <c r="M9557" t="s">
        <v>78</v>
      </c>
      <c r="N9557" t="s">
        <v>623</v>
      </c>
      <c r="O9557" t="s">
        <v>718</v>
      </c>
      <c r="P9557" t="s">
        <v>718</v>
      </c>
      <c r="Q9557" t="s">
        <v>291</v>
      </c>
      <c r="R9557" t="s">
        <v>734</v>
      </c>
      <c r="S9557" t="s">
        <v>729</v>
      </c>
      <c r="T9557" t="s">
        <v>738</v>
      </c>
      <c r="U9557" t="s">
        <v>78</v>
      </c>
      <c r="V9557" t="s">
        <v>78</v>
      </c>
      <c r="W9557" t="s">
        <v>78</v>
      </c>
      <c r="X9557" t="s">
        <v>78</v>
      </c>
      <c r="Y9557" t="s">
        <v>78</v>
      </c>
      <c r="Z9557" t="s">
        <v>78</v>
      </c>
      <c r="AA9557" t="s">
        <v>78</v>
      </c>
      <c r="AB9557" t="s">
        <v>78</v>
      </c>
      <c r="AC9557" t="s">
        <v>739</v>
      </c>
      <c r="AD9557" t="s">
        <v>623</v>
      </c>
      <c r="AE9557" t="s">
        <v>78</v>
      </c>
      <c r="AF9557" t="s">
        <v>179</v>
      </c>
    </row>
    <row r="9558" spans="1:32" x14ac:dyDescent="0.35">
      <c r="A9558" t="s">
        <v>39</v>
      </c>
      <c r="B9558" t="s">
        <v>827</v>
      </c>
      <c r="C9558">
        <v>424</v>
      </c>
      <c r="D9558" t="s">
        <v>736</v>
      </c>
      <c r="E9558" t="s">
        <v>1104</v>
      </c>
      <c r="F9558" t="s">
        <v>170</v>
      </c>
      <c r="G9558" t="s">
        <v>458</v>
      </c>
      <c r="H9558" t="s">
        <v>676</v>
      </c>
      <c r="I9558" t="s">
        <v>1222</v>
      </c>
      <c r="J9558" t="s">
        <v>969</v>
      </c>
      <c r="K9558" t="s">
        <v>589</v>
      </c>
      <c r="L9558" t="s">
        <v>63</v>
      </c>
      <c r="M9558" t="s">
        <v>458</v>
      </c>
      <c r="N9558" t="s">
        <v>85</v>
      </c>
      <c r="O9558" t="s">
        <v>905</v>
      </c>
      <c r="P9558" t="s">
        <v>728</v>
      </c>
      <c r="Q9558" t="s">
        <v>996</v>
      </c>
      <c r="R9558" t="s">
        <v>783</v>
      </c>
      <c r="S9558" t="s">
        <v>782</v>
      </c>
      <c r="T9558" t="s">
        <v>387</v>
      </c>
      <c r="U9558" t="s">
        <v>250</v>
      </c>
      <c r="V9558" t="s">
        <v>78</v>
      </c>
      <c r="W9558" t="s">
        <v>730</v>
      </c>
      <c r="X9558" t="s">
        <v>644</v>
      </c>
      <c r="Y9558" t="s">
        <v>675</v>
      </c>
      <c r="Z9558" t="s">
        <v>673</v>
      </c>
      <c r="AA9558" t="s">
        <v>78</v>
      </c>
      <c r="AB9558" t="s">
        <v>78</v>
      </c>
      <c r="AC9558" t="s">
        <v>63</v>
      </c>
      <c r="AD9558" t="s">
        <v>739</v>
      </c>
      <c r="AE9558" t="s">
        <v>78</v>
      </c>
      <c r="AF9558" t="s">
        <v>121</v>
      </c>
    </row>
    <row r="9559" spans="1:32" x14ac:dyDescent="0.35">
      <c r="A9559" t="s">
        <v>39</v>
      </c>
      <c r="B9559" t="s">
        <v>828</v>
      </c>
      <c r="C9559">
        <v>560</v>
      </c>
      <c r="D9559" t="s">
        <v>688</v>
      </c>
      <c r="E9559" t="s">
        <v>694</v>
      </c>
      <c r="F9559" t="s">
        <v>341</v>
      </c>
      <c r="G9559" t="s">
        <v>688</v>
      </c>
      <c r="H9559" t="s">
        <v>738</v>
      </c>
      <c r="I9559" t="s">
        <v>696</v>
      </c>
      <c r="J9559" t="s">
        <v>1056</v>
      </c>
      <c r="K9559" t="s">
        <v>291</v>
      </c>
      <c r="L9559" t="s">
        <v>980</v>
      </c>
      <c r="M9559" t="s">
        <v>800</v>
      </c>
      <c r="N9559" t="s">
        <v>738</v>
      </c>
      <c r="O9559" t="s">
        <v>1091</v>
      </c>
      <c r="P9559" t="s">
        <v>529</v>
      </c>
      <c r="Q9559" t="s">
        <v>696</v>
      </c>
      <c r="R9559" t="s">
        <v>788</v>
      </c>
      <c r="S9559" t="s">
        <v>993</v>
      </c>
      <c r="T9559" t="s">
        <v>734</v>
      </c>
      <c r="U9559" t="s">
        <v>675</v>
      </c>
      <c r="V9559" t="s">
        <v>78</v>
      </c>
      <c r="W9559" t="s">
        <v>734</v>
      </c>
      <c r="X9559" t="s">
        <v>78</v>
      </c>
      <c r="Y9559" t="s">
        <v>78</v>
      </c>
      <c r="Z9559" t="s">
        <v>246</v>
      </c>
      <c r="AA9559" t="s">
        <v>78</v>
      </c>
      <c r="AB9559" t="s">
        <v>78</v>
      </c>
      <c r="AC9559" t="s">
        <v>753</v>
      </c>
      <c r="AD9559" t="s">
        <v>730</v>
      </c>
      <c r="AE9559" t="s">
        <v>377</v>
      </c>
      <c r="AF9559" t="s">
        <v>670</v>
      </c>
    </row>
    <row r="9560" spans="1:32" x14ac:dyDescent="0.35">
      <c r="A9560" t="s">
        <v>39</v>
      </c>
      <c r="B9560" t="s">
        <v>318</v>
      </c>
      <c r="C9560">
        <v>40</v>
      </c>
      <c r="D9560" t="s">
        <v>78</v>
      </c>
      <c r="E9560" t="s">
        <v>964</v>
      </c>
      <c r="F9560" t="s">
        <v>78</v>
      </c>
      <c r="G9560" t="s">
        <v>675</v>
      </c>
      <c r="H9560" t="s">
        <v>78</v>
      </c>
      <c r="I9560" t="s">
        <v>1096</v>
      </c>
      <c r="J9560" t="s">
        <v>796</v>
      </c>
      <c r="K9560" t="s">
        <v>907</v>
      </c>
      <c r="L9560" t="s">
        <v>624</v>
      </c>
      <c r="M9560" t="s">
        <v>78</v>
      </c>
      <c r="N9560" t="s">
        <v>78</v>
      </c>
      <c r="O9560" t="s">
        <v>85</v>
      </c>
      <c r="P9560" t="s">
        <v>78</v>
      </c>
      <c r="Q9560" t="s">
        <v>377</v>
      </c>
      <c r="R9560" t="s">
        <v>730</v>
      </c>
      <c r="S9560" t="s">
        <v>732</v>
      </c>
      <c r="T9560" t="s">
        <v>85</v>
      </c>
      <c r="U9560" t="s">
        <v>78</v>
      </c>
      <c r="V9560" t="s">
        <v>78</v>
      </c>
      <c r="W9560" t="s">
        <v>624</v>
      </c>
      <c r="X9560" t="s">
        <v>78</v>
      </c>
      <c r="Y9560" t="s">
        <v>78</v>
      </c>
      <c r="Z9560" t="s">
        <v>78</v>
      </c>
      <c r="AA9560" t="s">
        <v>78</v>
      </c>
      <c r="AB9560" t="s">
        <v>78</v>
      </c>
      <c r="AC9560" t="s">
        <v>85</v>
      </c>
      <c r="AD9560" t="s">
        <v>508</v>
      </c>
      <c r="AE9560" t="s">
        <v>458</v>
      </c>
      <c r="AF9560" t="s">
        <v>323</v>
      </c>
    </row>
    <row r="9561" spans="1:32" x14ac:dyDescent="0.35">
      <c r="A9561" t="s">
        <v>40</v>
      </c>
      <c r="B9561" t="s">
        <v>827</v>
      </c>
      <c r="C9561">
        <v>2078</v>
      </c>
      <c r="D9561" t="s">
        <v>688</v>
      </c>
      <c r="E9561" t="s">
        <v>526</v>
      </c>
      <c r="F9561" t="s">
        <v>246</v>
      </c>
      <c r="G9561" t="s">
        <v>825</v>
      </c>
      <c r="H9561" t="s">
        <v>987</v>
      </c>
      <c r="I9561" t="s">
        <v>1169</v>
      </c>
      <c r="J9561" t="s">
        <v>182</v>
      </c>
      <c r="K9561" t="s">
        <v>978</v>
      </c>
      <c r="L9561" t="s">
        <v>69</v>
      </c>
      <c r="M9561" t="s">
        <v>341</v>
      </c>
      <c r="N9561" t="s">
        <v>355</v>
      </c>
      <c r="O9561" t="s">
        <v>996</v>
      </c>
      <c r="P9561" t="s">
        <v>1064</v>
      </c>
      <c r="Q9561" t="s">
        <v>432</v>
      </c>
      <c r="R9561" t="s">
        <v>1200</v>
      </c>
      <c r="S9561" t="s">
        <v>896</v>
      </c>
      <c r="T9561" t="s">
        <v>387</v>
      </c>
      <c r="U9561" t="s">
        <v>490</v>
      </c>
      <c r="V9561" t="s">
        <v>78</v>
      </c>
      <c r="W9561" t="s">
        <v>631</v>
      </c>
      <c r="X9561" t="s">
        <v>458</v>
      </c>
      <c r="Y9561" t="s">
        <v>387</v>
      </c>
      <c r="Z9561" t="s">
        <v>170</v>
      </c>
      <c r="AA9561" t="s">
        <v>679</v>
      </c>
      <c r="AB9561" t="s">
        <v>78</v>
      </c>
      <c r="AC9561" t="s">
        <v>260</v>
      </c>
      <c r="AD9561" t="s">
        <v>508</v>
      </c>
      <c r="AE9561" t="s">
        <v>246</v>
      </c>
      <c r="AF9561" t="s">
        <v>613</v>
      </c>
    </row>
    <row r="9562" spans="1:32" x14ac:dyDescent="0.35">
      <c r="A9562" t="s">
        <v>40</v>
      </c>
      <c r="B9562" t="s">
        <v>828</v>
      </c>
      <c r="C9562">
        <v>2629</v>
      </c>
      <c r="D9562" t="s">
        <v>736</v>
      </c>
      <c r="E9562" t="s">
        <v>772</v>
      </c>
      <c r="F9562" t="s">
        <v>490</v>
      </c>
      <c r="G9562" t="s">
        <v>721</v>
      </c>
      <c r="H9562" t="s">
        <v>624</v>
      </c>
      <c r="I9562" t="s">
        <v>725</v>
      </c>
      <c r="J9562" t="s">
        <v>1180</v>
      </c>
      <c r="K9562" t="s">
        <v>912</v>
      </c>
      <c r="L9562" t="s">
        <v>783</v>
      </c>
      <c r="M9562" t="s">
        <v>800</v>
      </c>
      <c r="N9562" t="s">
        <v>85</v>
      </c>
      <c r="O9562" t="s">
        <v>788</v>
      </c>
      <c r="P9562" t="s">
        <v>508</v>
      </c>
      <c r="Q9562" t="s">
        <v>1109</v>
      </c>
      <c r="R9562" t="s">
        <v>1118</v>
      </c>
      <c r="S9562" t="s">
        <v>1018</v>
      </c>
      <c r="T9562" t="s">
        <v>734</v>
      </c>
      <c r="U9562" t="s">
        <v>387</v>
      </c>
      <c r="V9562" t="s">
        <v>78</v>
      </c>
      <c r="W9562" t="s">
        <v>743</v>
      </c>
      <c r="X9562" t="s">
        <v>78</v>
      </c>
      <c r="Y9562" t="s">
        <v>679</v>
      </c>
      <c r="Z9562" t="s">
        <v>673</v>
      </c>
      <c r="AA9562" t="s">
        <v>170</v>
      </c>
      <c r="AB9562" t="s">
        <v>679</v>
      </c>
      <c r="AC9562" t="s">
        <v>1180</v>
      </c>
      <c r="AD9562" t="s">
        <v>631</v>
      </c>
      <c r="AE9562" t="s">
        <v>246</v>
      </c>
      <c r="AF9562" t="s">
        <v>460</v>
      </c>
    </row>
    <row r="9563" spans="1:32" x14ac:dyDescent="0.35">
      <c r="A9563" t="s">
        <v>40</v>
      </c>
      <c r="B9563" t="s">
        <v>318</v>
      </c>
      <c r="C9563">
        <v>201</v>
      </c>
      <c r="D9563" t="s">
        <v>334</v>
      </c>
      <c r="E9563" t="s">
        <v>936</v>
      </c>
      <c r="F9563" t="s">
        <v>389</v>
      </c>
      <c r="G9563" t="s">
        <v>807</v>
      </c>
      <c r="H9563" t="s">
        <v>406</v>
      </c>
      <c r="I9563" t="s">
        <v>1214</v>
      </c>
      <c r="J9563" t="s">
        <v>1030</v>
      </c>
      <c r="K9563" t="s">
        <v>1026</v>
      </c>
      <c r="L9563" t="s">
        <v>825</v>
      </c>
      <c r="M9563" t="s">
        <v>78</v>
      </c>
      <c r="N9563" t="s">
        <v>374</v>
      </c>
      <c r="O9563" t="s">
        <v>734</v>
      </c>
      <c r="P9563" t="s">
        <v>406</v>
      </c>
      <c r="Q9563" t="s">
        <v>1214</v>
      </c>
      <c r="R9563" t="s">
        <v>508</v>
      </c>
      <c r="S9563" t="s">
        <v>270</v>
      </c>
      <c r="T9563" t="s">
        <v>987</v>
      </c>
      <c r="U9563" t="s">
        <v>334</v>
      </c>
      <c r="V9563" t="s">
        <v>78</v>
      </c>
      <c r="W9563" t="s">
        <v>377</v>
      </c>
      <c r="X9563" t="s">
        <v>78</v>
      </c>
      <c r="Y9563" t="s">
        <v>78</v>
      </c>
      <c r="Z9563" t="s">
        <v>78</v>
      </c>
      <c r="AA9563" t="s">
        <v>78</v>
      </c>
      <c r="AB9563" t="s">
        <v>78</v>
      </c>
      <c r="AC9563" t="s">
        <v>728</v>
      </c>
      <c r="AD9563" t="s">
        <v>739</v>
      </c>
      <c r="AE9563" t="s">
        <v>987</v>
      </c>
      <c r="AF9563" t="s">
        <v>381</v>
      </c>
    </row>
    <row r="9565" spans="1:32" x14ac:dyDescent="0.35">
      <c r="A9565" t="s">
        <v>2381</v>
      </c>
    </row>
    <row r="9566" spans="1:32" x14ac:dyDescent="0.35">
      <c r="A9566" t="s">
        <v>29</v>
      </c>
      <c r="B9566" t="s">
        <v>864</v>
      </c>
      <c r="C9566" t="s">
        <v>30</v>
      </c>
      <c r="D9566" t="s">
        <v>2355</v>
      </c>
      <c r="E9566" t="s">
        <v>2356</v>
      </c>
      <c r="F9566" t="s">
        <v>2357</v>
      </c>
      <c r="G9566" t="s">
        <v>2358</v>
      </c>
      <c r="H9566" t="s">
        <v>2359</v>
      </c>
      <c r="I9566" t="s">
        <v>2360</v>
      </c>
      <c r="J9566" t="s">
        <v>2361</v>
      </c>
      <c r="K9566" t="s">
        <v>2362</v>
      </c>
      <c r="L9566" t="s">
        <v>2363</v>
      </c>
      <c r="M9566" t="s">
        <v>2364</v>
      </c>
      <c r="N9566" t="s">
        <v>2365</v>
      </c>
      <c r="O9566" t="s">
        <v>2366</v>
      </c>
      <c r="P9566" t="s">
        <v>2367</v>
      </c>
      <c r="Q9566" t="s">
        <v>2368</v>
      </c>
      <c r="R9566" t="s">
        <v>2369</v>
      </c>
      <c r="S9566" t="s">
        <v>2370</v>
      </c>
      <c r="T9566" t="s">
        <v>2371</v>
      </c>
      <c r="U9566" t="s">
        <v>2372</v>
      </c>
      <c r="V9566" t="s">
        <v>2373</v>
      </c>
      <c r="W9566" t="s">
        <v>2374</v>
      </c>
      <c r="X9566" t="s">
        <v>2375</v>
      </c>
      <c r="Y9566" t="s">
        <v>2376</v>
      </c>
      <c r="Z9566" t="s">
        <v>2377</v>
      </c>
      <c r="AA9566" t="s">
        <v>2378</v>
      </c>
      <c r="AB9566" t="s">
        <v>2379</v>
      </c>
      <c r="AC9566" t="s">
        <v>707</v>
      </c>
      <c r="AD9566" t="s">
        <v>702</v>
      </c>
      <c r="AE9566" t="s">
        <v>74</v>
      </c>
      <c r="AF9566" t="s">
        <v>1394</v>
      </c>
    </row>
    <row r="9567" spans="1:32" x14ac:dyDescent="0.35">
      <c r="A9567" t="s">
        <v>35</v>
      </c>
      <c r="B9567" t="s">
        <v>831</v>
      </c>
      <c r="C9567">
        <v>116</v>
      </c>
      <c r="D9567" t="s">
        <v>355</v>
      </c>
      <c r="E9567" t="s">
        <v>855</v>
      </c>
      <c r="F9567" t="s">
        <v>383</v>
      </c>
      <c r="G9567" t="s">
        <v>67</v>
      </c>
      <c r="H9567" t="s">
        <v>59</v>
      </c>
      <c r="I9567" t="s">
        <v>67</v>
      </c>
      <c r="J9567" t="s">
        <v>61</v>
      </c>
      <c r="K9567" t="s">
        <v>858</v>
      </c>
      <c r="L9567" t="s">
        <v>121</v>
      </c>
      <c r="M9567" t="s">
        <v>389</v>
      </c>
      <c r="N9567" t="s">
        <v>1171</v>
      </c>
      <c r="O9567" t="s">
        <v>320</v>
      </c>
      <c r="P9567" t="s">
        <v>911</v>
      </c>
      <c r="Q9567" t="s">
        <v>1169</v>
      </c>
      <c r="R9567" t="s">
        <v>1222</v>
      </c>
      <c r="S9567" t="s">
        <v>883</v>
      </c>
      <c r="T9567" t="s">
        <v>690</v>
      </c>
      <c r="U9567" t="s">
        <v>170</v>
      </c>
      <c r="V9567" t="s">
        <v>78</v>
      </c>
      <c r="W9567" t="s">
        <v>728</v>
      </c>
      <c r="X9567" t="s">
        <v>78</v>
      </c>
      <c r="Y9567" t="s">
        <v>389</v>
      </c>
      <c r="Z9567" t="s">
        <v>78</v>
      </c>
      <c r="AA9567" t="s">
        <v>679</v>
      </c>
      <c r="AB9567" t="s">
        <v>78</v>
      </c>
      <c r="AC9567" t="s">
        <v>1180</v>
      </c>
      <c r="AD9567" t="s">
        <v>458</v>
      </c>
      <c r="AE9567" t="s">
        <v>78</v>
      </c>
      <c r="AF9567" t="s">
        <v>852</v>
      </c>
    </row>
    <row r="9568" spans="1:32" x14ac:dyDescent="0.35">
      <c r="A9568" t="s">
        <v>35</v>
      </c>
      <c r="B9568" t="s">
        <v>832</v>
      </c>
      <c r="C9568">
        <v>344</v>
      </c>
      <c r="D9568" t="s">
        <v>736</v>
      </c>
      <c r="E9568" t="s">
        <v>546</v>
      </c>
      <c r="F9568" t="s">
        <v>377</v>
      </c>
      <c r="G9568" t="s">
        <v>624</v>
      </c>
      <c r="H9568" t="s">
        <v>78</v>
      </c>
      <c r="I9568" t="s">
        <v>746</v>
      </c>
      <c r="J9568" t="s">
        <v>611</v>
      </c>
      <c r="K9568" t="s">
        <v>877</v>
      </c>
      <c r="L9568" t="s">
        <v>1030</v>
      </c>
      <c r="M9568" t="s">
        <v>387</v>
      </c>
      <c r="N9568" t="s">
        <v>387</v>
      </c>
      <c r="O9568" t="s">
        <v>996</v>
      </c>
      <c r="P9568" t="s">
        <v>508</v>
      </c>
      <c r="Q9568" t="s">
        <v>660</v>
      </c>
      <c r="R9568" t="s">
        <v>865</v>
      </c>
      <c r="S9568" t="s">
        <v>1151</v>
      </c>
      <c r="T9568" t="s">
        <v>433</v>
      </c>
      <c r="U9568" t="s">
        <v>78</v>
      </c>
      <c r="V9568" t="s">
        <v>78</v>
      </c>
      <c r="W9568" t="s">
        <v>732</v>
      </c>
      <c r="X9568" t="s">
        <v>85</v>
      </c>
      <c r="Y9568" t="s">
        <v>433</v>
      </c>
      <c r="Z9568" t="s">
        <v>78</v>
      </c>
      <c r="AA9568" t="s">
        <v>78</v>
      </c>
      <c r="AB9568" t="s">
        <v>78</v>
      </c>
      <c r="AC9568" t="s">
        <v>1023</v>
      </c>
      <c r="AD9568" t="s">
        <v>718</v>
      </c>
      <c r="AE9568" t="s">
        <v>374</v>
      </c>
      <c r="AF9568" t="s">
        <v>93</v>
      </c>
    </row>
    <row r="9569" spans="1:32" x14ac:dyDescent="0.35">
      <c r="A9569" t="s">
        <v>35</v>
      </c>
      <c r="B9569" t="s">
        <v>833</v>
      </c>
      <c r="C9569">
        <v>154</v>
      </c>
      <c r="D9569" t="s">
        <v>59</v>
      </c>
      <c r="E9569" t="s">
        <v>727</v>
      </c>
      <c r="F9569" t="s">
        <v>78</v>
      </c>
      <c r="G9569" t="s">
        <v>721</v>
      </c>
      <c r="H9569" t="s">
        <v>800</v>
      </c>
      <c r="I9569" t="s">
        <v>1056</v>
      </c>
      <c r="J9569" t="s">
        <v>637</v>
      </c>
      <c r="K9569" t="s">
        <v>249</v>
      </c>
      <c r="L9569" t="s">
        <v>65</v>
      </c>
      <c r="M9569" t="s">
        <v>414</v>
      </c>
      <c r="N9569" t="s">
        <v>679</v>
      </c>
      <c r="O9569" t="s">
        <v>964</v>
      </c>
      <c r="P9569" t="s">
        <v>807</v>
      </c>
      <c r="Q9569" t="s">
        <v>1136</v>
      </c>
      <c r="R9569" t="s">
        <v>694</v>
      </c>
      <c r="S9569" t="s">
        <v>865</v>
      </c>
      <c r="T9569" t="s">
        <v>742</v>
      </c>
      <c r="U9569" t="s">
        <v>668</v>
      </c>
      <c r="V9569" t="s">
        <v>78</v>
      </c>
      <c r="W9569" t="s">
        <v>800</v>
      </c>
      <c r="X9569" t="s">
        <v>78</v>
      </c>
      <c r="Y9569" t="s">
        <v>78</v>
      </c>
      <c r="Z9569" t="s">
        <v>490</v>
      </c>
      <c r="AA9569" t="s">
        <v>414</v>
      </c>
      <c r="AB9569" t="s">
        <v>170</v>
      </c>
      <c r="AC9569" t="s">
        <v>458</v>
      </c>
      <c r="AD9569" t="s">
        <v>414</v>
      </c>
      <c r="AE9569" t="s">
        <v>78</v>
      </c>
      <c r="AF9569" t="s">
        <v>143</v>
      </c>
    </row>
    <row r="9570" spans="1:32" x14ac:dyDescent="0.35">
      <c r="A9570" t="s">
        <v>36</v>
      </c>
      <c r="B9570" t="s">
        <v>831</v>
      </c>
      <c r="C9570">
        <v>142</v>
      </c>
      <c r="D9570" t="s">
        <v>724</v>
      </c>
      <c r="E9570" t="s">
        <v>229</v>
      </c>
      <c r="F9570" t="s">
        <v>673</v>
      </c>
      <c r="G9570" t="s">
        <v>451</v>
      </c>
      <c r="H9570" t="s">
        <v>838</v>
      </c>
      <c r="I9570" t="s">
        <v>624</v>
      </c>
      <c r="J9570" t="s">
        <v>740</v>
      </c>
      <c r="K9570" t="s">
        <v>531</v>
      </c>
      <c r="L9570" t="s">
        <v>837</v>
      </c>
      <c r="M9570" t="s">
        <v>433</v>
      </c>
      <c r="N9570" t="s">
        <v>1064</v>
      </c>
      <c r="O9570" t="s">
        <v>1466</v>
      </c>
      <c r="P9570" t="s">
        <v>758</v>
      </c>
      <c r="Q9570" t="s">
        <v>717</v>
      </c>
      <c r="R9570" t="s">
        <v>276</v>
      </c>
      <c r="S9570" t="s">
        <v>61</v>
      </c>
      <c r="T9570" t="s">
        <v>788</v>
      </c>
      <c r="U9570" t="s">
        <v>389</v>
      </c>
      <c r="V9570" t="s">
        <v>78</v>
      </c>
      <c r="W9570" t="s">
        <v>728</v>
      </c>
      <c r="X9570" t="s">
        <v>334</v>
      </c>
      <c r="Y9570" t="s">
        <v>334</v>
      </c>
      <c r="Z9570" t="s">
        <v>78</v>
      </c>
      <c r="AA9570" t="s">
        <v>78</v>
      </c>
      <c r="AB9570" t="s">
        <v>78</v>
      </c>
      <c r="AC9570" t="s">
        <v>1167</v>
      </c>
      <c r="AD9570" t="s">
        <v>622</v>
      </c>
      <c r="AE9570" t="s">
        <v>78</v>
      </c>
      <c r="AF9570" t="s">
        <v>1098</v>
      </c>
    </row>
    <row r="9571" spans="1:32" x14ac:dyDescent="0.35">
      <c r="A9571" t="s">
        <v>36</v>
      </c>
      <c r="B9571" t="s">
        <v>832</v>
      </c>
      <c r="C9571">
        <v>1303</v>
      </c>
      <c r="D9571" t="s">
        <v>458</v>
      </c>
      <c r="E9571" t="s">
        <v>964</v>
      </c>
      <c r="F9571" t="s">
        <v>433</v>
      </c>
      <c r="G9571" t="s">
        <v>987</v>
      </c>
      <c r="H9571" t="s">
        <v>679</v>
      </c>
      <c r="I9571" t="s">
        <v>1023</v>
      </c>
      <c r="J9571" t="s">
        <v>958</v>
      </c>
      <c r="K9571" t="s">
        <v>883</v>
      </c>
      <c r="L9571" t="s">
        <v>631</v>
      </c>
      <c r="M9571" t="s">
        <v>387</v>
      </c>
      <c r="N9571" t="s">
        <v>433</v>
      </c>
      <c r="O9571" t="s">
        <v>1008</v>
      </c>
      <c r="P9571" t="s">
        <v>383</v>
      </c>
      <c r="Q9571" t="s">
        <v>285</v>
      </c>
      <c r="R9571" t="s">
        <v>902</v>
      </c>
      <c r="S9571" t="s">
        <v>725</v>
      </c>
      <c r="T9571" t="s">
        <v>341</v>
      </c>
      <c r="U9571" t="s">
        <v>387</v>
      </c>
      <c r="V9571" t="s">
        <v>78</v>
      </c>
      <c r="W9571" t="s">
        <v>721</v>
      </c>
      <c r="X9571" t="s">
        <v>389</v>
      </c>
      <c r="Y9571" t="s">
        <v>246</v>
      </c>
      <c r="Z9571" t="s">
        <v>679</v>
      </c>
      <c r="AA9571" t="s">
        <v>668</v>
      </c>
      <c r="AB9571" t="s">
        <v>78</v>
      </c>
      <c r="AC9571" t="s">
        <v>1096</v>
      </c>
      <c r="AD9571" t="s">
        <v>719</v>
      </c>
      <c r="AE9571" t="s">
        <v>246</v>
      </c>
      <c r="AF9571" t="s">
        <v>100</v>
      </c>
    </row>
    <row r="9572" spans="1:32" x14ac:dyDescent="0.35">
      <c r="A9572" t="s">
        <v>36</v>
      </c>
      <c r="B9572" t="s">
        <v>833</v>
      </c>
      <c r="C9572">
        <v>183</v>
      </c>
      <c r="D9572" t="s">
        <v>800</v>
      </c>
      <c r="E9572" t="s">
        <v>654</v>
      </c>
      <c r="F9572" t="s">
        <v>738</v>
      </c>
      <c r="G9572" t="s">
        <v>728</v>
      </c>
      <c r="H9572" t="s">
        <v>490</v>
      </c>
      <c r="I9572" t="s">
        <v>825</v>
      </c>
      <c r="J9572" t="s">
        <v>69</v>
      </c>
      <c r="K9572" t="s">
        <v>1098</v>
      </c>
      <c r="L9572" t="s">
        <v>719</v>
      </c>
      <c r="M9572" t="s">
        <v>389</v>
      </c>
      <c r="N9572" t="s">
        <v>78</v>
      </c>
      <c r="O9572" t="s">
        <v>1167</v>
      </c>
      <c r="P9572" t="s">
        <v>458</v>
      </c>
      <c r="Q9572" t="s">
        <v>741</v>
      </c>
      <c r="R9572" t="s">
        <v>503</v>
      </c>
      <c r="S9572" t="s">
        <v>745</v>
      </c>
      <c r="T9572" t="s">
        <v>529</v>
      </c>
      <c r="U9572" t="s">
        <v>673</v>
      </c>
      <c r="V9572" t="s">
        <v>78</v>
      </c>
      <c r="W9572" t="s">
        <v>374</v>
      </c>
      <c r="X9572" t="s">
        <v>433</v>
      </c>
      <c r="Y9572" t="s">
        <v>246</v>
      </c>
      <c r="Z9572" t="s">
        <v>673</v>
      </c>
      <c r="AA9572" t="s">
        <v>78</v>
      </c>
      <c r="AB9572" t="s">
        <v>78</v>
      </c>
      <c r="AC9572" t="s">
        <v>1167</v>
      </c>
      <c r="AD9572" t="s">
        <v>490</v>
      </c>
      <c r="AE9572" t="s">
        <v>414</v>
      </c>
      <c r="AF9572" t="s">
        <v>252</v>
      </c>
    </row>
    <row r="9573" spans="1:32" x14ac:dyDescent="0.35">
      <c r="A9573" t="s">
        <v>37</v>
      </c>
      <c r="B9573" t="s">
        <v>831</v>
      </c>
      <c r="C9573">
        <v>109</v>
      </c>
      <c r="D9573" t="s">
        <v>688</v>
      </c>
      <c r="E9573" t="s">
        <v>1102</v>
      </c>
      <c r="F9573" t="s">
        <v>789</v>
      </c>
      <c r="G9573" t="s">
        <v>1200</v>
      </c>
      <c r="H9573" t="s">
        <v>1023</v>
      </c>
      <c r="I9573" t="s">
        <v>736</v>
      </c>
      <c r="J9573" t="s">
        <v>291</v>
      </c>
      <c r="K9573" t="s">
        <v>369</v>
      </c>
      <c r="L9573" t="s">
        <v>212</v>
      </c>
      <c r="M9573" t="s">
        <v>334</v>
      </c>
      <c r="N9573" t="s">
        <v>456</v>
      </c>
      <c r="O9573" t="s">
        <v>589</v>
      </c>
      <c r="P9573" t="s">
        <v>1087</v>
      </c>
      <c r="Q9573" t="s">
        <v>1209</v>
      </c>
      <c r="R9573" t="s">
        <v>836</v>
      </c>
      <c r="S9573" t="s">
        <v>637</v>
      </c>
      <c r="T9573" t="s">
        <v>742</v>
      </c>
      <c r="U9573" t="s">
        <v>246</v>
      </c>
      <c r="V9573" t="s">
        <v>78</v>
      </c>
      <c r="W9573" t="s">
        <v>341</v>
      </c>
      <c r="X9573" t="s">
        <v>78</v>
      </c>
      <c r="Y9573" t="s">
        <v>78</v>
      </c>
      <c r="Z9573" t="s">
        <v>78</v>
      </c>
      <c r="AA9573" t="s">
        <v>675</v>
      </c>
      <c r="AB9573" t="s">
        <v>78</v>
      </c>
      <c r="AC9573" t="s">
        <v>980</v>
      </c>
      <c r="AD9573" t="s">
        <v>490</v>
      </c>
      <c r="AE9573" t="s">
        <v>85</v>
      </c>
      <c r="AF9573" t="s">
        <v>838</v>
      </c>
    </row>
    <row r="9574" spans="1:32" x14ac:dyDescent="0.35">
      <c r="A9574" t="s">
        <v>37</v>
      </c>
      <c r="B9574" t="s">
        <v>832</v>
      </c>
      <c r="C9574">
        <v>644</v>
      </c>
      <c r="D9574" t="s">
        <v>490</v>
      </c>
      <c r="E9574" t="s">
        <v>1130</v>
      </c>
      <c r="F9574" t="s">
        <v>246</v>
      </c>
      <c r="G9574" t="s">
        <v>676</v>
      </c>
      <c r="H9574" t="s">
        <v>170</v>
      </c>
      <c r="I9574" t="s">
        <v>791</v>
      </c>
      <c r="J9574" t="s">
        <v>796</v>
      </c>
      <c r="K9574" t="s">
        <v>1205</v>
      </c>
      <c r="L9574" t="s">
        <v>529</v>
      </c>
      <c r="M9574" t="s">
        <v>458</v>
      </c>
      <c r="N9574" t="s">
        <v>433</v>
      </c>
      <c r="O9574" t="s">
        <v>728</v>
      </c>
      <c r="P9574" t="s">
        <v>490</v>
      </c>
      <c r="Q9574" t="s">
        <v>114</v>
      </c>
      <c r="R9574" t="s">
        <v>59</v>
      </c>
      <c r="S9574" t="s">
        <v>65</v>
      </c>
      <c r="T9574" t="s">
        <v>377</v>
      </c>
      <c r="U9574" t="s">
        <v>673</v>
      </c>
      <c r="V9574" t="s">
        <v>78</v>
      </c>
      <c r="W9574" t="s">
        <v>250</v>
      </c>
      <c r="X9574" t="s">
        <v>374</v>
      </c>
      <c r="Y9574" t="s">
        <v>433</v>
      </c>
      <c r="Z9574" t="s">
        <v>78</v>
      </c>
      <c r="AA9574" t="s">
        <v>78</v>
      </c>
      <c r="AB9574" t="s">
        <v>78</v>
      </c>
      <c r="AC9574" t="s">
        <v>789</v>
      </c>
      <c r="AD9574" t="s">
        <v>723</v>
      </c>
      <c r="AE9574" t="s">
        <v>623</v>
      </c>
      <c r="AF9574" t="s">
        <v>229</v>
      </c>
    </row>
    <row r="9575" spans="1:32" x14ac:dyDescent="0.35">
      <c r="A9575" t="s">
        <v>37</v>
      </c>
      <c r="B9575" t="s">
        <v>833</v>
      </c>
      <c r="C9575">
        <v>69</v>
      </c>
      <c r="D9575" t="s">
        <v>675</v>
      </c>
      <c r="E9575" t="s">
        <v>641</v>
      </c>
      <c r="F9575" t="s">
        <v>78</v>
      </c>
      <c r="G9575" t="s">
        <v>85</v>
      </c>
      <c r="H9575" t="s">
        <v>85</v>
      </c>
      <c r="I9575" t="s">
        <v>631</v>
      </c>
      <c r="J9575" t="s">
        <v>740</v>
      </c>
      <c r="K9575" t="s">
        <v>1087</v>
      </c>
      <c r="L9575" t="s">
        <v>450</v>
      </c>
      <c r="M9575" t="s">
        <v>59</v>
      </c>
      <c r="N9575" t="s">
        <v>673</v>
      </c>
      <c r="O9575" t="s">
        <v>307</v>
      </c>
      <c r="P9575" t="s">
        <v>63</v>
      </c>
      <c r="Q9575" t="s">
        <v>737</v>
      </c>
      <c r="R9575" t="s">
        <v>696</v>
      </c>
      <c r="S9575" t="s">
        <v>78</v>
      </c>
      <c r="T9575" t="s">
        <v>688</v>
      </c>
      <c r="U9575" t="s">
        <v>456</v>
      </c>
      <c r="V9575" t="s">
        <v>78</v>
      </c>
      <c r="W9575" t="s">
        <v>85</v>
      </c>
      <c r="X9575" t="s">
        <v>78</v>
      </c>
      <c r="Y9575" t="s">
        <v>78</v>
      </c>
      <c r="Z9575" t="s">
        <v>246</v>
      </c>
      <c r="AA9575" t="s">
        <v>78</v>
      </c>
      <c r="AB9575" t="s">
        <v>78</v>
      </c>
      <c r="AC9575" t="s">
        <v>1023</v>
      </c>
      <c r="AD9575" t="s">
        <v>432</v>
      </c>
      <c r="AE9575" t="s">
        <v>622</v>
      </c>
      <c r="AF9575" t="s">
        <v>191</v>
      </c>
    </row>
    <row r="9576" spans="1:32" x14ac:dyDescent="0.35">
      <c r="A9576" t="s">
        <v>38</v>
      </c>
      <c r="B9576" t="s">
        <v>831</v>
      </c>
      <c r="C9576">
        <v>197</v>
      </c>
      <c r="D9576" t="s">
        <v>633</v>
      </c>
      <c r="E9576" t="s">
        <v>475</v>
      </c>
      <c r="F9576" t="s">
        <v>414</v>
      </c>
      <c r="G9576" t="s">
        <v>1026</v>
      </c>
      <c r="H9576" t="s">
        <v>731</v>
      </c>
      <c r="I9576" t="s">
        <v>788</v>
      </c>
      <c r="J9576" t="s">
        <v>1220</v>
      </c>
      <c r="K9576" t="s">
        <v>494</v>
      </c>
      <c r="L9576" t="s">
        <v>720</v>
      </c>
      <c r="M9576" t="s">
        <v>738</v>
      </c>
      <c r="N9576" t="s">
        <v>270</v>
      </c>
      <c r="O9576" t="s">
        <v>772</v>
      </c>
      <c r="P9576" t="s">
        <v>727</v>
      </c>
      <c r="Q9576" t="s">
        <v>725</v>
      </c>
      <c r="R9576" t="s">
        <v>958</v>
      </c>
      <c r="S9576" t="s">
        <v>533</v>
      </c>
      <c r="T9576" t="s">
        <v>389</v>
      </c>
      <c r="U9576" t="s">
        <v>675</v>
      </c>
      <c r="V9576" t="s">
        <v>78</v>
      </c>
      <c r="W9576" t="s">
        <v>696</v>
      </c>
      <c r="X9576" t="s">
        <v>734</v>
      </c>
      <c r="Y9576" t="s">
        <v>414</v>
      </c>
      <c r="Z9576" t="s">
        <v>800</v>
      </c>
      <c r="AA9576" t="s">
        <v>78</v>
      </c>
      <c r="AB9576" t="s">
        <v>668</v>
      </c>
      <c r="AC9576" t="s">
        <v>1023</v>
      </c>
      <c r="AD9576" t="s">
        <v>718</v>
      </c>
      <c r="AE9576" t="s">
        <v>246</v>
      </c>
      <c r="AF9576" t="s">
        <v>964</v>
      </c>
    </row>
    <row r="9577" spans="1:32" x14ac:dyDescent="0.35">
      <c r="A9577" t="s">
        <v>38</v>
      </c>
      <c r="B9577" t="s">
        <v>832</v>
      </c>
      <c r="C9577">
        <v>412</v>
      </c>
      <c r="D9577" t="s">
        <v>742</v>
      </c>
      <c r="E9577" t="s">
        <v>546</v>
      </c>
      <c r="F9577" t="s">
        <v>644</v>
      </c>
      <c r="G9577" t="s">
        <v>490</v>
      </c>
      <c r="H9577" t="s">
        <v>644</v>
      </c>
      <c r="I9577" t="s">
        <v>934</v>
      </c>
      <c r="J9577" t="s">
        <v>1096</v>
      </c>
      <c r="K9577" t="s">
        <v>533</v>
      </c>
      <c r="L9577" t="s">
        <v>1200</v>
      </c>
      <c r="M9577" t="s">
        <v>676</v>
      </c>
      <c r="N9577" t="s">
        <v>246</v>
      </c>
      <c r="O9577" t="s">
        <v>67</v>
      </c>
      <c r="P9577" t="s">
        <v>993</v>
      </c>
      <c r="Q9577" t="s">
        <v>755</v>
      </c>
      <c r="R9577" t="s">
        <v>980</v>
      </c>
      <c r="S9577" t="s">
        <v>285</v>
      </c>
      <c r="T9577" t="s">
        <v>85</v>
      </c>
      <c r="U9577" t="s">
        <v>622</v>
      </c>
      <c r="V9577" t="s">
        <v>78</v>
      </c>
      <c r="W9577" t="s">
        <v>718</v>
      </c>
      <c r="X9577" t="s">
        <v>668</v>
      </c>
      <c r="Y9577" t="s">
        <v>170</v>
      </c>
      <c r="Z9577" t="s">
        <v>679</v>
      </c>
      <c r="AA9577" t="s">
        <v>78</v>
      </c>
      <c r="AB9577" t="s">
        <v>78</v>
      </c>
      <c r="AC9577" t="s">
        <v>1167</v>
      </c>
      <c r="AD9577" t="s">
        <v>250</v>
      </c>
      <c r="AE9577" t="s">
        <v>679</v>
      </c>
      <c r="AF9577" t="s">
        <v>939</v>
      </c>
    </row>
    <row r="9578" spans="1:32" x14ac:dyDescent="0.35">
      <c r="A9578" t="s">
        <v>38</v>
      </c>
      <c r="B9578" t="s">
        <v>833</v>
      </c>
      <c r="C9578">
        <v>211</v>
      </c>
      <c r="D9578" t="s">
        <v>938</v>
      </c>
      <c r="E9578" t="s">
        <v>1217</v>
      </c>
      <c r="F9578" t="s">
        <v>334</v>
      </c>
      <c r="G9578" t="s">
        <v>688</v>
      </c>
      <c r="H9578" t="s">
        <v>78</v>
      </c>
      <c r="I9578" t="s">
        <v>1138</v>
      </c>
      <c r="J9578" t="s">
        <v>964</v>
      </c>
      <c r="K9578" t="s">
        <v>733</v>
      </c>
      <c r="L9578" t="s">
        <v>450</v>
      </c>
      <c r="M9578" t="s">
        <v>383</v>
      </c>
      <c r="N9578" t="s">
        <v>433</v>
      </c>
      <c r="O9578" t="s">
        <v>731</v>
      </c>
      <c r="P9578" t="s">
        <v>503</v>
      </c>
      <c r="Q9578" t="s">
        <v>813</v>
      </c>
      <c r="R9578" t="s">
        <v>782</v>
      </c>
      <c r="S9578" t="s">
        <v>958</v>
      </c>
      <c r="T9578" t="s">
        <v>675</v>
      </c>
      <c r="U9578" t="s">
        <v>743</v>
      </c>
      <c r="V9578" t="s">
        <v>78</v>
      </c>
      <c r="W9578" t="s">
        <v>624</v>
      </c>
      <c r="X9578" t="s">
        <v>414</v>
      </c>
      <c r="Y9578" t="s">
        <v>78</v>
      </c>
      <c r="Z9578" t="s">
        <v>78</v>
      </c>
      <c r="AA9578" t="s">
        <v>78</v>
      </c>
      <c r="AB9578" t="s">
        <v>374</v>
      </c>
      <c r="AC9578" t="s">
        <v>735</v>
      </c>
      <c r="AD9578" t="s">
        <v>719</v>
      </c>
      <c r="AE9578" t="s">
        <v>170</v>
      </c>
      <c r="AF9578" t="s">
        <v>589</v>
      </c>
    </row>
    <row r="9579" spans="1:32" x14ac:dyDescent="0.35">
      <c r="A9579" t="s">
        <v>39</v>
      </c>
      <c r="B9579" t="s">
        <v>831</v>
      </c>
      <c r="C9579">
        <v>129</v>
      </c>
      <c r="D9579" t="s">
        <v>1091</v>
      </c>
      <c r="E9579" t="s">
        <v>363</v>
      </c>
      <c r="F9579" t="s">
        <v>690</v>
      </c>
      <c r="G9579" t="s">
        <v>1169</v>
      </c>
      <c r="H9579" t="s">
        <v>1018</v>
      </c>
      <c r="I9579" t="s">
        <v>341</v>
      </c>
      <c r="J9579" t="s">
        <v>755</v>
      </c>
      <c r="K9579" t="s">
        <v>766</v>
      </c>
      <c r="L9579" t="s">
        <v>727</v>
      </c>
      <c r="M9579" t="s">
        <v>433</v>
      </c>
      <c r="N9579" t="s">
        <v>730</v>
      </c>
      <c r="O9579" t="s">
        <v>840</v>
      </c>
      <c r="P9579" t="s">
        <v>753</v>
      </c>
      <c r="Q9579" t="s">
        <v>260</v>
      </c>
      <c r="R9579" t="s">
        <v>755</v>
      </c>
      <c r="S9579" t="s">
        <v>1096</v>
      </c>
      <c r="T9579" t="s">
        <v>739</v>
      </c>
      <c r="U9579" t="s">
        <v>622</v>
      </c>
      <c r="V9579" t="s">
        <v>78</v>
      </c>
      <c r="W9579" t="s">
        <v>529</v>
      </c>
      <c r="X9579" t="s">
        <v>414</v>
      </c>
      <c r="Y9579" t="s">
        <v>78</v>
      </c>
      <c r="Z9579" t="s">
        <v>78</v>
      </c>
      <c r="AA9579" t="s">
        <v>78</v>
      </c>
      <c r="AB9579" t="s">
        <v>78</v>
      </c>
      <c r="AC9579" t="s">
        <v>694</v>
      </c>
      <c r="AD9579" t="s">
        <v>250</v>
      </c>
      <c r="AE9579" t="s">
        <v>246</v>
      </c>
      <c r="AF9579" t="s">
        <v>1213</v>
      </c>
    </row>
    <row r="9580" spans="1:32" x14ac:dyDescent="0.35">
      <c r="A9580" t="s">
        <v>39</v>
      </c>
      <c r="B9580" t="s">
        <v>832</v>
      </c>
      <c r="C9580">
        <v>591</v>
      </c>
      <c r="D9580" t="s">
        <v>529</v>
      </c>
      <c r="E9580" t="s">
        <v>856</v>
      </c>
      <c r="F9580" t="s">
        <v>389</v>
      </c>
      <c r="G9580" t="s">
        <v>987</v>
      </c>
      <c r="H9580" t="s">
        <v>377</v>
      </c>
      <c r="I9580" t="s">
        <v>1222</v>
      </c>
      <c r="J9580" t="s">
        <v>750</v>
      </c>
      <c r="K9580" t="s">
        <v>1067</v>
      </c>
      <c r="L9580" t="s">
        <v>59</v>
      </c>
      <c r="M9580" t="s">
        <v>624</v>
      </c>
      <c r="N9580" t="s">
        <v>675</v>
      </c>
      <c r="O9580" t="s">
        <v>696</v>
      </c>
      <c r="P9580" t="s">
        <v>624</v>
      </c>
      <c r="Q9580" t="s">
        <v>746</v>
      </c>
      <c r="R9580" t="s">
        <v>696</v>
      </c>
      <c r="S9580" t="s">
        <v>1167</v>
      </c>
      <c r="T9580" t="s">
        <v>433</v>
      </c>
      <c r="U9580" t="s">
        <v>987</v>
      </c>
      <c r="V9580" t="s">
        <v>78</v>
      </c>
      <c r="W9580" t="s">
        <v>529</v>
      </c>
      <c r="X9580" t="s">
        <v>355</v>
      </c>
      <c r="Y9580" t="s">
        <v>374</v>
      </c>
      <c r="Z9580" t="s">
        <v>668</v>
      </c>
      <c r="AA9580" t="s">
        <v>78</v>
      </c>
      <c r="AB9580" t="s">
        <v>78</v>
      </c>
      <c r="AC9580" t="s">
        <v>722</v>
      </c>
      <c r="AD9580" t="s">
        <v>742</v>
      </c>
      <c r="AE9580" t="s">
        <v>673</v>
      </c>
      <c r="AF9580" t="s">
        <v>480</v>
      </c>
    </row>
    <row r="9581" spans="1:32" x14ac:dyDescent="0.35">
      <c r="A9581" t="s">
        <v>39</v>
      </c>
      <c r="B9581" t="s">
        <v>833</v>
      </c>
      <c r="C9581">
        <v>304</v>
      </c>
      <c r="D9581" t="s">
        <v>623</v>
      </c>
      <c r="E9581" t="s">
        <v>925</v>
      </c>
      <c r="F9581" t="s">
        <v>389</v>
      </c>
      <c r="G9581" t="s">
        <v>490</v>
      </c>
      <c r="H9581" t="s">
        <v>341</v>
      </c>
      <c r="I9581" t="s">
        <v>1018</v>
      </c>
      <c r="J9581" t="s">
        <v>654</v>
      </c>
      <c r="K9581" t="s">
        <v>1264</v>
      </c>
      <c r="L9581" t="s">
        <v>731</v>
      </c>
      <c r="M9581" t="s">
        <v>374</v>
      </c>
      <c r="N9581" t="s">
        <v>675</v>
      </c>
      <c r="O9581" t="s">
        <v>719</v>
      </c>
      <c r="P9581" t="s">
        <v>623</v>
      </c>
      <c r="Q9581" t="s">
        <v>721</v>
      </c>
      <c r="R9581" t="s">
        <v>796</v>
      </c>
      <c r="S9581" t="s">
        <v>721</v>
      </c>
      <c r="T9581" t="s">
        <v>825</v>
      </c>
      <c r="U9581" t="s">
        <v>736</v>
      </c>
      <c r="V9581" t="s">
        <v>78</v>
      </c>
      <c r="W9581" t="s">
        <v>730</v>
      </c>
      <c r="X9581" t="s">
        <v>170</v>
      </c>
      <c r="Y9581" t="s">
        <v>673</v>
      </c>
      <c r="Z9581" t="s">
        <v>389</v>
      </c>
      <c r="AA9581" t="s">
        <v>78</v>
      </c>
      <c r="AB9581" t="s">
        <v>78</v>
      </c>
      <c r="AC9581" t="s">
        <v>1167</v>
      </c>
      <c r="AD9581" t="s">
        <v>631</v>
      </c>
      <c r="AE9581" t="s">
        <v>389</v>
      </c>
      <c r="AF9581" t="s">
        <v>130</v>
      </c>
    </row>
    <row r="9582" spans="1:32" x14ac:dyDescent="0.35">
      <c r="A9582" t="s">
        <v>40</v>
      </c>
      <c r="B9582" t="s">
        <v>831</v>
      </c>
      <c r="C9582">
        <v>693</v>
      </c>
      <c r="D9582" t="s">
        <v>508</v>
      </c>
      <c r="E9582" t="s">
        <v>855</v>
      </c>
      <c r="F9582" t="s">
        <v>807</v>
      </c>
      <c r="G9582" t="s">
        <v>996</v>
      </c>
      <c r="H9582" t="s">
        <v>783</v>
      </c>
      <c r="I9582" t="s">
        <v>739</v>
      </c>
      <c r="J9582" t="s">
        <v>1138</v>
      </c>
      <c r="K9582" t="s">
        <v>518</v>
      </c>
      <c r="L9582" t="s">
        <v>744</v>
      </c>
      <c r="M9582" t="s">
        <v>414</v>
      </c>
      <c r="N9582" t="s">
        <v>1008</v>
      </c>
      <c r="O9582" t="s">
        <v>524</v>
      </c>
      <c r="P9582" t="s">
        <v>854</v>
      </c>
      <c r="Q9582" t="s">
        <v>1118</v>
      </c>
      <c r="R9582" t="s">
        <v>611</v>
      </c>
      <c r="S9582" t="s">
        <v>748</v>
      </c>
      <c r="T9582" t="s">
        <v>730</v>
      </c>
      <c r="U9582" t="s">
        <v>387</v>
      </c>
      <c r="V9582" t="s">
        <v>78</v>
      </c>
      <c r="W9582" t="s">
        <v>337</v>
      </c>
      <c r="X9582" t="s">
        <v>675</v>
      </c>
      <c r="Y9582" t="s">
        <v>246</v>
      </c>
      <c r="Z9582" t="s">
        <v>673</v>
      </c>
      <c r="AA9582" t="s">
        <v>170</v>
      </c>
      <c r="AB9582" t="s">
        <v>679</v>
      </c>
      <c r="AC9582" t="s">
        <v>740</v>
      </c>
      <c r="AD9582" t="s">
        <v>807</v>
      </c>
      <c r="AE9582" t="s">
        <v>334</v>
      </c>
      <c r="AF9582" t="s">
        <v>1098</v>
      </c>
    </row>
    <row r="9583" spans="1:32" x14ac:dyDescent="0.35">
      <c r="A9583" t="s">
        <v>40</v>
      </c>
      <c r="B9583" t="s">
        <v>832</v>
      </c>
      <c r="C9583">
        <v>3294</v>
      </c>
      <c r="D9583" t="s">
        <v>743</v>
      </c>
      <c r="E9583" t="s">
        <v>838</v>
      </c>
      <c r="F9583" t="s">
        <v>389</v>
      </c>
      <c r="G9583" t="s">
        <v>622</v>
      </c>
      <c r="H9583" t="s">
        <v>246</v>
      </c>
      <c r="I9583" t="s">
        <v>783</v>
      </c>
      <c r="J9583" t="s">
        <v>996</v>
      </c>
      <c r="K9583" t="s">
        <v>1264</v>
      </c>
      <c r="L9583" t="s">
        <v>741</v>
      </c>
      <c r="M9583" t="s">
        <v>987</v>
      </c>
      <c r="N9583" t="s">
        <v>377</v>
      </c>
      <c r="O9583" t="s">
        <v>793</v>
      </c>
      <c r="P9583" t="s">
        <v>736</v>
      </c>
      <c r="Q9583" t="s">
        <v>450</v>
      </c>
      <c r="R9583" t="s">
        <v>791</v>
      </c>
      <c r="S9583" t="s">
        <v>783</v>
      </c>
      <c r="T9583" t="s">
        <v>85</v>
      </c>
      <c r="U9583" t="s">
        <v>387</v>
      </c>
      <c r="V9583" t="s">
        <v>78</v>
      </c>
      <c r="W9583" t="s">
        <v>825</v>
      </c>
      <c r="X9583" t="s">
        <v>389</v>
      </c>
      <c r="Y9583" t="s">
        <v>246</v>
      </c>
      <c r="Z9583" t="s">
        <v>679</v>
      </c>
      <c r="AA9583" t="s">
        <v>679</v>
      </c>
      <c r="AB9583" t="s">
        <v>78</v>
      </c>
      <c r="AC9583" t="s">
        <v>735</v>
      </c>
      <c r="AD9583" t="s">
        <v>288</v>
      </c>
      <c r="AE9583" t="s">
        <v>433</v>
      </c>
      <c r="AF9583" t="s">
        <v>402</v>
      </c>
    </row>
    <row r="9584" spans="1:32" x14ac:dyDescent="0.35">
      <c r="A9584" t="s">
        <v>40</v>
      </c>
      <c r="B9584" t="s">
        <v>833</v>
      </c>
      <c r="C9584">
        <v>921</v>
      </c>
      <c r="D9584" t="s">
        <v>825</v>
      </c>
      <c r="E9584" t="s">
        <v>877</v>
      </c>
      <c r="F9584" t="s">
        <v>377</v>
      </c>
      <c r="G9584" t="s">
        <v>718</v>
      </c>
      <c r="H9584" t="s">
        <v>85</v>
      </c>
      <c r="I9584" t="s">
        <v>788</v>
      </c>
      <c r="J9584" t="s">
        <v>1138</v>
      </c>
      <c r="K9584" t="s">
        <v>877</v>
      </c>
      <c r="L9584" t="s">
        <v>1151</v>
      </c>
      <c r="M9584" t="s">
        <v>490</v>
      </c>
      <c r="N9584" t="s">
        <v>433</v>
      </c>
      <c r="O9584" t="s">
        <v>59</v>
      </c>
      <c r="P9584" t="s">
        <v>732</v>
      </c>
      <c r="Q9584" t="s">
        <v>789</v>
      </c>
      <c r="R9584" t="s">
        <v>782</v>
      </c>
      <c r="S9584" t="s">
        <v>580</v>
      </c>
      <c r="T9584" t="s">
        <v>734</v>
      </c>
      <c r="U9584" t="s">
        <v>622</v>
      </c>
      <c r="V9584" t="s">
        <v>78</v>
      </c>
      <c r="W9584" t="s">
        <v>644</v>
      </c>
      <c r="X9584" t="s">
        <v>673</v>
      </c>
      <c r="Y9584" t="s">
        <v>668</v>
      </c>
      <c r="Z9584" t="s">
        <v>433</v>
      </c>
      <c r="AA9584" t="s">
        <v>679</v>
      </c>
      <c r="AB9584" t="s">
        <v>170</v>
      </c>
      <c r="AC9584" t="s">
        <v>789</v>
      </c>
      <c r="AD9584" t="s">
        <v>868</v>
      </c>
      <c r="AE9584" t="s">
        <v>374</v>
      </c>
      <c r="AF9584" t="s">
        <v>455</v>
      </c>
    </row>
    <row r="9586" spans="1:32" x14ac:dyDescent="0.35">
      <c r="A9586" t="s">
        <v>2382</v>
      </c>
    </row>
    <row r="9587" spans="1:32" x14ac:dyDescent="0.35">
      <c r="A9587" t="s">
        <v>29</v>
      </c>
      <c r="B9587" t="s">
        <v>872</v>
      </c>
      <c r="C9587" t="s">
        <v>30</v>
      </c>
      <c r="D9587" t="s">
        <v>2355</v>
      </c>
      <c r="E9587" t="s">
        <v>2356</v>
      </c>
      <c r="F9587" t="s">
        <v>2357</v>
      </c>
      <c r="G9587" t="s">
        <v>2358</v>
      </c>
      <c r="H9587" t="s">
        <v>2359</v>
      </c>
      <c r="I9587" t="s">
        <v>2360</v>
      </c>
      <c r="J9587" t="s">
        <v>2361</v>
      </c>
      <c r="K9587" t="s">
        <v>2362</v>
      </c>
      <c r="L9587" t="s">
        <v>2363</v>
      </c>
      <c r="M9587" t="s">
        <v>2364</v>
      </c>
      <c r="N9587" t="s">
        <v>2365</v>
      </c>
      <c r="O9587" t="s">
        <v>2366</v>
      </c>
      <c r="P9587" t="s">
        <v>2367</v>
      </c>
      <c r="Q9587" t="s">
        <v>2368</v>
      </c>
      <c r="R9587" t="s">
        <v>2369</v>
      </c>
      <c r="S9587" t="s">
        <v>2370</v>
      </c>
      <c r="T9587" t="s">
        <v>2371</v>
      </c>
      <c r="U9587" t="s">
        <v>2372</v>
      </c>
      <c r="V9587" t="s">
        <v>2373</v>
      </c>
      <c r="W9587" t="s">
        <v>2374</v>
      </c>
      <c r="X9587" t="s">
        <v>2375</v>
      </c>
      <c r="Y9587" t="s">
        <v>2376</v>
      </c>
      <c r="Z9587" t="s">
        <v>2377</v>
      </c>
      <c r="AA9587" t="s">
        <v>2378</v>
      </c>
      <c r="AB9587" t="s">
        <v>2379</v>
      </c>
      <c r="AC9587" t="s">
        <v>707</v>
      </c>
      <c r="AD9587" t="s">
        <v>702</v>
      </c>
      <c r="AE9587" t="s">
        <v>74</v>
      </c>
      <c r="AF9587" t="s">
        <v>1394</v>
      </c>
    </row>
    <row r="9588" spans="1:32" x14ac:dyDescent="0.35">
      <c r="A9588" t="s">
        <v>35</v>
      </c>
      <c r="B9588" t="s">
        <v>873</v>
      </c>
      <c r="C9588">
        <v>406</v>
      </c>
      <c r="D9588" t="s">
        <v>688</v>
      </c>
      <c r="E9588" t="s">
        <v>1310</v>
      </c>
      <c r="F9588" t="s">
        <v>623</v>
      </c>
      <c r="G9588" t="s">
        <v>736</v>
      </c>
      <c r="H9588" t="s">
        <v>624</v>
      </c>
      <c r="I9588" t="s">
        <v>964</v>
      </c>
      <c r="J9588" t="s">
        <v>114</v>
      </c>
      <c r="K9588" t="s">
        <v>1090</v>
      </c>
      <c r="L9588" t="s">
        <v>1056</v>
      </c>
      <c r="M9588" t="s">
        <v>85</v>
      </c>
      <c r="N9588" t="s">
        <v>736</v>
      </c>
      <c r="O9588" t="s">
        <v>810</v>
      </c>
      <c r="P9588" t="s">
        <v>65</v>
      </c>
      <c r="Q9588" t="s">
        <v>1220</v>
      </c>
      <c r="R9588" t="s">
        <v>958</v>
      </c>
      <c r="S9588" t="s">
        <v>958</v>
      </c>
      <c r="T9588" t="s">
        <v>490</v>
      </c>
      <c r="U9588" t="s">
        <v>679</v>
      </c>
      <c r="V9588" t="s">
        <v>78</v>
      </c>
      <c r="W9588" t="s">
        <v>644</v>
      </c>
      <c r="X9588" t="s">
        <v>623</v>
      </c>
      <c r="Y9588" t="s">
        <v>668</v>
      </c>
      <c r="Z9588" t="s">
        <v>78</v>
      </c>
      <c r="AA9588" t="s">
        <v>668</v>
      </c>
      <c r="AB9588" t="s">
        <v>679</v>
      </c>
      <c r="AC9588" t="s">
        <v>739</v>
      </c>
      <c r="AD9588" t="s">
        <v>406</v>
      </c>
      <c r="AE9588" t="s">
        <v>679</v>
      </c>
      <c r="AF9588" t="s">
        <v>118</v>
      </c>
    </row>
    <row r="9589" spans="1:32" x14ac:dyDescent="0.35">
      <c r="A9589" t="s">
        <v>35</v>
      </c>
      <c r="B9589" t="s">
        <v>874</v>
      </c>
      <c r="C9589">
        <v>172</v>
      </c>
      <c r="D9589" t="s">
        <v>676</v>
      </c>
      <c r="E9589" t="s">
        <v>152</v>
      </c>
      <c r="F9589" t="s">
        <v>170</v>
      </c>
      <c r="G9589" t="s">
        <v>503</v>
      </c>
      <c r="H9589" t="s">
        <v>374</v>
      </c>
      <c r="I9589" t="s">
        <v>1018</v>
      </c>
      <c r="J9589" t="s">
        <v>938</v>
      </c>
      <c r="K9589" t="s">
        <v>1104</v>
      </c>
      <c r="L9589" t="s">
        <v>67</v>
      </c>
      <c r="M9589" t="s">
        <v>78</v>
      </c>
      <c r="N9589" t="s">
        <v>800</v>
      </c>
      <c r="O9589" t="s">
        <v>914</v>
      </c>
      <c r="P9589" t="s">
        <v>458</v>
      </c>
      <c r="Q9589" t="s">
        <v>69</v>
      </c>
      <c r="R9589" t="s">
        <v>740</v>
      </c>
      <c r="S9589" t="s">
        <v>783</v>
      </c>
      <c r="T9589" t="s">
        <v>644</v>
      </c>
      <c r="U9589" t="s">
        <v>78</v>
      </c>
      <c r="V9589" t="s">
        <v>78</v>
      </c>
      <c r="W9589" t="s">
        <v>993</v>
      </c>
      <c r="X9589" t="s">
        <v>78</v>
      </c>
      <c r="Y9589" t="s">
        <v>675</v>
      </c>
      <c r="Z9589" t="s">
        <v>78</v>
      </c>
      <c r="AA9589" t="s">
        <v>78</v>
      </c>
      <c r="AB9589" t="s">
        <v>78</v>
      </c>
      <c r="AC9589" t="s">
        <v>735</v>
      </c>
      <c r="AD9589" t="s">
        <v>718</v>
      </c>
      <c r="AE9589" t="s">
        <v>675</v>
      </c>
      <c r="AF9589" t="s">
        <v>519</v>
      </c>
    </row>
    <row r="9590" spans="1:32" x14ac:dyDescent="0.35">
      <c r="A9590" t="s">
        <v>35</v>
      </c>
      <c r="B9590" t="s">
        <v>318</v>
      </c>
      <c r="C9590">
        <v>36</v>
      </c>
      <c r="D9590" t="s">
        <v>508</v>
      </c>
      <c r="E9590" t="s">
        <v>758</v>
      </c>
      <c r="F9590" t="s">
        <v>78</v>
      </c>
      <c r="G9590" t="s">
        <v>61</v>
      </c>
      <c r="H9590" t="s">
        <v>825</v>
      </c>
      <c r="I9590" t="s">
        <v>270</v>
      </c>
      <c r="J9590" t="s">
        <v>891</v>
      </c>
      <c r="K9590" t="s">
        <v>795</v>
      </c>
      <c r="L9590" t="s">
        <v>918</v>
      </c>
      <c r="M9590" t="s">
        <v>246</v>
      </c>
      <c r="N9590" t="s">
        <v>78</v>
      </c>
      <c r="O9590" t="s">
        <v>1011</v>
      </c>
      <c r="P9590" t="s">
        <v>755</v>
      </c>
      <c r="Q9590" t="s">
        <v>539</v>
      </c>
      <c r="R9590" t="s">
        <v>246</v>
      </c>
      <c r="S9590" t="s">
        <v>337</v>
      </c>
      <c r="T9590" t="s">
        <v>580</v>
      </c>
      <c r="U9590" t="s">
        <v>78</v>
      </c>
      <c r="V9590" t="s">
        <v>78</v>
      </c>
      <c r="W9590" t="s">
        <v>374</v>
      </c>
      <c r="X9590" t="s">
        <v>78</v>
      </c>
      <c r="Y9590" t="s">
        <v>78</v>
      </c>
      <c r="Z9590" t="s">
        <v>580</v>
      </c>
      <c r="AA9590" t="s">
        <v>78</v>
      </c>
      <c r="AB9590" t="s">
        <v>78</v>
      </c>
      <c r="AC9590" t="s">
        <v>1109</v>
      </c>
      <c r="AD9590" t="s">
        <v>723</v>
      </c>
      <c r="AE9590" t="s">
        <v>78</v>
      </c>
      <c r="AF9590" t="s">
        <v>1087</v>
      </c>
    </row>
    <row r="9591" spans="1:32" x14ac:dyDescent="0.35">
      <c r="A9591" t="s">
        <v>36</v>
      </c>
      <c r="B9591" t="s">
        <v>873</v>
      </c>
      <c r="C9591">
        <v>957</v>
      </c>
      <c r="D9591" t="s">
        <v>341</v>
      </c>
      <c r="E9591" t="s">
        <v>1104</v>
      </c>
      <c r="F9591" t="s">
        <v>374</v>
      </c>
      <c r="G9591" t="s">
        <v>737</v>
      </c>
      <c r="H9591" t="s">
        <v>644</v>
      </c>
      <c r="I9591" t="s">
        <v>719</v>
      </c>
      <c r="J9591" t="s">
        <v>918</v>
      </c>
      <c r="K9591" t="s">
        <v>801</v>
      </c>
      <c r="L9591" t="s">
        <v>1180</v>
      </c>
      <c r="M9591" t="s">
        <v>387</v>
      </c>
      <c r="N9591" t="s">
        <v>738</v>
      </c>
      <c r="O9591" t="s">
        <v>63</v>
      </c>
      <c r="P9591" t="s">
        <v>580</v>
      </c>
      <c r="Q9591" t="s">
        <v>964</v>
      </c>
      <c r="R9591" t="s">
        <v>67</v>
      </c>
      <c r="S9591" t="s">
        <v>783</v>
      </c>
      <c r="T9591" t="s">
        <v>734</v>
      </c>
      <c r="U9591" t="s">
        <v>387</v>
      </c>
      <c r="V9591" t="s">
        <v>78</v>
      </c>
      <c r="W9591" t="s">
        <v>737</v>
      </c>
      <c r="X9591" t="s">
        <v>389</v>
      </c>
      <c r="Y9591" t="s">
        <v>246</v>
      </c>
      <c r="Z9591" t="s">
        <v>679</v>
      </c>
      <c r="AA9591" t="s">
        <v>679</v>
      </c>
      <c r="AB9591" t="s">
        <v>78</v>
      </c>
      <c r="AC9591" t="s">
        <v>1096</v>
      </c>
      <c r="AD9591" t="s">
        <v>868</v>
      </c>
      <c r="AE9591" t="s">
        <v>374</v>
      </c>
      <c r="AF9591" t="s">
        <v>365</v>
      </c>
    </row>
    <row r="9592" spans="1:32" x14ac:dyDescent="0.35">
      <c r="A9592" t="s">
        <v>36</v>
      </c>
      <c r="B9592" t="s">
        <v>874</v>
      </c>
      <c r="C9592">
        <v>550</v>
      </c>
      <c r="D9592" t="s">
        <v>644</v>
      </c>
      <c r="E9592" t="s">
        <v>1118</v>
      </c>
      <c r="F9592" t="s">
        <v>433</v>
      </c>
      <c r="G9592" t="s">
        <v>341</v>
      </c>
      <c r="H9592" t="s">
        <v>433</v>
      </c>
      <c r="I9592" t="s">
        <v>270</v>
      </c>
      <c r="J9592" t="s">
        <v>65</v>
      </c>
      <c r="K9592" t="s">
        <v>891</v>
      </c>
      <c r="L9592" t="s">
        <v>676</v>
      </c>
      <c r="M9592" t="s">
        <v>800</v>
      </c>
      <c r="N9592" t="s">
        <v>679</v>
      </c>
      <c r="O9592" t="s">
        <v>742</v>
      </c>
      <c r="P9592" t="s">
        <v>433</v>
      </c>
      <c r="Q9592" t="s">
        <v>938</v>
      </c>
      <c r="R9592" t="s">
        <v>65</v>
      </c>
      <c r="S9592" t="s">
        <v>737</v>
      </c>
      <c r="T9592" t="s">
        <v>676</v>
      </c>
      <c r="U9592" t="s">
        <v>433</v>
      </c>
      <c r="V9592" t="s">
        <v>78</v>
      </c>
      <c r="W9592" t="s">
        <v>644</v>
      </c>
      <c r="X9592" t="s">
        <v>377</v>
      </c>
      <c r="Y9592" t="s">
        <v>673</v>
      </c>
      <c r="Z9592" t="s">
        <v>668</v>
      </c>
      <c r="AA9592" t="s">
        <v>334</v>
      </c>
      <c r="AB9592" t="s">
        <v>78</v>
      </c>
      <c r="AC9592" t="s">
        <v>791</v>
      </c>
      <c r="AD9592" t="s">
        <v>949</v>
      </c>
      <c r="AE9592" t="s">
        <v>78</v>
      </c>
      <c r="AF9592" t="s">
        <v>161</v>
      </c>
    </row>
    <row r="9593" spans="1:32" x14ac:dyDescent="0.35">
      <c r="A9593" t="s">
        <v>36</v>
      </c>
      <c r="B9593" t="s">
        <v>318</v>
      </c>
      <c r="C9593">
        <v>121</v>
      </c>
      <c r="D9593" t="s">
        <v>414</v>
      </c>
      <c r="E9593" t="s">
        <v>1151</v>
      </c>
      <c r="F9593" t="s">
        <v>675</v>
      </c>
      <c r="G9593" t="s">
        <v>246</v>
      </c>
      <c r="H9593" t="s">
        <v>78</v>
      </c>
      <c r="I9593" t="s">
        <v>690</v>
      </c>
      <c r="J9593" t="s">
        <v>1003</v>
      </c>
      <c r="K9593" t="s">
        <v>152</v>
      </c>
      <c r="L9593" t="s">
        <v>623</v>
      </c>
      <c r="M9593" t="s">
        <v>78</v>
      </c>
      <c r="N9593" t="s">
        <v>78</v>
      </c>
      <c r="O9593" t="s">
        <v>736</v>
      </c>
      <c r="P9593" t="s">
        <v>623</v>
      </c>
      <c r="Q9593" t="s">
        <v>993</v>
      </c>
      <c r="R9593" t="s">
        <v>782</v>
      </c>
      <c r="S9593" t="s">
        <v>745</v>
      </c>
      <c r="T9593" t="s">
        <v>624</v>
      </c>
      <c r="U9593" t="s">
        <v>987</v>
      </c>
      <c r="V9593" t="s">
        <v>78</v>
      </c>
      <c r="W9593" t="s">
        <v>734</v>
      </c>
      <c r="X9593" t="s">
        <v>673</v>
      </c>
      <c r="Y9593" t="s">
        <v>490</v>
      </c>
      <c r="Z9593" t="s">
        <v>78</v>
      </c>
      <c r="AA9593" t="s">
        <v>78</v>
      </c>
      <c r="AB9593" t="s">
        <v>78</v>
      </c>
      <c r="AC9593" t="s">
        <v>580</v>
      </c>
      <c r="AD9593" t="s">
        <v>993</v>
      </c>
      <c r="AE9593" t="s">
        <v>800</v>
      </c>
      <c r="AF9593" t="s">
        <v>563</v>
      </c>
    </row>
    <row r="9594" spans="1:32" x14ac:dyDescent="0.35">
      <c r="A9594" t="s">
        <v>37</v>
      </c>
      <c r="B9594" t="s">
        <v>873</v>
      </c>
      <c r="C9594">
        <v>511</v>
      </c>
      <c r="D9594" t="s">
        <v>490</v>
      </c>
      <c r="E9594" t="s">
        <v>907</v>
      </c>
      <c r="F9594" t="s">
        <v>406</v>
      </c>
      <c r="G9594" t="s">
        <v>633</v>
      </c>
      <c r="H9594" t="s">
        <v>800</v>
      </c>
      <c r="I9594" t="s">
        <v>789</v>
      </c>
      <c r="J9594" t="s">
        <v>1200</v>
      </c>
      <c r="K9594" t="s">
        <v>768</v>
      </c>
      <c r="L9594" t="s">
        <v>1151</v>
      </c>
      <c r="M9594" t="s">
        <v>644</v>
      </c>
      <c r="N9594" t="s">
        <v>675</v>
      </c>
      <c r="O9594" t="s">
        <v>980</v>
      </c>
      <c r="P9594" t="s">
        <v>1008</v>
      </c>
      <c r="Q9594" t="s">
        <v>1265</v>
      </c>
      <c r="R9594" t="s">
        <v>788</v>
      </c>
      <c r="S9594" t="s">
        <v>69</v>
      </c>
      <c r="T9594" t="s">
        <v>383</v>
      </c>
      <c r="U9594" t="s">
        <v>246</v>
      </c>
      <c r="V9594" t="s">
        <v>78</v>
      </c>
      <c r="W9594" t="s">
        <v>868</v>
      </c>
      <c r="X9594" t="s">
        <v>433</v>
      </c>
      <c r="Y9594" t="s">
        <v>673</v>
      </c>
      <c r="Z9594" t="s">
        <v>679</v>
      </c>
      <c r="AA9594" t="s">
        <v>668</v>
      </c>
      <c r="AB9594" t="s">
        <v>78</v>
      </c>
      <c r="AC9594" t="s">
        <v>63</v>
      </c>
      <c r="AD9594" t="s">
        <v>993</v>
      </c>
      <c r="AE9594" t="s">
        <v>987</v>
      </c>
      <c r="AF9594" t="s">
        <v>604</v>
      </c>
    </row>
    <row r="9595" spans="1:32" x14ac:dyDescent="0.35">
      <c r="A9595" t="s">
        <v>37</v>
      </c>
      <c r="B9595" t="s">
        <v>874</v>
      </c>
      <c r="C9595">
        <v>260</v>
      </c>
      <c r="D9595" t="s">
        <v>675</v>
      </c>
      <c r="E9595" t="s">
        <v>881</v>
      </c>
      <c r="F9595" t="s">
        <v>433</v>
      </c>
      <c r="G9595" t="s">
        <v>724</v>
      </c>
      <c r="H9595" t="s">
        <v>389</v>
      </c>
      <c r="I9595" t="s">
        <v>1171</v>
      </c>
      <c r="J9595" t="s">
        <v>781</v>
      </c>
      <c r="K9595" t="s">
        <v>61</v>
      </c>
      <c r="L9595" t="s">
        <v>730</v>
      </c>
      <c r="M9595" t="s">
        <v>624</v>
      </c>
      <c r="N9595" t="s">
        <v>246</v>
      </c>
      <c r="O9595" t="s">
        <v>993</v>
      </c>
      <c r="P9595" t="s">
        <v>490</v>
      </c>
      <c r="Q9595" t="s">
        <v>722</v>
      </c>
      <c r="R9595" t="s">
        <v>59</v>
      </c>
      <c r="S9595" t="s">
        <v>735</v>
      </c>
      <c r="T9595" t="s">
        <v>673</v>
      </c>
      <c r="U9595" t="s">
        <v>334</v>
      </c>
      <c r="V9595" t="s">
        <v>78</v>
      </c>
      <c r="W9595" t="s">
        <v>246</v>
      </c>
      <c r="X9595" t="s">
        <v>334</v>
      </c>
      <c r="Y9595" t="s">
        <v>389</v>
      </c>
      <c r="Z9595" t="s">
        <v>78</v>
      </c>
      <c r="AA9595" t="s">
        <v>78</v>
      </c>
      <c r="AB9595" t="s">
        <v>78</v>
      </c>
      <c r="AC9595" t="s">
        <v>288</v>
      </c>
      <c r="AD9595" t="s">
        <v>789</v>
      </c>
      <c r="AE9595" t="s">
        <v>414</v>
      </c>
      <c r="AF9595" t="s">
        <v>1086</v>
      </c>
    </row>
    <row r="9596" spans="1:32" x14ac:dyDescent="0.35">
      <c r="A9596" t="s">
        <v>37</v>
      </c>
      <c r="B9596" t="s">
        <v>318</v>
      </c>
      <c r="C9596">
        <v>51</v>
      </c>
      <c r="D9596" t="s">
        <v>1140</v>
      </c>
      <c r="E9596" t="s">
        <v>242</v>
      </c>
      <c r="F9596" t="s">
        <v>987</v>
      </c>
      <c r="G9596" t="s">
        <v>503</v>
      </c>
      <c r="H9596" t="s">
        <v>490</v>
      </c>
      <c r="I9596" t="s">
        <v>723</v>
      </c>
      <c r="J9596" t="s">
        <v>631</v>
      </c>
      <c r="K9596" t="s">
        <v>1056</v>
      </c>
      <c r="L9596" t="s">
        <v>724</v>
      </c>
      <c r="M9596" t="s">
        <v>414</v>
      </c>
      <c r="N9596" t="s">
        <v>800</v>
      </c>
      <c r="O9596" t="s">
        <v>1091</v>
      </c>
      <c r="P9596" t="s">
        <v>458</v>
      </c>
      <c r="Q9596" t="s">
        <v>69</v>
      </c>
      <c r="R9596" t="s">
        <v>1130</v>
      </c>
      <c r="S9596" t="s">
        <v>432</v>
      </c>
      <c r="T9596" t="s">
        <v>78</v>
      </c>
      <c r="U9596" t="s">
        <v>644</v>
      </c>
      <c r="V9596" t="s">
        <v>78</v>
      </c>
      <c r="W9596" t="s">
        <v>736</v>
      </c>
      <c r="X9596" t="s">
        <v>78</v>
      </c>
      <c r="Y9596" t="s">
        <v>78</v>
      </c>
      <c r="Z9596" t="s">
        <v>78</v>
      </c>
      <c r="AA9596" t="s">
        <v>78</v>
      </c>
      <c r="AB9596" t="s">
        <v>78</v>
      </c>
      <c r="AC9596" t="s">
        <v>644</v>
      </c>
      <c r="AD9596" t="s">
        <v>387</v>
      </c>
      <c r="AE9596" t="s">
        <v>78</v>
      </c>
      <c r="AF9596" t="s">
        <v>499</v>
      </c>
    </row>
    <row r="9597" spans="1:32" x14ac:dyDescent="0.35">
      <c r="A9597" t="s">
        <v>38</v>
      </c>
      <c r="B9597" t="s">
        <v>873</v>
      </c>
      <c r="C9597">
        <v>514</v>
      </c>
      <c r="D9597" t="s">
        <v>745</v>
      </c>
      <c r="E9597" t="s">
        <v>212</v>
      </c>
      <c r="F9597" t="s">
        <v>85</v>
      </c>
      <c r="G9597" t="s">
        <v>337</v>
      </c>
      <c r="H9597" t="s">
        <v>690</v>
      </c>
      <c r="I9597" t="s">
        <v>753</v>
      </c>
      <c r="J9597" t="s">
        <v>285</v>
      </c>
      <c r="K9597" t="s">
        <v>1326</v>
      </c>
      <c r="L9597" t="s">
        <v>925</v>
      </c>
      <c r="M9597" t="s">
        <v>622</v>
      </c>
      <c r="N9597" t="s">
        <v>624</v>
      </c>
      <c r="O9597" t="s">
        <v>1087</v>
      </c>
      <c r="P9597" t="s">
        <v>1121</v>
      </c>
      <c r="Q9597" t="s">
        <v>755</v>
      </c>
      <c r="R9597" t="s">
        <v>1169</v>
      </c>
      <c r="S9597" t="s">
        <v>951</v>
      </c>
      <c r="T9597" t="s">
        <v>389</v>
      </c>
      <c r="U9597" t="s">
        <v>383</v>
      </c>
      <c r="V9597" t="s">
        <v>78</v>
      </c>
      <c r="W9597" t="s">
        <v>633</v>
      </c>
      <c r="X9597" t="s">
        <v>389</v>
      </c>
      <c r="Y9597" t="s">
        <v>679</v>
      </c>
      <c r="Z9597" t="s">
        <v>246</v>
      </c>
      <c r="AA9597" t="s">
        <v>78</v>
      </c>
      <c r="AB9597" t="s">
        <v>668</v>
      </c>
      <c r="AC9597" t="s">
        <v>260</v>
      </c>
      <c r="AD9597" t="s">
        <v>732</v>
      </c>
      <c r="AE9597" t="s">
        <v>679</v>
      </c>
      <c r="AF9597" t="s">
        <v>1090</v>
      </c>
    </row>
    <row r="9598" spans="1:32" x14ac:dyDescent="0.35">
      <c r="A9598" t="s">
        <v>38</v>
      </c>
      <c r="B9598" t="s">
        <v>874</v>
      </c>
      <c r="C9598">
        <v>236</v>
      </c>
      <c r="D9598" t="s">
        <v>1011</v>
      </c>
      <c r="E9598" t="s">
        <v>1213</v>
      </c>
      <c r="F9598" t="s">
        <v>355</v>
      </c>
      <c r="G9598" t="s">
        <v>633</v>
      </c>
      <c r="H9598" t="s">
        <v>341</v>
      </c>
      <c r="I9598" t="s">
        <v>65</v>
      </c>
      <c r="J9598" t="s">
        <v>1222</v>
      </c>
      <c r="K9598" t="s">
        <v>1115</v>
      </c>
      <c r="L9598" t="s">
        <v>938</v>
      </c>
      <c r="M9598" t="s">
        <v>721</v>
      </c>
      <c r="N9598" t="s">
        <v>246</v>
      </c>
      <c r="O9598" t="s">
        <v>1140</v>
      </c>
      <c r="P9598" t="s">
        <v>85</v>
      </c>
      <c r="Q9598" t="s">
        <v>1015</v>
      </c>
      <c r="R9598" t="s">
        <v>1130</v>
      </c>
      <c r="S9598" t="s">
        <v>839</v>
      </c>
      <c r="T9598" t="s">
        <v>406</v>
      </c>
      <c r="U9598" t="s">
        <v>355</v>
      </c>
      <c r="V9598" t="s">
        <v>78</v>
      </c>
      <c r="W9598" t="s">
        <v>724</v>
      </c>
      <c r="X9598" t="s">
        <v>377</v>
      </c>
      <c r="Y9598" t="s">
        <v>389</v>
      </c>
      <c r="Z9598" t="s">
        <v>78</v>
      </c>
      <c r="AA9598" t="s">
        <v>78</v>
      </c>
      <c r="AB9598" t="s">
        <v>170</v>
      </c>
      <c r="AC9598" t="s">
        <v>782</v>
      </c>
      <c r="AD9598" t="s">
        <v>456</v>
      </c>
      <c r="AE9598" t="s">
        <v>433</v>
      </c>
      <c r="AF9598" t="s">
        <v>279</v>
      </c>
    </row>
    <row r="9599" spans="1:32" x14ac:dyDescent="0.35">
      <c r="A9599" t="s">
        <v>38</v>
      </c>
      <c r="B9599" t="s">
        <v>318</v>
      </c>
      <c r="C9599">
        <v>70</v>
      </c>
      <c r="D9599" t="s">
        <v>334</v>
      </c>
      <c r="E9599" t="s">
        <v>810</v>
      </c>
      <c r="F9599" t="s">
        <v>688</v>
      </c>
      <c r="G9599" t="s">
        <v>980</v>
      </c>
      <c r="H9599" t="s">
        <v>78</v>
      </c>
      <c r="I9599" t="s">
        <v>270</v>
      </c>
      <c r="J9599" t="s">
        <v>740</v>
      </c>
      <c r="K9599" t="s">
        <v>1312</v>
      </c>
      <c r="L9599" t="s">
        <v>740</v>
      </c>
      <c r="M9599" t="s">
        <v>458</v>
      </c>
      <c r="N9599" t="s">
        <v>998</v>
      </c>
      <c r="O9599" t="s">
        <v>987</v>
      </c>
      <c r="P9599" t="s">
        <v>644</v>
      </c>
      <c r="Q9599" t="s">
        <v>114</v>
      </c>
      <c r="R9599" t="s">
        <v>725</v>
      </c>
      <c r="S9599" t="s">
        <v>721</v>
      </c>
      <c r="T9599" t="s">
        <v>355</v>
      </c>
      <c r="U9599" t="s">
        <v>78</v>
      </c>
      <c r="V9599" t="s">
        <v>78</v>
      </c>
      <c r="W9599" t="s">
        <v>377</v>
      </c>
      <c r="X9599" t="s">
        <v>728</v>
      </c>
      <c r="Y9599" t="s">
        <v>78</v>
      </c>
      <c r="Z9599" t="s">
        <v>78</v>
      </c>
      <c r="AA9599" t="s">
        <v>78</v>
      </c>
      <c r="AB9599" t="s">
        <v>78</v>
      </c>
      <c r="AC9599" t="s">
        <v>406</v>
      </c>
      <c r="AD9599" t="s">
        <v>783</v>
      </c>
      <c r="AE9599" t="s">
        <v>78</v>
      </c>
      <c r="AF9599" t="s">
        <v>111</v>
      </c>
    </row>
    <row r="9600" spans="1:32" x14ac:dyDescent="0.35">
      <c r="A9600" t="s">
        <v>39</v>
      </c>
      <c r="B9600" t="s">
        <v>873</v>
      </c>
      <c r="C9600">
        <v>647</v>
      </c>
      <c r="D9600" t="s">
        <v>690</v>
      </c>
      <c r="E9600" t="s">
        <v>282</v>
      </c>
      <c r="F9600" t="s">
        <v>675</v>
      </c>
      <c r="G9600" t="s">
        <v>529</v>
      </c>
      <c r="H9600" t="s">
        <v>341</v>
      </c>
      <c r="I9600" t="s">
        <v>731</v>
      </c>
      <c r="J9600" t="s">
        <v>615</v>
      </c>
      <c r="K9600" t="s">
        <v>146</v>
      </c>
      <c r="L9600" t="s">
        <v>61</v>
      </c>
      <c r="M9600" t="s">
        <v>490</v>
      </c>
      <c r="N9600" t="s">
        <v>622</v>
      </c>
      <c r="O9600" t="s">
        <v>914</v>
      </c>
      <c r="P9600" t="s">
        <v>730</v>
      </c>
      <c r="Q9600" t="s">
        <v>902</v>
      </c>
      <c r="R9600" t="s">
        <v>1118</v>
      </c>
      <c r="S9600" t="s">
        <v>260</v>
      </c>
      <c r="T9600" t="s">
        <v>718</v>
      </c>
      <c r="U9600" t="s">
        <v>807</v>
      </c>
      <c r="V9600" t="s">
        <v>78</v>
      </c>
      <c r="W9600" t="s">
        <v>736</v>
      </c>
      <c r="X9600" t="s">
        <v>414</v>
      </c>
      <c r="Y9600" t="s">
        <v>377</v>
      </c>
      <c r="Z9600" t="s">
        <v>668</v>
      </c>
      <c r="AA9600" t="s">
        <v>78</v>
      </c>
      <c r="AB9600" t="s">
        <v>78</v>
      </c>
      <c r="AC9600" t="s">
        <v>61</v>
      </c>
      <c r="AD9600" t="s">
        <v>337</v>
      </c>
      <c r="AE9600" t="s">
        <v>246</v>
      </c>
      <c r="AF9600" t="s">
        <v>604</v>
      </c>
    </row>
    <row r="9601" spans="1:32" x14ac:dyDescent="0.35">
      <c r="A9601" t="s">
        <v>39</v>
      </c>
      <c r="B9601" t="s">
        <v>874</v>
      </c>
      <c r="C9601">
        <v>300</v>
      </c>
      <c r="D9601" t="s">
        <v>355</v>
      </c>
      <c r="E9601" t="s">
        <v>996</v>
      </c>
      <c r="F9601" t="s">
        <v>85</v>
      </c>
      <c r="G9601" t="s">
        <v>529</v>
      </c>
      <c r="H9601" t="s">
        <v>383</v>
      </c>
      <c r="I9601" t="s">
        <v>788</v>
      </c>
      <c r="J9601" t="s">
        <v>285</v>
      </c>
      <c r="K9601" t="s">
        <v>307</v>
      </c>
      <c r="L9601" t="s">
        <v>288</v>
      </c>
      <c r="M9601" t="s">
        <v>490</v>
      </c>
      <c r="N9601" t="s">
        <v>433</v>
      </c>
      <c r="O9601" t="s">
        <v>742</v>
      </c>
      <c r="P9601" t="s">
        <v>987</v>
      </c>
      <c r="Q9601" t="s">
        <v>993</v>
      </c>
      <c r="R9601" t="s">
        <v>717</v>
      </c>
      <c r="S9601" t="s">
        <v>288</v>
      </c>
      <c r="T9601" t="s">
        <v>374</v>
      </c>
      <c r="U9601" t="s">
        <v>387</v>
      </c>
      <c r="V9601" t="s">
        <v>78</v>
      </c>
      <c r="W9601" t="s">
        <v>508</v>
      </c>
      <c r="X9601" t="s">
        <v>668</v>
      </c>
      <c r="Y9601" t="s">
        <v>78</v>
      </c>
      <c r="Z9601" t="s">
        <v>414</v>
      </c>
      <c r="AA9601" t="s">
        <v>78</v>
      </c>
      <c r="AB9601" t="s">
        <v>78</v>
      </c>
      <c r="AC9601" t="s">
        <v>63</v>
      </c>
      <c r="AD9601" t="s">
        <v>288</v>
      </c>
      <c r="AE9601" t="s">
        <v>374</v>
      </c>
      <c r="AF9601" t="s">
        <v>134</v>
      </c>
    </row>
    <row r="9602" spans="1:32" x14ac:dyDescent="0.35">
      <c r="A9602" t="s">
        <v>39</v>
      </c>
      <c r="B9602" t="s">
        <v>318</v>
      </c>
      <c r="C9602">
        <v>77</v>
      </c>
      <c r="D9602" t="s">
        <v>690</v>
      </c>
      <c r="E9602" t="s">
        <v>858</v>
      </c>
      <c r="F9602" t="s">
        <v>406</v>
      </c>
      <c r="G9602" t="s">
        <v>78</v>
      </c>
      <c r="H9602" t="s">
        <v>800</v>
      </c>
      <c r="I9602" t="s">
        <v>1096</v>
      </c>
      <c r="J9602" t="s">
        <v>758</v>
      </c>
      <c r="K9602" t="s">
        <v>925</v>
      </c>
      <c r="L9602" t="s">
        <v>1087</v>
      </c>
      <c r="M9602" t="s">
        <v>78</v>
      </c>
      <c r="N9602" t="s">
        <v>825</v>
      </c>
      <c r="O9602" t="s">
        <v>1214</v>
      </c>
      <c r="P9602" t="s">
        <v>580</v>
      </c>
      <c r="Q9602" t="s">
        <v>631</v>
      </c>
      <c r="R9602" t="s">
        <v>865</v>
      </c>
      <c r="S9602" t="s">
        <v>1008</v>
      </c>
      <c r="T9602" t="s">
        <v>529</v>
      </c>
      <c r="U9602" t="s">
        <v>738</v>
      </c>
      <c r="V9602" t="s">
        <v>78</v>
      </c>
      <c r="W9602" t="s">
        <v>717</v>
      </c>
      <c r="X9602" t="s">
        <v>690</v>
      </c>
      <c r="Y9602" t="s">
        <v>78</v>
      </c>
      <c r="Z9602" t="s">
        <v>78</v>
      </c>
      <c r="AA9602" t="s">
        <v>78</v>
      </c>
      <c r="AB9602" t="s">
        <v>78</v>
      </c>
      <c r="AC9602" t="s">
        <v>299</v>
      </c>
      <c r="AD9602" t="s">
        <v>288</v>
      </c>
      <c r="AE9602" t="s">
        <v>78</v>
      </c>
      <c r="AF9602" t="s">
        <v>1309</v>
      </c>
    </row>
    <row r="9603" spans="1:32" x14ac:dyDescent="0.35">
      <c r="A9603" t="s">
        <v>40</v>
      </c>
      <c r="B9603" t="s">
        <v>873</v>
      </c>
      <c r="C9603">
        <v>3035</v>
      </c>
      <c r="D9603" t="s">
        <v>529</v>
      </c>
      <c r="E9603" t="s">
        <v>146</v>
      </c>
      <c r="F9603" t="s">
        <v>800</v>
      </c>
      <c r="G9603" t="s">
        <v>688</v>
      </c>
      <c r="H9603" t="s">
        <v>644</v>
      </c>
      <c r="I9603" t="s">
        <v>1167</v>
      </c>
      <c r="J9603" t="s">
        <v>450</v>
      </c>
      <c r="K9603" t="s">
        <v>546</v>
      </c>
      <c r="L9603" t="s">
        <v>1136</v>
      </c>
      <c r="M9603" t="s">
        <v>490</v>
      </c>
      <c r="N9603" t="s">
        <v>622</v>
      </c>
      <c r="O9603" t="s">
        <v>958</v>
      </c>
      <c r="P9603" t="s">
        <v>1171</v>
      </c>
      <c r="Q9603" t="s">
        <v>753</v>
      </c>
      <c r="R9603" t="s">
        <v>902</v>
      </c>
      <c r="S9603" t="s">
        <v>980</v>
      </c>
      <c r="T9603" t="s">
        <v>341</v>
      </c>
      <c r="U9603" t="s">
        <v>355</v>
      </c>
      <c r="V9603" t="s">
        <v>78</v>
      </c>
      <c r="W9603" t="s">
        <v>250</v>
      </c>
      <c r="X9603" t="s">
        <v>389</v>
      </c>
      <c r="Y9603" t="s">
        <v>334</v>
      </c>
      <c r="Z9603" t="s">
        <v>170</v>
      </c>
      <c r="AA9603" t="s">
        <v>679</v>
      </c>
      <c r="AB9603" t="s">
        <v>679</v>
      </c>
      <c r="AC9603" t="s">
        <v>791</v>
      </c>
      <c r="AD9603" t="s">
        <v>737</v>
      </c>
      <c r="AE9603" t="s">
        <v>433</v>
      </c>
      <c r="AF9603" t="s">
        <v>597</v>
      </c>
    </row>
    <row r="9604" spans="1:32" x14ac:dyDescent="0.35">
      <c r="A9604" t="s">
        <v>40</v>
      </c>
      <c r="B9604" t="s">
        <v>874</v>
      </c>
      <c r="C9604">
        <v>1518</v>
      </c>
      <c r="D9604" t="s">
        <v>718</v>
      </c>
      <c r="E9604" t="s">
        <v>912</v>
      </c>
      <c r="F9604" t="s">
        <v>414</v>
      </c>
      <c r="G9604" t="s">
        <v>633</v>
      </c>
      <c r="H9604" t="s">
        <v>623</v>
      </c>
      <c r="I9604" t="s">
        <v>1096</v>
      </c>
      <c r="J9604" t="s">
        <v>67</v>
      </c>
      <c r="K9604" t="s">
        <v>299</v>
      </c>
      <c r="L9604" t="s">
        <v>993</v>
      </c>
      <c r="M9604" t="s">
        <v>987</v>
      </c>
      <c r="N9604" t="s">
        <v>334</v>
      </c>
      <c r="O9604" t="s">
        <v>719</v>
      </c>
      <c r="P9604" t="s">
        <v>623</v>
      </c>
      <c r="Q9604" t="s">
        <v>938</v>
      </c>
      <c r="R9604" t="s">
        <v>914</v>
      </c>
      <c r="S9604" t="s">
        <v>1214</v>
      </c>
      <c r="T9604" t="s">
        <v>406</v>
      </c>
      <c r="U9604" t="s">
        <v>377</v>
      </c>
      <c r="V9604" t="s">
        <v>78</v>
      </c>
      <c r="W9604" t="s">
        <v>732</v>
      </c>
      <c r="X9604" t="s">
        <v>246</v>
      </c>
      <c r="Y9604" t="s">
        <v>246</v>
      </c>
      <c r="Z9604" t="s">
        <v>668</v>
      </c>
      <c r="AA9604" t="s">
        <v>170</v>
      </c>
      <c r="AB9604" t="s">
        <v>78</v>
      </c>
      <c r="AC9604" t="s">
        <v>1167</v>
      </c>
      <c r="AD9604" t="s">
        <v>739</v>
      </c>
      <c r="AE9604" t="s">
        <v>246</v>
      </c>
      <c r="AF9604" t="s">
        <v>512</v>
      </c>
    </row>
    <row r="9605" spans="1:32" x14ac:dyDescent="0.35">
      <c r="A9605" t="s">
        <v>40</v>
      </c>
      <c r="B9605" t="s">
        <v>318</v>
      </c>
      <c r="C9605">
        <v>355</v>
      </c>
      <c r="D9605" t="s">
        <v>807</v>
      </c>
      <c r="E9605" t="s">
        <v>1087</v>
      </c>
      <c r="F9605" t="s">
        <v>406</v>
      </c>
      <c r="G9605" t="s">
        <v>250</v>
      </c>
      <c r="H9605" t="s">
        <v>374</v>
      </c>
      <c r="I9605" t="s">
        <v>998</v>
      </c>
      <c r="J9605" t="s">
        <v>1130</v>
      </c>
      <c r="K9605" t="s">
        <v>766</v>
      </c>
      <c r="L9605" t="s">
        <v>731</v>
      </c>
      <c r="M9605" t="s">
        <v>246</v>
      </c>
      <c r="N9605" t="s">
        <v>738</v>
      </c>
      <c r="O9605" t="s">
        <v>868</v>
      </c>
      <c r="P9605" t="s">
        <v>825</v>
      </c>
      <c r="Q9605" t="s">
        <v>938</v>
      </c>
      <c r="R9605" t="s">
        <v>938</v>
      </c>
      <c r="S9605" t="s">
        <v>696</v>
      </c>
      <c r="T9605" t="s">
        <v>624</v>
      </c>
      <c r="U9605" t="s">
        <v>85</v>
      </c>
      <c r="V9605" t="s">
        <v>78</v>
      </c>
      <c r="W9605" t="s">
        <v>732</v>
      </c>
      <c r="X9605" t="s">
        <v>406</v>
      </c>
      <c r="Y9605" t="s">
        <v>433</v>
      </c>
      <c r="Z9605" t="s">
        <v>673</v>
      </c>
      <c r="AA9605" t="s">
        <v>78</v>
      </c>
      <c r="AB9605" t="s">
        <v>78</v>
      </c>
      <c r="AC9605" t="s">
        <v>1018</v>
      </c>
      <c r="AD9605" t="s">
        <v>993</v>
      </c>
      <c r="AE9605" t="s">
        <v>334</v>
      </c>
      <c r="AF9605" t="s">
        <v>1102</v>
      </c>
    </row>
    <row r="9607" spans="1:32" x14ac:dyDescent="0.35">
      <c r="A9607" t="s">
        <v>2383</v>
      </c>
    </row>
    <row r="9608" spans="1:32" x14ac:dyDescent="0.35">
      <c r="A9608" t="s">
        <v>29</v>
      </c>
      <c r="B9608" t="s">
        <v>887</v>
      </c>
      <c r="C9608" t="s">
        <v>30</v>
      </c>
      <c r="D9608" t="s">
        <v>2355</v>
      </c>
      <c r="E9608" t="s">
        <v>2356</v>
      </c>
      <c r="F9608" t="s">
        <v>2357</v>
      </c>
      <c r="G9608" t="s">
        <v>2358</v>
      </c>
      <c r="H9608" t="s">
        <v>2359</v>
      </c>
      <c r="I9608" t="s">
        <v>2360</v>
      </c>
      <c r="J9608" t="s">
        <v>2361</v>
      </c>
      <c r="K9608" t="s">
        <v>2362</v>
      </c>
      <c r="L9608" t="s">
        <v>2363</v>
      </c>
      <c r="M9608" t="s">
        <v>2364</v>
      </c>
      <c r="N9608" t="s">
        <v>2365</v>
      </c>
      <c r="O9608" t="s">
        <v>2366</v>
      </c>
      <c r="P9608" t="s">
        <v>2367</v>
      </c>
      <c r="Q9608" t="s">
        <v>2368</v>
      </c>
      <c r="R9608" t="s">
        <v>2369</v>
      </c>
      <c r="S9608" t="s">
        <v>2370</v>
      </c>
      <c r="T9608" t="s">
        <v>2371</v>
      </c>
      <c r="U9608" t="s">
        <v>2372</v>
      </c>
      <c r="V9608" t="s">
        <v>2373</v>
      </c>
      <c r="W9608" t="s">
        <v>2374</v>
      </c>
      <c r="X9608" t="s">
        <v>2375</v>
      </c>
      <c r="Y9608" t="s">
        <v>2376</v>
      </c>
      <c r="Z9608" t="s">
        <v>2377</v>
      </c>
      <c r="AA9608" t="s">
        <v>2378</v>
      </c>
      <c r="AB9608" t="s">
        <v>2379</v>
      </c>
      <c r="AC9608" t="s">
        <v>707</v>
      </c>
      <c r="AD9608" t="s">
        <v>702</v>
      </c>
      <c r="AE9608" t="s">
        <v>74</v>
      </c>
      <c r="AF9608" t="s">
        <v>1394</v>
      </c>
    </row>
    <row r="9609" spans="1:32" x14ac:dyDescent="0.35">
      <c r="A9609" t="s">
        <v>35</v>
      </c>
      <c r="B9609" t="s">
        <v>888</v>
      </c>
      <c r="C9609">
        <v>289</v>
      </c>
      <c r="D9609" t="s">
        <v>490</v>
      </c>
      <c r="E9609" t="s">
        <v>699</v>
      </c>
      <c r="F9609" t="s">
        <v>246</v>
      </c>
      <c r="G9609" t="s">
        <v>377</v>
      </c>
      <c r="H9609" t="s">
        <v>668</v>
      </c>
      <c r="I9609" t="s">
        <v>996</v>
      </c>
      <c r="J9609" t="s">
        <v>753</v>
      </c>
      <c r="K9609" t="s">
        <v>533</v>
      </c>
      <c r="L9609" t="s">
        <v>789</v>
      </c>
      <c r="M9609" t="s">
        <v>987</v>
      </c>
      <c r="N9609" t="s">
        <v>387</v>
      </c>
      <c r="O9609" t="s">
        <v>891</v>
      </c>
      <c r="P9609" t="s">
        <v>688</v>
      </c>
      <c r="Q9609" t="s">
        <v>531</v>
      </c>
      <c r="R9609" t="s">
        <v>980</v>
      </c>
      <c r="S9609" t="s">
        <v>1214</v>
      </c>
      <c r="T9609" t="s">
        <v>673</v>
      </c>
      <c r="U9609" t="s">
        <v>78</v>
      </c>
      <c r="V9609" t="s">
        <v>78</v>
      </c>
      <c r="W9609" t="s">
        <v>334</v>
      </c>
      <c r="X9609" t="s">
        <v>490</v>
      </c>
      <c r="Y9609" t="s">
        <v>78</v>
      </c>
      <c r="Z9609" t="s">
        <v>78</v>
      </c>
      <c r="AA9609" t="s">
        <v>78</v>
      </c>
      <c r="AB9609" t="s">
        <v>78</v>
      </c>
      <c r="AC9609" t="s">
        <v>508</v>
      </c>
      <c r="AD9609" t="s">
        <v>721</v>
      </c>
      <c r="AE9609" t="s">
        <v>387</v>
      </c>
      <c r="AF9609" t="s">
        <v>1310</v>
      </c>
    </row>
    <row r="9610" spans="1:32" x14ac:dyDescent="0.35">
      <c r="A9610" t="s">
        <v>35</v>
      </c>
      <c r="B9610" t="s">
        <v>889</v>
      </c>
      <c r="C9610">
        <v>325</v>
      </c>
      <c r="D9610" t="s">
        <v>631</v>
      </c>
      <c r="E9610" t="s">
        <v>684</v>
      </c>
      <c r="F9610" t="s">
        <v>800</v>
      </c>
      <c r="G9610" t="s">
        <v>503</v>
      </c>
      <c r="H9610" t="s">
        <v>718</v>
      </c>
      <c r="I9610" t="s">
        <v>746</v>
      </c>
      <c r="J9610" t="s">
        <v>755</v>
      </c>
      <c r="K9610" t="s">
        <v>744</v>
      </c>
      <c r="L9610" t="s">
        <v>750</v>
      </c>
      <c r="M9610" t="s">
        <v>246</v>
      </c>
      <c r="N9610" t="s">
        <v>718</v>
      </c>
      <c r="O9610" t="s">
        <v>934</v>
      </c>
      <c r="P9610" t="s">
        <v>896</v>
      </c>
      <c r="Q9610" t="s">
        <v>508</v>
      </c>
      <c r="R9610" t="s">
        <v>1200</v>
      </c>
      <c r="S9610" t="s">
        <v>1130</v>
      </c>
      <c r="T9610" t="s">
        <v>732</v>
      </c>
      <c r="U9610" t="s">
        <v>679</v>
      </c>
      <c r="V9610" t="s">
        <v>78</v>
      </c>
      <c r="W9610" t="s">
        <v>742</v>
      </c>
      <c r="X9610" t="s">
        <v>334</v>
      </c>
      <c r="Y9610" t="s">
        <v>389</v>
      </c>
      <c r="Z9610" t="s">
        <v>246</v>
      </c>
      <c r="AA9610" t="s">
        <v>668</v>
      </c>
      <c r="AB9610" t="s">
        <v>679</v>
      </c>
      <c r="AC9610" t="s">
        <v>1214</v>
      </c>
      <c r="AD9610" t="s">
        <v>355</v>
      </c>
      <c r="AE9610" t="s">
        <v>78</v>
      </c>
      <c r="AF9610" t="s">
        <v>245</v>
      </c>
    </row>
    <row r="9611" spans="1:32" x14ac:dyDescent="0.35">
      <c r="A9611" t="s">
        <v>36</v>
      </c>
      <c r="B9611" t="s">
        <v>888</v>
      </c>
      <c r="C9611">
        <v>727</v>
      </c>
      <c r="D9611" t="s">
        <v>341</v>
      </c>
      <c r="E9611" t="s">
        <v>611</v>
      </c>
      <c r="F9611" t="s">
        <v>414</v>
      </c>
      <c r="G9611" t="s">
        <v>387</v>
      </c>
      <c r="H9611" t="s">
        <v>668</v>
      </c>
      <c r="I9611" t="s">
        <v>1214</v>
      </c>
      <c r="J9611" t="s">
        <v>796</v>
      </c>
      <c r="K9611" t="s">
        <v>798</v>
      </c>
      <c r="L9611" t="s">
        <v>1091</v>
      </c>
      <c r="M9611" t="s">
        <v>85</v>
      </c>
      <c r="N9611" t="s">
        <v>387</v>
      </c>
      <c r="O9611" t="s">
        <v>1214</v>
      </c>
      <c r="P9611" t="s">
        <v>737</v>
      </c>
      <c r="Q9611" t="s">
        <v>761</v>
      </c>
      <c r="R9611" t="s">
        <v>63</v>
      </c>
      <c r="S9611" t="s">
        <v>789</v>
      </c>
      <c r="T9611" t="s">
        <v>355</v>
      </c>
      <c r="U9611" t="s">
        <v>334</v>
      </c>
      <c r="V9611" t="s">
        <v>78</v>
      </c>
      <c r="W9611" t="s">
        <v>728</v>
      </c>
      <c r="X9611" t="s">
        <v>389</v>
      </c>
      <c r="Y9611" t="s">
        <v>334</v>
      </c>
      <c r="Z9611" t="s">
        <v>78</v>
      </c>
      <c r="AA9611" t="s">
        <v>679</v>
      </c>
      <c r="AB9611" t="s">
        <v>78</v>
      </c>
      <c r="AC9611" t="s">
        <v>725</v>
      </c>
      <c r="AD9611" t="s">
        <v>998</v>
      </c>
      <c r="AE9611" t="s">
        <v>334</v>
      </c>
      <c r="AF9611" t="s">
        <v>499</v>
      </c>
    </row>
    <row r="9612" spans="1:32" x14ac:dyDescent="0.35">
      <c r="A9612" t="s">
        <v>36</v>
      </c>
      <c r="B9612" t="s">
        <v>889</v>
      </c>
      <c r="C9612">
        <v>901</v>
      </c>
      <c r="D9612" t="s">
        <v>624</v>
      </c>
      <c r="E9612" t="s">
        <v>772</v>
      </c>
      <c r="F9612" t="s">
        <v>334</v>
      </c>
      <c r="G9612" t="s">
        <v>745</v>
      </c>
      <c r="H9612" t="s">
        <v>718</v>
      </c>
      <c r="I9612" t="s">
        <v>730</v>
      </c>
      <c r="J9612" t="s">
        <v>528</v>
      </c>
      <c r="K9612" t="s">
        <v>854</v>
      </c>
      <c r="L9612" t="s">
        <v>270</v>
      </c>
      <c r="M9612" t="s">
        <v>246</v>
      </c>
      <c r="N9612" t="s">
        <v>387</v>
      </c>
      <c r="O9612" t="s">
        <v>789</v>
      </c>
      <c r="P9612" t="s">
        <v>633</v>
      </c>
      <c r="Q9612" t="s">
        <v>739</v>
      </c>
      <c r="R9612" t="s">
        <v>996</v>
      </c>
      <c r="S9612" t="s">
        <v>1030</v>
      </c>
      <c r="T9612" t="s">
        <v>508</v>
      </c>
      <c r="U9612" t="s">
        <v>85</v>
      </c>
      <c r="V9612" t="s">
        <v>78</v>
      </c>
      <c r="W9612" t="s">
        <v>644</v>
      </c>
      <c r="X9612" t="s">
        <v>374</v>
      </c>
      <c r="Y9612" t="s">
        <v>433</v>
      </c>
      <c r="Z9612" t="s">
        <v>668</v>
      </c>
      <c r="AA9612" t="s">
        <v>668</v>
      </c>
      <c r="AB9612" t="s">
        <v>78</v>
      </c>
      <c r="AC9612" t="s">
        <v>1118</v>
      </c>
      <c r="AD9612" t="s">
        <v>508</v>
      </c>
      <c r="AE9612" t="s">
        <v>246</v>
      </c>
      <c r="AF9612" t="s">
        <v>566</v>
      </c>
    </row>
    <row r="9613" spans="1:32" x14ac:dyDescent="0.35">
      <c r="A9613" t="s">
        <v>37</v>
      </c>
      <c r="B9613" t="s">
        <v>888</v>
      </c>
      <c r="C9613">
        <v>370</v>
      </c>
      <c r="D9613" t="s">
        <v>383</v>
      </c>
      <c r="E9613" t="s">
        <v>1216</v>
      </c>
      <c r="F9613" t="s">
        <v>341</v>
      </c>
      <c r="G9613" t="s">
        <v>736</v>
      </c>
      <c r="H9613" t="s">
        <v>414</v>
      </c>
      <c r="I9613" t="s">
        <v>1011</v>
      </c>
      <c r="J9613" t="s">
        <v>902</v>
      </c>
      <c r="K9613" t="s">
        <v>1138</v>
      </c>
      <c r="L9613" t="s">
        <v>717</v>
      </c>
      <c r="M9613" t="s">
        <v>718</v>
      </c>
      <c r="N9613" t="s">
        <v>738</v>
      </c>
      <c r="O9613" t="s">
        <v>746</v>
      </c>
      <c r="P9613" t="s">
        <v>529</v>
      </c>
      <c r="Q9613" t="s">
        <v>837</v>
      </c>
      <c r="R9613" t="s">
        <v>725</v>
      </c>
      <c r="S9613" t="s">
        <v>1136</v>
      </c>
      <c r="T9613" t="s">
        <v>389</v>
      </c>
      <c r="U9613" t="s">
        <v>673</v>
      </c>
      <c r="V9613" t="s">
        <v>78</v>
      </c>
      <c r="W9613" t="s">
        <v>742</v>
      </c>
      <c r="X9613" t="s">
        <v>389</v>
      </c>
      <c r="Y9613" t="s">
        <v>374</v>
      </c>
      <c r="Z9613" t="s">
        <v>78</v>
      </c>
      <c r="AA9613" t="s">
        <v>78</v>
      </c>
      <c r="AB9613" t="s">
        <v>78</v>
      </c>
      <c r="AC9613" t="s">
        <v>1140</v>
      </c>
      <c r="AD9613" t="s">
        <v>717</v>
      </c>
      <c r="AE9613" t="s">
        <v>987</v>
      </c>
      <c r="AF9613" t="s">
        <v>1110</v>
      </c>
    </row>
    <row r="9614" spans="1:32" x14ac:dyDescent="0.35">
      <c r="A9614" t="s">
        <v>37</v>
      </c>
      <c r="B9614" t="s">
        <v>889</v>
      </c>
      <c r="C9614">
        <v>452</v>
      </c>
      <c r="D9614" t="s">
        <v>355</v>
      </c>
      <c r="E9614" t="s">
        <v>1209</v>
      </c>
      <c r="F9614" t="s">
        <v>374</v>
      </c>
      <c r="G9614" t="s">
        <v>288</v>
      </c>
      <c r="H9614" t="s">
        <v>675</v>
      </c>
      <c r="I9614" t="s">
        <v>788</v>
      </c>
      <c r="J9614" t="s">
        <v>905</v>
      </c>
      <c r="K9614" t="s">
        <v>660</v>
      </c>
      <c r="L9614" t="s">
        <v>789</v>
      </c>
      <c r="M9614" t="s">
        <v>406</v>
      </c>
      <c r="N9614" t="s">
        <v>673</v>
      </c>
      <c r="O9614" t="s">
        <v>1023</v>
      </c>
      <c r="P9614" t="s">
        <v>739</v>
      </c>
      <c r="Q9614" t="s">
        <v>741</v>
      </c>
      <c r="R9614" t="s">
        <v>902</v>
      </c>
      <c r="S9614" t="s">
        <v>783</v>
      </c>
      <c r="T9614" t="s">
        <v>341</v>
      </c>
      <c r="U9614" t="s">
        <v>389</v>
      </c>
      <c r="V9614" t="s">
        <v>78</v>
      </c>
      <c r="W9614" t="s">
        <v>987</v>
      </c>
      <c r="X9614" t="s">
        <v>170</v>
      </c>
      <c r="Y9614" t="s">
        <v>668</v>
      </c>
      <c r="Z9614" t="s">
        <v>679</v>
      </c>
      <c r="AA9614" t="s">
        <v>673</v>
      </c>
      <c r="AB9614" t="s">
        <v>78</v>
      </c>
      <c r="AC9614" t="s">
        <v>1167</v>
      </c>
      <c r="AD9614" t="s">
        <v>742</v>
      </c>
      <c r="AE9614" t="s">
        <v>387</v>
      </c>
      <c r="AF9614" t="s">
        <v>573</v>
      </c>
    </row>
    <row r="9615" spans="1:32" x14ac:dyDescent="0.35">
      <c r="A9615" t="s">
        <v>38</v>
      </c>
      <c r="B9615" t="s">
        <v>888</v>
      </c>
      <c r="C9615">
        <v>157</v>
      </c>
      <c r="D9615" t="s">
        <v>731</v>
      </c>
      <c r="E9615" t="s">
        <v>985</v>
      </c>
      <c r="F9615" t="s">
        <v>458</v>
      </c>
      <c r="G9615" t="s">
        <v>644</v>
      </c>
      <c r="H9615" t="s">
        <v>624</v>
      </c>
      <c r="I9615" t="s">
        <v>533</v>
      </c>
      <c r="J9615" t="s">
        <v>914</v>
      </c>
      <c r="K9615" t="s">
        <v>837</v>
      </c>
      <c r="L9615" t="s">
        <v>918</v>
      </c>
      <c r="M9615" t="s">
        <v>377</v>
      </c>
      <c r="N9615" t="s">
        <v>668</v>
      </c>
      <c r="O9615" t="s">
        <v>59</v>
      </c>
      <c r="P9615" t="s">
        <v>1064</v>
      </c>
      <c r="Q9615" t="s">
        <v>279</v>
      </c>
      <c r="R9615" t="s">
        <v>1171</v>
      </c>
      <c r="S9615" t="s">
        <v>764</v>
      </c>
      <c r="T9615" t="s">
        <v>673</v>
      </c>
      <c r="U9615" t="s">
        <v>78</v>
      </c>
      <c r="V9615" t="s">
        <v>78</v>
      </c>
      <c r="W9615" t="s">
        <v>673</v>
      </c>
      <c r="X9615" t="s">
        <v>433</v>
      </c>
      <c r="Y9615" t="s">
        <v>78</v>
      </c>
      <c r="Z9615" t="s">
        <v>78</v>
      </c>
      <c r="AA9615" t="s">
        <v>78</v>
      </c>
      <c r="AB9615" t="s">
        <v>78</v>
      </c>
      <c r="AC9615" t="s">
        <v>902</v>
      </c>
      <c r="AD9615" t="s">
        <v>998</v>
      </c>
      <c r="AE9615" t="s">
        <v>78</v>
      </c>
      <c r="AF9615" t="s">
        <v>299</v>
      </c>
    </row>
    <row r="9616" spans="1:32" x14ac:dyDescent="0.35">
      <c r="A9616" t="s">
        <v>38</v>
      </c>
      <c r="B9616" t="s">
        <v>889</v>
      </c>
      <c r="C9616">
        <v>663</v>
      </c>
      <c r="D9616" t="s">
        <v>742</v>
      </c>
      <c r="E9616" t="s">
        <v>1092</v>
      </c>
      <c r="F9616" t="s">
        <v>355</v>
      </c>
      <c r="G9616" t="s">
        <v>742</v>
      </c>
      <c r="H9616" t="s">
        <v>732</v>
      </c>
      <c r="I9616" t="s">
        <v>67</v>
      </c>
      <c r="J9616" t="s">
        <v>918</v>
      </c>
      <c r="K9616" t="s">
        <v>744</v>
      </c>
      <c r="L9616" t="s">
        <v>432</v>
      </c>
      <c r="M9616" t="s">
        <v>718</v>
      </c>
      <c r="N9616" t="s">
        <v>624</v>
      </c>
      <c r="O9616" t="s">
        <v>729</v>
      </c>
      <c r="P9616" t="s">
        <v>1169</v>
      </c>
      <c r="Q9616" t="s">
        <v>1109</v>
      </c>
      <c r="R9616" t="s">
        <v>1026</v>
      </c>
      <c r="S9616" t="s">
        <v>1205</v>
      </c>
      <c r="T9616" t="s">
        <v>85</v>
      </c>
      <c r="U9616" t="s">
        <v>341</v>
      </c>
      <c r="V9616" t="s">
        <v>78</v>
      </c>
      <c r="W9616" t="s">
        <v>508</v>
      </c>
      <c r="X9616" t="s">
        <v>800</v>
      </c>
      <c r="Y9616" t="s">
        <v>334</v>
      </c>
      <c r="Z9616" t="s">
        <v>334</v>
      </c>
      <c r="AA9616" t="s">
        <v>78</v>
      </c>
      <c r="AB9616" t="s">
        <v>668</v>
      </c>
      <c r="AC9616" t="s">
        <v>1171</v>
      </c>
      <c r="AD9616" t="s">
        <v>250</v>
      </c>
      <c r="AE9616" t="s">
        <v>668</v>
      </c>
      <c r="AF9616" t="s">
        <v>879</v>
      </c>
    </row>
    <row r="9617" spans="1:32" x14ac:dyDescent="0.35">
      <c r="A9617" t="s">
        <v>39</v>
      </c>
      <c r="B9617" t="s">
        <v>888</v>
      </c>
      <c r="C9617">
        <v>293</v>
      </c>
      <c r="D9617" t="s">
        <v>987</v>
      </c>
      <c r="E9617" t="s">
        <v>699</v>
      </c>
      <c r="F9617" t="s">
        <v>374</v>
      </c>
      <c r="G9617" t="s">
        <v>414</v>
      </c>
      <c r="H9617" t="s">
        <v>78</v>
      </c>
      <c r="I9617" t="s">
        <v>905</v>
      </c>
      <c r="J9617" t="s">
        <v>611</v>
      </c>
      <c r="K9617" t="s">
        <v>242</v>
      </c>
      <c r="L9617" t="s">
        <v>722</v>
      </c>
      <c r="M9617" t="s">
        <v>490</v>
      </c>
      <c r="N9617" t="s">
        <v>738</v>
      </c>
      <c r="O9617" t="s">
        <v>63</v>
      </c>
      <c r="P9617" t="s">
        <v>337</v>
      </c>
      <c r="Q9617" t="s">
        <v>852</v>
      </c>
      <c r="R9617" t="s">
        <v>1167</v>
      </c>
      <c r="S9617" t="s">
        <v>731</v>
      </c>
      <c r="T9617" t="s">
        <v>800</v>
      </c>
      <c r="U9617" t="s">
        <v>738</v>
      </c>
      <c r="V9617" t="s">
        <v>78</v>
      </c>
      <c r="W9617" t="s">
        <v>624</v>
      </c>
      <c r="X9617" t="s">
        <v>377</v>
      </c>
      <c r="Y9617" t="s">
        <v>374</v>
      </c>
      <c r="Z9617" t="s">
        <v>78</v>
      </c>
      <c r="AA9617" t="s">
        <v>78</v>
      </c>
      <c r="AB9617" t="s">
        <v>78</v>
      </c>
      <c r="AC9617" t="s">
        <v>936</v>
      </c>
      <c r="AD9617" t="s">
        <v>730</v>
      </c>
      <c r="AE9617" t="s">
        <v>78</v>
      </c>
      <c r="AF9617" t="s">
        <v>93</v>
      </c>
    </row>
    <row r="9618" spans="1:32" x14ac:dyDescent="0.35">
      <c r="A9618" t="s">
        <v>39</v>
      </c>
      <c r="B9618" t="s">
        <v>889</v>
      </c>
      <c r="C9618">
        <v>731</v>
      </c>
      <c r="D9618" t="s">
        <v>721</v>
      </c>
      <c r="E9618" t="s">
        <v>835</v>
      </c>
      <c r="F9618" t="s">
        <v>490</v>
      </c>
      <c r="G9618" t="s">
        <v>688</v>
      </c>
      <c r="H9618" t="s">
        <v>734</v>
      </c>
      <c r="I9618" t="s">
        <v>793</v>
      </c>
      <c r="J9618" t="s">
        <v>770</v>
      </c>
      <c r="K9618" t="s">
        <v>319</v>
      </c>
      <c r="L9618" t="s">
        <v>1015</v>
      </c>
      <c r="M9618" t="s">
        <v>85</v>
      </c>
      <c r="N9618" t="s">
        <v>355</v>
      </c>
      <c r="O9618" t="s">
        <v>731</v>
      </c>
      <c r="P9618" t="s">
        <v>732</v>
      </c>
      <c r="Q9618" t="s">
        <v>742</v>
      </c>
      <c r="R9618" t="s">
        <v>788</v>
      </c>
      <c r="S9618" t="s">
        <v>725</v>
      </c>
      <c r="T9618" t="s">
        <v>807</v>
      </c>
      <c r="U9618" t="s">
        <v>458</v>
      </c>
      <c r="V9618" t="s">
        <v>78</v>
      </c>
      <c r="W9618" t="s">
        <v>690</v>
      </c>
      <c r="X9618" t="s">
        <v>414</v>
      </c>
      <c r="Y9618" t="s">
        <v>334</v>
      </c>
      <c r="Z9618" t="s">
        <v>433</v>
      </c>
      <c r="AA9618" t="s">
        <v>78</v>
      </c>
      <c r="AB9618" t="s">
        <v>78</v>
      </c>
      <c r="AC9618" t="s">
        <v>722</v>
      </c>
      <c r="AD9618" t="s">
        <v>631</v>
      </c>
      <c r="AE9618" t="s">
        <v>374</v>
      </c>
      <c r="AF9618" t="s">
        <v>593</v>
      </c>
    </row>
    <row r="9619" spans="1:32" x14ac:dyDescent="0.35">
      <c r="A9619" t="s">
        <v>40</v>
      </c>
      <c r="B9619" t="s">
        <v>888</v>
      </c>
      <c r="C9619">
        <v>1836</v>
      </c>
      <c r="D9619" t="s">
        <v>807</v>
      </c>
      <c r="E9619" t="s">
        <v>654</v>
      </c>
      <c r="F9619" t="s">
        <v>675</v>
      </c>
      <c r="G9619" t="s">
        <v>355</v>
      </c>
      <c r="H9619" t="s">
        <v>246</v>
      </c>
      <c r="I9619" t="s">
        <v>796</v>
      </c>
      <c r="J9619" t="s">
        <v>69</v>
      </c>
      <c r="K9619" t="s">
        <v>798</v>
      </c>
      <c r="L9619" t="s">
        <v>59</v>
      </c>
      <c r="M9619" t="s">
        <v>987</v>
      </c>
      <c r="N9619" t="s">
        <v>623</v>
      </c>
      <c r="O9619" t="s">
        <v>1015</v>
      </c>
      <c r="P9619" t="s">
        <v>737</v>
      </c>
      <c r="Q9619" t="s">
        <v>727</v>
      </c>
      <c r="R9619" t="s">
        <v>783</v>
      </c>
      <c r="S9619" t="s">
        <v>1180</v>
      </c>
      <c r="T9619" t="s">
        <v>387</v>
      </c>
      <c r="U9619" t="s">
        <v>433</v>
      </c>
      <c r="V9619" t="s">
        <v>78</v>
      </c>
      <c r="W9619" t="s">
        <v>633</v>
      </c>
      <c r="X9619" t="s">
        <v>389</v>
      </c>
      <c r="Y9619" t="s">
        <v>334</v>
      </c>
      <c r="Z9619" t="s">
        <v>78</v>
      </c>
      <c r="AA9619" t="s">
        <v>679</v>
      </c>
      <c r="AB9619" t="s">
        <v>78</v>
      </c>
      <c r="AC9619" t="s">
        <v>1096</v>
      </c>
      <c r="AD9619" t="s">
        <v>949</v>
      </c>
      <c r="AE9619" t="s">
        <v>374</v>
      </c>
      <c r="AF9619" t="s">
        <v>51</v>
      </c>
    </row>
    <row r="9620" spans="1:32" x14ac:dyDescent="0.35">
      <c r="A9620" t="s">
        <v>40</v>
      </c>
      <c r="B9620" t="s">
        <v>889</v>
      </c>
      <c r="C9620">
        <v>3072</v>
      </c>
      <c r="D9620" t="s">
        <v>633</v>
      </c>
      <c r="E9620" t="s">
        <v>1104</v>
      </c>
      <c r="F9620" t="s">
        <v>387</v>
      </c>
      <c r="G9620" t="s">
        <v>724</v>
      </c>
      <c r="H9620" t="s">
        <v>736</v>
      </c>
      <c r="I9620" t="s">
        <v>1214</v>
      </c>
      <c r="J9620" t="s">
        <v>1205</v>
      </c>
      <c r="K9620" t="s">
        <v>795</v>
      </c>
      <c r="L9620" t="s">
        <v>1169</v>
      </c>
      <c r="M9620" t="s">
        <v>355</v>
      </c>
      <c r="N9620" t="s">
        <v>355</v>
      </c>
      <c r="O9620" t="s">
        <v>781</v>
      </c>
      <c r="P9620" t="s">
        <v>270</v>
      </c>
      <c r="Q9620" t="s">
        <v>270</v>
      </c>
      <c r="R9620" t="s">
        <v>980</v>
      </c>
      <c r="S9620" t="s">
        <v>783</v>
      </c>
      <c r="T9620" t="s">
        <v>736</v>
      </c>
      <c r="U9620" t="s">
        <v>490</v>
      </c>
      <c r="V9620" t="s">
        <v>78</v>
      </c>
      <c r="W9620" t="s">
        <v>825</v>
      </c>
      <c r="X9620" t="s">
        <v>377</v>
      </c>
      <c r="Y9620" t="s">
        <v>246</v>
      </c>
      <c r="Z9620" t="s">
        <v>673</v>
      </c>
      <c r="AA9620" t="s">
        <v>170</v>
      </c>
      <c r="AB9620" t="s">
        <v>679</v>
      </c>
      <c r="AC9620" t="s">
        <v>1151</v>
      </c>
      <c r="AD9620" t="s">
        <v>737</v>
      </c>
      <c r="AE9620" t="s">
        <v>246</v>
      </c>
      <c r="AF9620" t="s">
        <v>1123</v>
      </c>
    </row>
    <row r="9622" spans="1:32" x14ac:dyDescent="0.35">
      <c r="A9622" t="s">
        <v>2384</v>
      </c>
    </row>
    <row r="9623" spans="1:32" x14ac:dyDescent="0.35">
      <c r="A9623" t="s">
        <v>29</v>
      </c>
      <c r="B9623" t="s">
        <v>1689</v>
      </c>
      <c r="C9623" t="s">
        <v>30</v>
      </c>
      <c r="D9623" t="s">
        <v>2355</v>
      </c>
      <c r="E9623" t="s">
        <v>2356</v>
      </c>
      <c r="F9623" t="s">
        <v>2357</v>
      </c>
      <c r="G9623" t="s">
        <v>2358</v>
      </c>
      <c r="H9623" t="s">
        <v>2359</v>
      </c>
      <c r="I9623" t="s">
        <v>2360</v>
      </c>
      <c r="J9623" t="s">
        <v>2361</v>
      </c>
      <c r="K9623" t="s">
        <v>2362</v>
      </c>
      <c r="L9623" t="s">
        <v>2363</v>
      </c>
      <c r="M9623" t="s">
        <v>2364</v>
      </c>
      <c r="N9623" t="s">
        <v>2365</v>
      </c>
      <c r="O9623" t="s">
        <v>2366</v>
      </c>
      <c r="P9623" t="s">
        <v>2367</v>
      </c>
      <c r="Q9623" t="s">
        <v>2368</v>
      </c>
      <c r="R9623" t="s">
        <v>2369</v>
      </c>
      <c r="S9623" t="s">
        <v>2370</v>
      </c>
      <c r="T9623" t="s">
        <v>2371</v>
      </c>
      <c r="U9623" t="s">
        <v>2372</v>
      </c>
      <c r="V9623" t="s">
        <v>2373</v>
      </c>
      <c r="W9623" t="s">
        <v>2374</v>
      </c>
      <c r="X9623" t="s">
        <v>2375</v>
      </c>
      <c r="Y9623" t="s">
        <v>2376</v>
      </c>
      <c r="Z9623" t="s">
        <v>2377</v>
      </c>
      <c r="AA9623" t="s">
        <v>2378</v>
      </c>
      <c r="AB9623" t="s">
        <v>2379</v>
      </c>
      <c r="AC9623" t="s">
        <v>707</v>
      </c>
      <c r="AD9623" t="s">
        <v>702</v>
      </c>
      <c r="AE9623" t="s">
        <v>74</v>
      </c>
      <c r="AF9623" t="s">
        <v>1394</v>
      </c>
    </row>
    <row r="9624" spans="1:32" x14ac:dyDescent="0.35">
      <c r="A9624" t="s">
        <v>35</v>
      </c>
      <c r="B9624" t="s">
        <v>1690</v>
      </c>
      <c r="C9624">
        <v>309</v>
      </c>
      <c r="D9624" t="s">
        <v>676</v>
      </c>
      <c r="E9624" t="s">
        <v>1260</v>
      </c>
      <c r="F9624" t="s">
        <v>387</v>
      </c>
      <c r="G9624" t="s">
        <v>383</v>
      </c>
      <c r="H9624" t="s">
        <v>675</v>
      </c>
      <c r="I9624" t="s">
        <v>1026</v>
      </c>
      <c r="J9624" t="s">
        <v>1222</v>
      </c>
      <c r="K9624" t="s">
        <v>182</v>
      </c>
      <c r="L9624" t="s">
        <v>781</v>
      </c>
      <c r="M9624" t="s">
        <v>389</v>
      </c>
      <c r="N9624" t="s">
        <v>406</v>
      </c>
      <c r="O9624" t="s">
        <v>1124</v>
      </c>
      <c r="P9624" t="s">
        <v>717</v>
      </c>
      <c r="Q9624" t="s">
        <v>838</v>
      </c>
      <c r="R9624" t="s">
        <v>1151</v>
      </c>
      <c r="S9624" t="s">
        <v>796</v>
      </c>
      <c r="T9624" t="s">
        <v>623</v>
      </c>
      <c r="U9624" t="s">
        <v>78</v>
      </c>
      <c r="V9624" t="s">
        <v>78</v>
      </c>
      <c r="W9624" t="s">
        <v>633</v>
      </c>
      <c r="X9624" t="s">
        <v>800</v>
      </c>
      <c r="Y9624" t="s">
        <v>374</v>
      </c>
      <c r="Z9624" t="s">
        <v>334</v>
      </c>
      <c r="AA9624" t="s">
        <v>668</v>
      </c>
      <c r="AB9624" t="s">
        <v>78</v>
      </c>
      <c r="AC9624" t="s">
        <v>724</v>
      </c>
      <c r="AD9624" t="s">
        <v>383</v>
      </c>
      <c r="AE9624" t="s">
        <v>673</v>
      </c>
      <c r="AF9624" t="s">
        <v>478</v>
      </c>
    </row>
    <row r="9625" spans="1:32" x14ac:dyDescent="0.35">
      <c r="A9625" t="s">
        <v>35</v>
      </c>
      <c r="B9625" t="s">
        <v>1691</v>
      </c>
      <c r="C9625">
        <v>297</v>
      </c>
      <c r="D9625" t="s">
        <v>288</v>
      </c>
      <c r="E9625" t="s">
        <v>1326</v>
      </c>
      <c r="F9625" t="s">
        <v>374</v>
      </c>
      <c r="G9625" t="s">
        <v>1118</v>
      </c>
      <c r="H9625" t="s">
        <v>633</v>
      </c>
      <c r="I9625" t="s">
        <v>1026</v>
      </c>
      <c r="J9625" t="s">
        <v>1112</v>
      </c>
      <c r="K9625" t="s">
        <v>1203</v>
      </c>
      <c r="L9625" t="s">
        <v>907</v>
      </c>
      <c r="M9625" t="s">
        <v>85</v>
      </c>
      <c r="N9625" t="s">
        <v>734</v>
      </c>
      <c r="O9625" t="s">
        <v>753</v>
      </c>
      <c r="P9625" t="s">
        <v>114</v>
      </c>
      <c r="Q9625" t="s">
        <v>1138</v>
      </c>
      <c r="R9625" t="s">
        <v>451</v>
      </c>
      <c r="S9625" t="s">
        <v>912</v>
      </c>
      <c r="T9625" t="s">
        <v>730</v>
      </c>
      <c r="U9625" t="s">
        <v>668</v>
      </c>
      <c r="V9625" t="s">
        <v>78</v>
      </c>
      <c r="W9625" t="s">
        <v>807</v>
      </c>
      <c r="X9625" t="s">
        <v>170</v>
      </c>
      <c r="Y9625" t="s">
        <v>679</v>
      </c>
      <c r="Z9625" t="s">
        <v>78</v>
      </c>
      <c r="AA9625" t="s">
        <v>78</v>
      </c>
      <c r="AB9625" t="s">
        <v>679</v>
      </c>
      <c r="AC9625" t="s">
        <v>1180</v>
      </c>
      <c r="AD9625" t="s">
        <v>738</v>
      </c>
      <c r="AE9625" t="s">
        <v>78</v>
      </c>
      <c r="AF9625" t="s">
        <v>881</v>
      </c>
    </row>
    <row r="9626" spans="1:32" x14ac:dyDescent="0.35">
      <c r="A9626" t="s">
        <v>35</v>
      </c>
      <c r="B9626" t="s">
        <v>318</v>
      </c>
      <c r="C9626">
        <v>8</v>
      </c>
      <c r="D9626" t="s">
        <v>78</v>
      </c>
      <c r="E9626" t="s">
        <v>78</v>
      </c>
      <c r="F9626" t="s">
        <v>78</v>
      </c>
      <c r="G9626" t="s">
        <v>78</v>
      </c>
      <c r="H9626" t="s">
        <v>78</v>
      </c>
      <c r="I9626" t="s">
        <v>1015</v>
      </c>
      <c r="J9626" t="s">
        <v>78</v>
      </c>
      <c r="K9626" t="s">
        <v>325</v>
      </c>
      <c r="L9626" t="s">
        <v>78</v>
      </c>
      <c r="M9626" t="s">
        <v>78</v>
      </c>
      <c r="N9626" t="s">
        <v>78</v>
      </c>
      <c r="O9626" t="s">
        <v>78</v>
      </c>
      <c r="P9626" t="s">
        <v>78</v>
      </c>
      <c r="Q9626" t="s">
        <v>737</v>
      </c>
      <c r="R9626" t="s">
        <v>325</v>
      </c>
      <c r="S9626" t="s">
        <v>78</v>
      </c>
      <c r="T9626" t="s">
        <v>78</v>
      </c>
      <c r="U9626" t="s">
        <v>78</v>
      </c>
      <c r="V9626" t="s">
        <v>78</v>
      </c>
      <c r="W9626" t="s">
        <v>78</v>
      </c>
      <c r="X9626" t="s">
        <v>78</v>
      </c>
      <c r="Y9626" t="s">
        <v>78</v>
      </c>
      <c r="Z9626" t="s">
        <v>78</v>
      </c>
      <c r="AA9626" t="s">
        <v>78</v>
      </c>
      <c r="AB9626" t="s">
        <v>78</v>
      </c>
      <c r="AC9626" t="s">
        <v>561</v>
      </c>
      <c r="AD9626" t="s">
        <v>1064</v>
      </c>
      <c r="AE9626" t="s">
        <v>1198</v>
      </c>
      <c r="AF9626" t="s">
        <v>78</v>
      </c>
    </row>
    <row r="9627" spans="1:32" x14ac:dyDescent="0.35">
      <c r="A9627" t="s">
        <v>36</v>
      </c>
      <c r="B9627" t="s">
        <v>1690</v>
      </c>
      <c r="C9627">
        <v>1482</v>
      </c>
      <c r="D9627" t="s">
        <v>622</v>
      </c>
      <c r="E9627" t="s">
        <v>451</v>
      </c>
      <c r="F9627" t="s">
        <v>433</v>
      </c>
      <c r="G9627" t="s">
        <v>807</v>
      </c>
      <c r="H9627" t="s">
        <v>387</v>
      </c>
      <c r="I9627" t="s">
        <v>719</v>
      </c>
      <c r="J9627" t="s">
        <v>65</v>
      </c>
      <c r="K9627" t="s">
        <v>761</v>
      </c>
      <c r="L9627" t="s">
        <v>993</v>
      </c>
      <c r="M9627" t="s">
        <v>414</v>
      </c>
      <c r="N9627" t="s">
        <v>389</v>
      </c>
      <c r="O9627" t="s">
        <v>793</v>
      </c>
      <c r="P9627" t="s">
        <v>529</v>
      </c>
      <c r="Q9627" t="s">
        <v>740</v>
      </c>
      <c r="R9627" t="s">
        <v>902</v>
      </c>
      <c r="S9627" t="s">
        <v>503</v>
      </c>
      <c r="T9627" t="s">
        <v>807</v>
      </c>
      <c r="U9627" t="s">
        <v>414</v>
      </c>
      <c r="V9627" t="s">
        <v>78</v>
      </c>
      <c r="W9627" t="s">
        <v>633</v>
      </c>
      <c r="X9627" t="s">
        <v>377</v>
      </c>
      <c r="Y9627" t="s">
        <v>433</v>
      </c>
      <c r="Z9627" t="s">
        <v>170</v>
      </c>
      <c r="AA9627" t="s">
        <v>668</v>
      </c>
      <c r="AB9627" t="s">
        <v>78</v>
      </c>
      <c r="AC9627" t="s">
        <v>1096</v>
      </c>
      <c r="AD9627" t="s">
        <v>742</v>
      </c>
      <c r="AE9627" t="s">
        <v>246</v>
      </c>
      <c r="AF9627" t="s">
        <v>424</v>
      </c>
    </row>
    <row r="9628" spans="1:32" x14ac:dyDescent="0.35">
      <c r="A9628" t="s">
        <v>36</v>
      </c>
      <c r="B9628" t="s">
        <v>1691</v>
      </c>
      <c r="C9628">
        <v>138</v>
      </c>
      <c r="D9628" t="s">
        <v>337</v>
      </c>
      <c r="E9628" t="s">
        <v>1123</v>
      </c>
      <c r="F9628" t="s">
        <v>389</v>
      </c>
      <c r="G9628" t="s">
        <v>793</v>
      </c>
      <c r="H9628" t="s">
        <v>1018</v>
      </c>
      <c r="I9628" t="s">
        <v>288</v>
      </c>
      <c r="J9628" t="s">
        <v>307</v>
      </c>
      <c r="K9628" t="s">
        <v>121</v>
      </c>
      <c r="L9628" t="s">
        <v>772</v>
      </c>
      <c r="M9628" t="s">
        <v>377</v>
      </c>
      <c r="N9628" t="s">
        <v>250</v>
      </c>
      <c r="O9628" t="s">
        <v>182</v>
      </c>
      <c r="P9628" t="s">
        <v>1180</v>
      </c>
      <c r="Q9628" t="s">
        <v>896</v>
      </c>
      <c r="R9628" t="s">
        <v>840</v>
      </c>
      <c r="S9628" t="s">
        <v>729</v>
      </c>
      <c r="T9628" t="s">
        <v>1011</v>
      </c>
      <c r="U9628" t="s">
        <v>414</v>
      </c>
      <c r="V9628" t="s">
        <v>78</v>
      </c>
      <c r="W9628" t="s">
        <v>690</v>
      </c>
      <c r="X9628" t="s">
        <v>623</v>
      </c>
      <c r="Y9628" t="s">
        <v>78</v>
      </c>
      <c r="Z9628" t="s">
        <v>78</v>
      </c>
      <c r="AA9628" t="s">
        <v>78</v>
      </c>
      <c r="AB9628" t="s">
        <v>78</v>
      </c>
      <c r="AC9628" t="s">
        <v>902</v>
      </c>
      <c r="AD9628" t="s">
        <v>868</v>
      </c>
      <c r="AE9628" t="s">
        <v>433</v>
      </c>
      <c r="AF9628" t="s">
        <v>925</v>
      </c>
    </row>
    <row r="9629" spans="1:32" x14ac:dyDescent="0.35">
      <c r="A9629" t="s">
        <v>36</v>
      </c>
      <c r="B9629" t="s">
        <v>318</v>
      </c>
      <c r="C9629">
        <v>8</v>
      </c>
      <c r="D9629" t="s">
        <v>78</v>
      </c>
      <c r="E9629" t="s">
        <v>748</v>
      </c>
      <c r="F9629" t="s">
        <v>194</v>
      </c>
      <c r="G9629" t="s">
        <v>273</v>
      </c>
      <c r="H9629" t="s">
        <v>78</v>
      </c>
      <c r="I9629" t="s">
        <v>78</v>
      </c>
      <c r="J9629" t="s">
        <v>78</v>
      </c>
      <c r="K9629" t="s">
        <v>383</v>
      </c>
      <c r="L9629" t="s">
        <v>1416</v>
      </c>
      <c r="M9629" t="s">
        <v>78</v>
      </c>
      <c r="N9629" t="s">
        <v>78</v>
      </c>
      <c r="O9629" t="s">
        <v>383</v>
      </c>
      <c r="P9629" t="s">
        <v>78</v>
      </c>
      <c r="Q9629" t="s">
        <v>319</v>
      </c>
      <c r="R9629" t="s">
        <v>78</v>
      </c>
      <c r="S9629" t="s">
        <v>78</v>
      </c>
      <c r="T9629" t="s">
        <v>78</v>
      </c>
      <c r="U9629" t="s">
        <v>78</v>
      </c>
      <c r="V9629" t="s">
        <v>78</v>
      </c>
      <c r="W9629" t="s">
        <v>78</v>
      </c>
      <c r="X9629" t="s">
        <v>78</v>
      </c>
      <c r="Y9629" t="s">
        <v>78</v>
      </c>
      <c r="Z9629" t="s">
        <v>78</v>
      </c>
      <c r="AA9629" t="s">
        <v>78</v>
      </c>
      <c r="AB9629" t="s">
        <v>78</v>
      </c>
      <c r="AC9629" t="s">
        <v>78</v>
      </c>
      <c r="AD9629" t="s">
        <v>637</v>
      </c>
      <c r="AE9629" t="s">
        <v>78</v>
      </c>
      <c r="AF9629" t="s">
        <v>852</v>
      </c>
    </row>
    <row r="9630" spans="1:32" x14ac:dyDescent="0.35">
      <c r="A9630" t="s">
        <v>37</v>
      </c>
      <c r="B9630" t="s">
        <v>1690</v>
      </c>
      <c r="C9630">
        <v>719</v>
      </c>
      <c r="D9630" t="s">
        <v>622</v>
      </c>
      <c r="E9630" t="s">
        <v>432</v>
      </c>
      <c r="F9630" t="s">
        <v>800</v>
      </c>
      <c r="G9630" t="s">
        <v>732</v>
      </c>
      <c r="H9630" t="s">
        <v>334</v>
      </c>
      <c r="I9630" t="s">
        <v>1171</v>
      </c>
      <c r="J9630" t="s">
        <v>637</v>
      </c>
      <c r="K9630" t="s">
        <v>750</v>
      </c>
      <c r="L9630" t="s">
        <v>270</v>
      </c>
      <c r="M9630" t="s">
        <v>987</v>
      </c>
      <c r="N9630" t="s">
        <v>389</v>
      </c>
      <c r="O9630" t="s">
        <v>793</v>
      </c>
      <c r="P9630" t="s">
        <v>732</v>
      </c>
      <c r="Q9630" t="s">
        <v>951</v>
      </c>
      <c r="R9630" t="s">
        <v>788</v>
      </c>
      <c r="S9630" t="s">
        <v>902</v>
      </c>
      <c r="T9630" t="s">
        <v>490</v>
      </c>
      <c r="U9630" t="s">
        <v>433</v>
      </c>
      <c r="V9630" t="s">
        <v>78</v>
      </c>
      <c r="W9630" t="s">
        <v>734</v>
      </c>
      <c r="X9630" t="s">
        <v>433</v>
      </c>
      <c r="Y9630" t="s">
        <v>673</v>
      </c>
      <c r="Z9630" t="s">
        <v>78</v>
      </c>
      <c r="AA9630" t="s">
        <v>170</v>
      </c>
      <c r="AB9630" t="s">
        <v>78</v>
      </c>
      <c r="AC9630" t="s">
        <v>1140</v>
      </c>
      <c r="AD9630" t="s">
        <v>1023</v>
      </c>
      <c r="AE9630" t="s">
        <v>800</v>
      </c>
      <c r="AF9630" t="s">
        <v>578</v>
      </c>
    </row>
    <row r="9631" spans="1:32" x14ac:dyDescent="0.35">
      <c r="A9631" t="s">
        <v>37</v>
      </c>
      <c r="B9631" t="s">
        <v>1691</v>
      </c>
      <c r="C9631">
        <v>98</v>
      </c>
      <c r="D9631" t="s">
        <v>85</v>
      </c>
      <c r="E9631" t="s">
        <v>51</v>
      </c>
      <c r="F9631" t="s">
        <v>633</v>
      </c>
      <c r="G9631" t="s">
        <v>1151</v>
      </c>
      <c r="H9631" t="s">
        <v>719</v>
      </c>
      <c r="I9631" t="s">
        <v>789</v>
      </c>
      <c r="J9631" t="s">
        <v>731</v>
      </c>
      <c r="K9631" t="s">
        <v>897</v>
      </c>
      <c r="L9631" t="s">
        <v>759</v>
      </c>
      <c r="M9631" t="s">
        <v>793</v>
      </c>
      <c r="N9631" t="s">
        <v>624</v>
      </c>
      <c r="O9631" t="s">
        <v>877</v>
      </c>
      <c r="P9631" t="s">
        <v>637</v>
      </c>
      <c r="Q9631" t="s">
        <v>753</v>
      </c>
      <c r="R9631" t="s">
        <v>67</v>
      </c>
      <c r="S9631" t="s">
        <v>1136</v>
      </c>
      <c r="T9631" t="s">
        <v>490</v>
      </c>
      <c r="U9631" t="s">
        <v>389</v>
      </c>
      <c r="V9631" t="s">
        <v>78</v>
      </c>
      <c r="W9631" t="s">
        <v>337</v>
      </c>
      <c r="X9631" t="s">
        <v>78</v>
      </c>
      <c r="Y9631" t="s">
        <v>675</v>
      </c>
      <c r="Z9631" t="s">
        <v>668</v>
      </c>
      <c r="AA9631" t="s">
        <v>78</v>
      </c>
      <c r="AB9631" t="s">
        <v>78</v>
      </c>
      <c r="AC9631" t="s">
        <v>936</v>
      </c>
      <c r="AD9631" t="s">
        <v>800</v>
      </c>
      <c r="AE9631" t="s">
        <v>738</v>
      </c>
      <c r="AF9631" t="s">
        <v>1416</v>
      </c>
    </row>
    <row r="9632" spans="1:32" x14ac:dyDescent="0.35">
      <c r="A9632" t="s">
        <v>37</v>
      </c>
      <c r="B9632" t="s">
        <v>318</v>
      </c>
      <c r="C9632">
        <v>5</v>
      </c>
      <c r="D9632" t="s">
        <v>78</v>
      </c>
      <c r="E9632" t="s">
        <v>78</v>
      </c>
      <c r="F9632" t="s">
        <v>78</v>
      </c>
      <c r="G9632" t="s">
        <v>78</v>
      </c>
      <c r="H9632" t="s">
        <v>78</v>
      </c>
      <c r="I9632" t="s">
        <v>78</v>
      </c>
      <c r="J9632" t="s">
        <v>856</v>
      </c>
      <c r="K9632" t="s">
        <v>856</v>
      </c>
      <c r="L9632" t="s">
        <v>78</v>
      </c>
      <c r="M9632" t="s">
        <v>78</v>
      </c>
      <c r="N9632" t="s">
        <v>78</v>
      </c>
      <c r="O9632" t="s">
        <v>78</v>
      </c>
      <c r="P9632" t="s">
        <v>78</v>
      </c>
      <c r="Q9632" t="s">
        <v>111</v>
      </c>
      <c r="R9632" t="s">
        <v>78</v>
      </c>
      <c r="S9632" t="s">
        <v>856</v>
      </c>
      <c r="T9632" t="s">
        <v>78</v>
      </c>
      <c r="U9632" t="s">
        <v>78</v>
      </c>
      <c r="V9632" t="s">
        <v>78</v>
      </c>
      <c r="W9632" t="s">
        <v>78</v>
      </c>
      <c r="X9632" t="s">
        <v>78</v>
      </c>
      <c r="Y9632" t="s">
        <v>78</v>
      </c>
      <c r="Z9632" t="s">
        <v>78</v>
      </c>
      <c r="AA9632" t="s">
        <v>78</v>
      </c>
      <c r="AB9632" t="s">
        <v>78</v>
      </c>
      <c r="AC9632" t="s">
        <v>78</v>
      </c>
      <c r="AD9632" t="s">
        <v>78</v>
      </c>
      <c r="AE9632" t="s">
        <v>108</v>
      </c>
      <c r="AF9632" t="s">
        <v>1094</v>
      </c>
    </row>
    <row r="9633" spans="1:32" x14ac:dyDescent="0.35">
      <c r="A9633" t="s">
        <v>38</v>
      </c>
      <c r="B9633" t="s">
        <v>1690</v>
      </c>
      <c r="C9633">
        <v>369</v>
      </c>
      <c r="D9633" t="s">
        <v>741</v>
      </c>
      <c r="E9633" t="s">
        <v>1218</v>
      </c>
      <c r="F9633" t="s">
        <v>736</v>
      </c>
      <c r="G9633" t="s">
        <v>688</v>
      </c>
      <c r="H9633" t="s">
        <v>807</v>
      </c>
      <c r="I9633" t="s">
        <v>799</v>
      </c>
      <c r="J9633" t="s">
        <v>1169</v>
      </c>
      <c r="K9633" t="s">
        <v>242</v>
      </c>
      <c r="L9633" t="s">
        <v>750</v>
      </c>
      <c r="M9633" t="s">
        <v>676</v>
      </c>
      <c r="N9633" t="s">
        <v>490</v>
      </c>
      <c r="O9633" t="s">
        <v>791</v>
      </c>
      <c r="P9633" t="s">
        <v>1091</v>
      </c>
      <c r="Q9633" t="s">
        <v>696</v>
      </c>
      <c r="R9633" t="s">
        <v>782</v>
      </c>
      <c r="S9633" t="s">
        <v>912</v>
      </c>
      <c r="T9633" t="s">
        <v>387</v>
      </c>
      <c r="U9633" t="s">
        <v>624</v>
      </c>
      <c r="V9633" t="s">
        <v>78</v>
      </c>
      <c r="W9633" t="s">
        <v>250</v>
      </c>
      <c r="X9633" t="s">
        <v>377</v>
      </c>
      <c r="Y9633" t="s">
        <v>78</v>
      </c>
      <c r="Z9633" t="s">
        <v>246</v>
      </c>
      <c r="AA9633" t="s">
        <v>78</v>
      </c>
      <c r="AB9633" t="s">
        <v>668</v>
      </c>
      <c r="AC9633" t="s">
        <v>789</v>
      </c>
      <c r="AD9633" t="s">
        <v>721</v>
      </c>
      <c r="AE9633" t="s">
        <v>679</v>
      </c>
      <c r="AF9633" t="s">
        <v>369</v>
      </c>
    </row>
    <row r="9634" spans="1:32" x14ac:dyDescent="0.35">
      <c r="A9634" t="s">
        <v>38</v>
      </c>
      <c r="B9634" t="s">
        <v>1691</v>
      </c>
      <c r="C9634">
        <v>442</v>
      </c>
      <c r="D9634" t="s">
        <v>508</v>
      </c>
      <c r="E9634" t="s">
        <v>605</v>
      </c>
      <c r="F9634" t="s">
        <v>679</v>
      </c>
      <c r="G9634" t="s">
        <v>288</v>
      </c>
      <c r="H9634" t="s">
        <v>690</v>
      </c>
      <c r="I9634" t="s">
        <v>63</v>
      </c>
      <c r="J9634" t="s">
        <v>753</v>
      </c>
      <c r="K9634" t="s">
        <v>1447</v>
      </c>
      <c r="L9634" t="s">
        <v>432</v>
      </c>
      <c r="M9634" t="s">
        <v>622</v>
      </c>
      <c r="N9634" t="s">
        <v>383</v>
      </c>
      <c r="O9634" t="s">
        <v>1220</v>
      </c>
      <c r="P9634" t="s">
        <v>528</v>
      </c>
      <c r="Q9634" t="s">
        <v>1115</v>
      </c>
      <c r="R9634" t="s">
        <v>958</v>
      </c>
      <c r="S9634" t="s">
        <v>114</v>
      </c>
      <c r="T9634" t="s">
        <v>355</v>
      </c>
      <c r="U9634" t="s">
        <v>490</v>
      </c>
      <c r="V9634" t="s">
        <v>78</v>
      </c>
      <c r="W9634" t="s">
        <v>721</v>
      </c>
      <c r="X9634" t="s">
        <v>490</v>
      </c>
      <c r="Y9634" t="s">
        <v>377</v>
      </c>
      <c r="Z9634" t="s">
        <v>170</v>
      </c>
      <c r="AA9634" t="s">
        <v>78</v>
      </c>
      <c r="AB9634" t="s">
        <v>170</v>
      </c>
      <c r="AC9634" t="s">
        <v>1167</v>
      </c>
      <c r="AD9634" t="s">
        <v>690</v>
      </c>
      <c r="AE9634" t="s">
        <v>170</v>
      </c>
      <c r="AF9634" t="s">
        <v>772</v>
      </c>
    </row>
    <row r="9635" spans="1:32" x14ac:dyDescent="0.35">
      <c r="A9635" t="s">
        <v>38</v>
      </c>
      <c r="B9635" t="s">
        <v>318</v>
      </c>
      <c r="C9635">
        <v>9</v>
      </c>
      <c r="D9635" t="s">
        <v>78</v>
      </c>
      <c r="E9635" t="s">
        <v>78</v>
      </c>
      <c r="F9635" t="s">
        <v>78</v>
      </c>
      <c r="G9635" t="s">
        <v>509</v>
      </c>
      <c r="H9635" t="s">
        <v>78</v>
      </c>
      <c r="I9635" t="s">
        <v>78</v>
      </c>
      <c r="J9635" t="s">
        <v>78</v>
      </c>
      <c r="K9635" t="s">
        <v>741</v>
      </c>
      <c r="L9635" t="s">
        <v>78</v>
      </c>
      <c r="M9635" t="s">
        <v>78</v>
      </c>
      <c r="N9635" t="s">
        <v>78</v>
      </c>
      <c r="O9635" t="s">
        <v>78</v>
      </c>
      <c r="P9635" t="s">
        <v>78</v>
      </c>
      <c r="Q9635" t="s">
        <v>78</v>
      </c>
      <c r="R9635" t="s">
        <v>1087</v>
      </c>
      <c r="S9635" t="s">
        <v>78</v>
      </c>
      <c r="T9635" t="s">
        <v>78</v>
      </c>
      <c r="U9635" t="s">
        <v>78</v>
      </c>
      <c r="V9635" t="s">
        <v>78</v>
      </c>
      <c r="W9635" t="s">
        <v>78</v>
      </c>
      <c r="X9635" t="s">
        <v>78</v>
      </c>
      <c r="Y9635" t="s">
        <v>78</v>
      </c>
      <c r="Z9635" t="s">
        <v>78</v>
      </c>
      <c r="AA9635" t="s">
        <v>78</v>
      </c>
      <c r="AB9635" t="s">
        <v>78</v>
      </c>
      <c r="AC9635" t="s">
        <v>78</v>
      </c>
      <c r="AD9635" t="s">
        <v>998</v>
      </c>
      <c r="AE9635" t="s">
        <v>432</v>
      </c>
      <c r="AF9635" t="s">
        <v>772</v>
      </c>
    </row>
    <row r="9636" spans="1:32" x14ac:dyDescent="0.35">
      <c r="A9636" t="s">
        <v>39</v>
      </c>
      <c r="B9636" t="s">
        <v>1690</v>
      </c>
      <c r="C9636">
        <v>867</v>
      </c>
      <c r="D9636" t="s">
        <v>676</v>
      </c>
      <c r="E9636" t="s">
        <v>772</v>
      </c>
      <c r="F9636" t="s">
        <v>675</v>
      </c>
      <c r="G9636" t="s">
        <v>736</v>
      </c>
      <c r="H9636" t="s">
        <v>987</v>
      </c>
      <c r="I9636" t="s">
        <v>1096</v>
      </c>
      <c r="J9636" t="s">
        <v>432</v>
      </c>
      <c r="K9636" t="s">
        <v>319</v>
      </c>
      <c r="L9636" t="s">
        <v>735</v>
      </c>
      <c r="M9636" t="s">
        <v>675</v>
      </c>
      <c r="N9636" t="s">
        <v>675</v>
      </c>
      <c r="O9636" t="s">
        <v>793</v>
      </c>
      <c r="P9636" t="s">
        <v>736</v>
      </c>
      <c r="Q9636" t="s">
        <v>59</v>
      </c>
      <c r="R9636" t="s">
        <v>1091</v>
      </c>
      <c r="S9636" t="s">
        <v>1023</v>
      </c>
      <c r="T9636" t="s">
        <v>987</v>
      </c>
      <c r="U9636" t="s">
        <v>624</v>
      </c>
      <c r="V9636" t="s">
        <v>78</v>
      </c>
      <c r="W9636" t="s">
        <v>734</v>
      </c>
      <c r="X9636" t="s">
        <v>389</v>
      </c>
      <c r="Y9636" t="s">
        <v>246</v>
      </c>
      <c r="Z9636" t="s">
        <v>246</v>
      </c>
      <c r="AA9636" t="s">
        <v>78</v>
      </c>
      <c r="AB9636" t="s">
        <v>78</v>
      </c>
      <c r="AC9636" t="s">
        <v>1026</v>
      </c>
      <c r="AD9636" t="s">
        <v>742</v>
      </c>
      <c r="AE9636" t="s">
        <v>433</v>
      </c>
      <c r="AF9636" t="s">
        <v>380</v>
      </c>
    </row>
    <row r="9637" spans="1:32" x14ac:dyDescent="0.35">
      <c r="A9637" t="s">
        <v>39</v>
      </c>
      <c r="B9637" t="s">
        <v>1691</v>
      </c>
      <c r="C9637">
        <v>149</v>
      </c>
      <c r="D9637" t="s">
        <v>690</v>
      </c>
      <c r="E9637" t="s">
        <v>440</v>
      </c>
      <c r="F9637" t="s">
        <v>406</v>
      </c>
      <c r="G9637" t="s">
        <v>337</v>
      </c>
      <c r="H9637" t="s">
        <v>993</v>
      </c>
      <c r="I9637" t="s">
        <v>1011</v>
      </c>
      <c r="J9637" t="s">
        <v>69</v>
      </c>
      <c r="K9637" t="s">
        <v>664</v>
      </c>
      <c r="L9637" t="s">
        <v>764</v>
      </c>
      <c r="M9637" t="s">
        <v>732</v>
      </c>
      <c r="N9637" t="s">
        <v>728</v>
      </c>
      <c r="O9637" t="s">
        <v>1264</v>
      </c>
      <c r="P9637" t="s">
        <v>1118</v>
      </c>
      <c r="Q9637" t="s">
        <v>938</v>
      </c>
      <c r="R9637" t="s">
        <v>182</v>
      </c>
      <c r="S9637" t="s">
        <v>914</v>
      </c>
      <c r="T9637" t="s">
        <v>1030</v>
      </c>
      <c r="U9637" t="s">
        <v>490</v>
      </c>
      <c r="V9637" t="s">
        <v>78</v>
      </c>
      <c r="W9637" t="s">
        <v>1023</v>
      </c>
      <c r="X9637" t="s">
        <v>800</v>
      </c>
      <c r="Y9637" t="s">
        <v>679</v>
      </c>
      <c r="Z9637" t="s">
        <v>78</v>
      </c>
      <c r="AA9637" t="s">
        <v>78</v>
      </c>
      <c r="AB9637" t="s">
        <v>78</v>
      </c>
      <c r="AC9637" t="s">
        <v>451</v>
      </c>
      <c r="AD9637" t="s">
        <v>743</v>
      </c>
      <c r="AE9637" t="s">
        <v>78</v>
      </c>
      <c r="AF9637" t="s">
        <v>1092</v>
      </c>
    </row>
    <row r="9638" spans="1:32" x14ac:dyDescent="0.35">
      <c r="A9638" t="s">
        <v>39</v>
      </c>
      <c r="B9638" t="s">
        <v>318</v>
      </c>
      <c r="C9638">
        <v>8</v>
      </c>
      <c r="D9638" t="s">
        <v>660</v>
      </c>
      <c r="E9638" t="s">
        <v>296</v>
      </c>
      <c r="F9638" t="s">
        <v>78</v>
      </c>
      <c r="G9638" t="s">
        <v>78</v>
      </c>
      <c r="H9638" t="s">
        <v>660</v>
      </c>
      <c r="I9638" t="s">
        <v>78</v>
      </c>
      <c r="J9638" t="s">
        <v>357</v>
      </c>
      <c r="K9638" t="s">
        <v>357</v>
      </c>
      <c r="L9638" t="s">
        <v>357</v>
      </c>
      <c r="M9638" t="s">
        <v>78</v>
      </c>
      <c r="N9638" t="s">
        <v>78</v>
      </c>
      <c r="O9638" t="s">
        <v>78</v>
      </c>
      <c r="P9638" t="s">
        <v>78</v>
      </c>
      <c r="Q9638" t="s">
        <v>1008</v>
      </c>
      <c r="R9638" t="s">
        <v>868</v>
      </c>
      <c r="S9638" t="s">
        <v>78</v>
      </c>
      <c r="T9638" t="s">
        <v>78</v>
      </c>
      <c r="U9638" t="s">
        <v>78</v>
      </c>
      <c r="V9638" t="s">
        <v>78</v>
      </c>
      <c r="W9638" t="s">
        <v>78</v>
      </c>
      <c r="X9638" t="s">
        <v>78</v>
      </c>
      <c r="Y9638" t="s">
        <v>78</v>
      </c>
      <c r="Z9638" t="s">
        <v>78</v>
      </c>
      <c r="AA9638" t="s">
        <v>78</v>
      </c>
      <c r="AB9638" t="s">
        <v>78</v>
      </c>
      <c r="AC9638" t="s">
        <v>78</v>
      </c>
      <c r="AD9638" t="s">
        <v>1018</v>
      </c>
      <c r="AE9638" t="s">
        <v>78</v>
      </c>
      <c r="AF9638" t="s">
        <v>478</v>
      </c>
    </row>
    <row r="9639" spans="1:32" x14ac:dyDescent="0.35">
      <c r="A9639" t="s">
        <v>40</v>
      </c>
      <c r="B9639" t="s">
        <v>1690</v>
      </c>
      <c r="C9639">
        <v>3746</v>
      </c>
      <c r="D9639" t="s">
        <v>718</v>
      </c>
      <c r="E9639" t="s">
        <v>660</v>
      </c>
      <c r="F9639" t="s">
        <v>800</v>
      </c>
      <c r="G9639" t="s">
        <v>718</v>
      </c>
      <c r="H9639" t="s">
        <v>623</v>
      </c>
      <c r="I9639" t="s">
        <v>59</v>
      </c>
      <c r="J9639" t="s">
        <v>1136</v>
      </c>
      <c r="K9639" t="s">
        <v>1159</v>
      </c>
      <c r="L9639" t="s">
        <v>789</v>
      </c>
      <c r="M9639" t="s">
        <v>85</v>
      </c>
      <c r="N9639" t="s">
        <v>800</v>
      </c>
      <c r="O9639" t="s">
        <v>789</v>
      </c>
      <c r="P9639" t="s">
        <v>456</v>
      </c>
      <c r="Q9639" t="s">
        <v>637</v>
      </c>
      <c r="R9639" t="s">
        <v>791</v>
      </c>
      <c r="S9639" t="s">
        <v>865</v>
      </c>
      <c r="T9639" t="s">
        <v>738</v>
      </c>
      <c r="U9639" t="s">
        <v>675</v>
      </c>
      <c r="V9639" t="s">
        <v>78</v>
      </c>
      <c r="W9639" t="s">
        <v>732</v>
      </c>
      <c r="X9639" t="s">
        <v>377</v>
      </c>
      <c r="Y9639" t="s">
        <v>334</v>
      </c>
      <c r="Z9639" t="s">
        <v>668</v>
      </c>
      <c r="AA9639" t="s">
        <v>170</v>
      </c>
      <c r="AB9639" t="s">
        <v>78</v>
      </c>
      <c r="AC9639" t="s">
        <v>865</v>
      </c>
      <c r="AD9639" t="s">
        <v>724</v>
      </c>
      <c r="AE9639" t="s">
        <v>246</v>
      </c>
      <c r="AF9639" t="s">
        <v>437</v>
      </c>
    </row>
    <row r="9640" spans="1:32" x14ac:dyDescent="0.35">
      <c r="A9640" t="s">
        <v>40</v>
      </c>
      <c r="B9640" t="s">
        <v>1691</v>
      </c>
      <c r="C9640">
        <v>1124</v>
      </c>
      <c r="D9640" t="s">
        <v>690</v>
      </c>
      <c r="E9640" t="s">
        <v>1227</v>
      </c>
      <c r="F9640" t="s">
        <v>414</v>
      </c>
      <c r="G9640" t="s">
        <v>1030</v>
      </c>
      <c r="H9640" t="s">
        <v>724</v>
      </c>
      <c r="I9640" t="s">
        <v>1167</v>
      </c>
      <c r="J9640" t="s">
        <v>528</v>
      </c>
      <c r="K9640" t="s">
        <v>684</v>
      </c>
      <c r="L9640" t="s">
        <v>883</v>
      </c>
      <c r="M9640" t="s">
        <v>644</v>
      </c>
      <c r="N9640" t="s">
        <v>676</v>
      </c>
      <c r="O9640" t="s">
        <v>654</v>
      </c>
      <c r="P9640" t="s">
        <v>896</v>
      </c>
      <c r="Q9640" t="s">
        <v>770</v>
      </c>
      <c r="R9640" t="s">
        <v>307</v>
      </c>
      <c r="S9640" t="s">
        <v>1205</v>
      </c>
      <c r="T9640" t="s">
        <v>825</v>
      </c>
      <c r="U9640" t="s">
        <v>675</v>
      </c>
      <c r="V9640" t="s">
        <v>78</v>
      </c>
      <c r="W9640" t="s">
        <v>737</v>
      </c>
      <c r="X9640" t="s">
        <v>387</v>
      </c>
      <c r="Y9640" t="s">
        <v>246</v>
      </c>
      <c r="Z9640" t="s">
        <v>679</v>
      </c>
      <c r="AA9640" t="s">
        <v>78</v>
      </c>
      <c r="AB9640" t="s">
        <v>679</v>
      </c>
      <c r="AC9640" t="s">
        <v>980</v>
      </c>
      <c r="AD9640" t="s">
        <v>529</v>
      </c>
      <c r="AE9640" t="s">
        <v>673</v>
      </c>
      <c r="AF9640" t="s">
        <v>699</v>
      </c>
    </row>
    <row r="9641" spans="1:32" x14ac:dyDescent="0.35">
      <c r="A9641" t="s">
        <v>40</v>
      </c>
      <c r="B9641" t="s">
        <v>318</v>
      </c>
      <c r="C9641">
        <v>38</v>
      </c>
      <c r="D9641" t="s">
        <v>250</v>
      </c>
      <c r="E9641" t="s">
        <v>746</v>
      </c>
      <c r="F9641" t="s">
        <v>731</v>
      </c>
      <c r="G9641" t="s">
        <v>1264</v>
      </c>
      <c r="H9641" t="s">
        <v>250</v>
      </c>
      <c r="I9641" t="s">
        <v>623</v>
      </c>
      <c r="J9641" t="s">
        <v>902</v>
      </c>
      <c r="K9641" t="s">
        <v>768</v>
      </c>
      <c r="L9641" t="s">
        <v>746</v>
      </c>
      <c r="M9641" t="s">
        <v>78</v>
      </c>
      <c r="N9641" t="s">
        <v>78</v>
      </c>
      <c r="O9641" t="s">
        <v>334</v>
      </c>
      <c r="P9641" t="s">
        <v>78</v>
      </c>
      <c r="Q9641" t="s">
        <v>1003</v>
      </c>
      <c r="R9641" t="s">
        <v>63</v>
      </c>
      <c r="S9641" t="s">
        <v>734</v>
      </c>
      <c r="T9641" t="s">
        <v>78</v>
      </c>
      <c r="U9641" t="s">
        <v>78</v>
      </c>
      <c r="V9641" t="s">
        <v>78</v>
      </c>
      <c r="W9641" t="s">
        <v>78</v>
      </c>
      <c r="X9641" t="s">
        <v>78</v>
      </c>
      <c r="Y9641" t="s">
        <v>78</v>
      </c>
      <c r="Z9641" t="s">
        <v>78</v>
      </c>
      <c r="AA9641" t="s">
        <v>78</v>
      </c>
      <c r="AB9641" t="s">
        <v>78</v>
      </c>
      <c r="AC9641" t="s">
        <v>721</v>
      </c>
      <c r="AD9641" t="s">
        <v>270</v>
      </c>
      <c r="AE9641" t="s">
        <v>69</v>
      </c>
      <c r="AF9641" t="s">
        <v>966</v>
      </c>
    </row>
    <row r="9643" spans="1:32" x14ac:dyDescent="0.35">
      <c r="A9643" t="s">
        <v>2385</v>
      </c>
    </row>
    <row r="9644" spans="1:32" x14ac:dyDescent="0.35">
      <c r="A9644" t="s">
        <v>29</v>
      </c>
      <c r="B9644" t="s">
        <v>899</v>
      </c>
      <c r="C9644" t="s">
        <v>30</v>
      </c>
      <c r="D9644" t="s">
        <v>2355</v>
      </c>
      <c r="E9644" t="s">
        <v>2356</v>
      </c>
      <c r="F9644" t="s">
        <v>2357</v>
      </c>
      <c r="G9644" t="s">
        <v>2358</v>
      </c>
      <c r="H9644" t="s">
        <v>2359</v>
      </c>
      <c r="I9644" t="s">
        <v>2360</v>
      </c>
      <c r="J9644" t="s">
        <v>2361</v>
      </c>
      <c r="K9644" t="s">
        <v>2362</v>
      </c>
      <c r="L9644" t="s">
        <v>2363</v>
      </c>
      <c r="M9644" t="s">
        <v>2364</v>
      </c>
      <c r="N9644" t="s">
        <v>2365</v>
      </c>
      <c r="O9644" t="s">
        <v>2366</v>
      </c>
      <c r="P9644" t="s">
        <v>2367</v>
      </c>
      <c r="Q9644" t="s">
        <v>2368</v>
      </c>
      <c r="R9644" t="s">
        <v>2369</v>
      </c>
      <c r="S9644" t="s">
        <v>2370</v>
      </c>
      <c r="T9644" t="s">
        <v>2371</v>
      </c>
      <c r="U9644" t="s">
        <v>2372</v>
      </c>
      <c r="V9644" t="s">
        <v>2373</v>
      </c>
      <c r="W9644" t="s">
        <v>2374</v>
      </c>
      <c r="X9644" t="s">
        <v>2375</v>
      </c>
      <c r="Y9644" t="s">
        <v>2376</v>
      </c>
      <c r="Z9644" t="s">
        <v>2377</v>
      </c>
      <c r="AA9644" t="s">
        <v>2378</v>
      </c>
      <c r="AB9644" t="s">
        <v>2379</v>
      </c>
      <c r="AC9644" t="s">
        <v>707</v>
      </c>
      <c r="AD9644" t="s">
        <v>702</v>
      </c>
      <c r="AE9644" t="s">
        <v>74</v>
      </c>
      <c r="AF9644" t="s">
        <v>1394</v>
      </c>
    </row>
    <row r="9645" spans="1:32" x14ac:dyDescent="0.35">
      <c r="A9645" t="s">
        <v>35</v>
      </c>
      <c r="B9645" t="s">
        <v>900</v>
      </c>
      <c r="C9645">
        <v>536</v>
      </c>
      <c r="D9645" t="s">
        <v>825</v>
      </c>
      <c r="E9645" t="s">
        <v>1260</v>
      </c>
      <c r="F9645" t="s">
        <v>414</v>
      </c>
      <c r="G9645" t="s">
        <v>508</v>
      </c>
      <c r="H9645" t="s">
        <v>406</v>
      </c>
      <c r="I9645" t="s">
        <v>740</v>
      </c>
      <c r="J9645" t="s">
        <v>450</v>
      </c>
      <c r="K9645" t="s">
        <v>526</v>
      </c>
      <c r="L9645" t="s">
        <v>1136</v>
      </c>
      <c r="M9645" t="s">
        <v>414</v>
      </c>
      <c r="N9645" t="s">
        <v>624</v>
      </c>
      <c r="O9645" t="s">
        <v>451</v>
      </c>
      <c r="P9645" t="s">
        <v>1109</v>
      </c>
      <c r="Q9645" t="s">
        <v>881</v>
      </c>
      <c r="R9645" t="s">
        <v>740</v>
      </c>
      <c r="S9645" t="s">
        <v>980</v>
      </c>
      <c r="T9645" t="s">
        <v>624</v>
      </c>
      <c r="U9645" t="s">
        <v>679</v>
      </c>
      <c r="V9645" t="s">
        <v>78</v>
      </c>
      <c r="W9645" t="s">
        <v>734</v>
      </c>
      <c r="X9645" t="s">
        <v>389</v>
      </c>
      <c r="Y9645" t="s">
        <v>246</v>
      </c>
      <c r="Z9645" t="s">
        <v>673</v>
      </c>
      <c r="AA9645" t="s">
        <v>170</v>
      </c>
      <c r="AB9645" t="s">
        <v>78</v>
      </c>
      <c r="AC9645" t="s">
        <v>1030</v>
      </c>
      <c r="AD9645" t="s">
        <v>341</v>
      </c>
      <c r="AE9645" t="s">
        <v>334</v>
      </c>
      <c r="AF9645" t="s">
        <v>431</v>
      </c>
    </row>
    <row r="9646" spans="1:32" x14ac:dyDescent="0.35">
      <c r="A9646" t="s">
        <v>35</v>
      </c>
      <c r="B9646" t="s">
        <v>901</v>
      </c>
      <c r="C9646">
        <v>78</v>
      </c>
      <c r="D9646" t="s">
        <v>1011</v>
      </c>
      <c r="E9646" t="s">
        <v>299</v>
      </c>
      <c r="F9646" t="s">
        <v>78</v>
      </c>
      <c r="G9646" t="s">
        <v>414</v>
      </c>
      <c r="H9646" t="s">
        <v>78</v>
      </c>
      <c r="I9646" t="s">
        <v>519</v>
      </c>
      <c r="J9646" t="s">
        <v>1018</v>
      </c>
      <c r="K9646" t="s">
        <v>63</v>
      </c>
      <c r="L9646" t="s">
        <v>1265</v>
      </c>
      <c r="M9646" t="s">
        <v>825</v>
      </c>
      <c r="N9646" t="s">
        <v>743</v>
      </c>
      <c r="O9646" t="s">
        <v>637</v>
      </c>
      <c r="P9646" t="s">
        <v>753</v>
      </c>
      <c r="Q9646" t="s">
        <v>1530</v>
      </c>
      <c r="R9646" t="s">
        <v>852</v>
      </c>
      <c r="S9646" t="s">
        <v>522</v>
      </c>
      <c r="T9646" t="s">
        <v>389</v>
      </c>
      <c r="U9646" t="s">
        <v>389</v>
      </c>
      <c r="V9646" t="s">
        <v>78</v>
      </c>
      <c r="W9646" t="s">
        <v>1140</v>
      </c>
      <c r="X9646" t="s">
        <v>334</v>
      </c>
      <c r="Y9646" t="s">
        <v>78</v>
      </c>
      <c r="Z9646" t="s">
        <v>78</v>
      </c>
      <c r="AA9646" t="s">
        <v>389</v>
      </c>
      <c r="AB9646" t="s">
        <v>78</v>
      </c>
      <c r="AC9646" t="s">
        <v>61</v>
      </c>
      <c r="AD9646" t="s">
        <v>623</v>
      </c>
      <c r="AE9646" t="s">
        <v>78</v>
      </c>
      <c r="AF9646" t="s">
        <v>865</v>
      </c>
    </row>
    <row r="9647" spans="1:32" x14ac:dyDescent="0.35">
      <c r="A9647" t="s">
        <v>36</v>
      </c>
      <c r="B9647" t="s">
        <v>900</v>
      </c>
      <c r="C9647">
        <v>1628</v>
      </c>
      <c r="D9647" t="s">
        <v>624</v>
      </c>
      <c r="E9647" t="s">
        <v>1220</v>
      </c>
      <c r="F9647" t="s">
        <v>374</v>
      </c>
      <c r="G9647" t="s">
        <v>529</v>
      </c>
      <c r="H9647" t="s">
        <v>490</v>
      </c>
      <c r="I9647" t="s">
        <v>1008</v>
      </c>
      <c r="J9647" t="s">
        <v>918</v>
      </c>
      <c r="K9647" t="s">
        <v>798</v>
      </c>
      <c r="L9647" t="s">
        <v>1023</v>
      </c>
      <c r="M9647" t="s">
        <v>414</v>
      </c>
      <c r="N9647" t="s">
        <v>387</v>
      </c>
      <c r="O9647" t="s">
        <v>1171</v>
      </c>
      <c r="P9647" t="s">
        <v>688</v>
      </c>
      <c r="Q9647" t="s">
        <v>746</v>
      </c>
      <c r="R9647" t="s">
        <v>740</v>
      </c>
      <c r="S9647" t="s">
        <v>1011</v>
      </c>
      <c r="T9647" t="s">
        <v>676</v>
      </c>
      <c r="U9647" t="s">
        <v>414</v>
      </c>
      <c r="V9647" t="s">
        <v>78</v>
      </c>
      <c r="W9647" t="s">
        <v>825</v>
      </c>
      <c r="X9647" t="s">
        <v>377</v>
      </c>
      <c r="Y9647" t="s">
        <v>246</v>
      </c>
      <c r="Z9647" t="s">
        <v>679</v>
      </c>
      <c r="AA9647" t="s">
        <v>170</v>
      </c>
      <c r="AB9647" t="s">
        <v>78</v>
      </c>
      <c r="AC9647" t="s">
        <v>260</v>
      </c>
      <c r="AD9647" t="s">
        <v>742</v>
      </c>
      <c r="AE9647" t="s">
        <v>246</v>
      </c>
      <c r="AF9647" t="s">
        <v>342</v>
      </c>
    </row>
    <row r="9648" spans="1:32" x14ac:dyDescent="0.35">
      <c r="A9648" t="s">
        <v>37</v>
      </c>
      <c r="B9648" t="s">
        <v>900</v>
      </c>
      <c r="C9648">
        <v>822</v>
      </c>
      <c r="D9648" t="s">
        <v>738</v>
      </c>
      <c r="E9648" t="s">
        <v>660</v>
      </c>
      <c r="F9648" t="s">
        <v>85</v>
      </c>
      <c r="G9648" t="s">
        <v>690</v>
      </c>
      <c r="H9648" t="s">
        <v>387</v>
      </c>
      <c r="I9648" t="s">
        <v>1214</v>
      </c>
      <c r="J9648" t="s">
        <v>1169</v>
      </c>
      <c r="K9648" t="s">
        <v>838</v>
      </c>
      <c r="L9648" t="s">
        <v>1018</v>
      </c>
      <c r="M9648" t="s">
        <v>341</v>
      </c>
      <c r="N9648" t="s">
        <v>387</v>
      </c>
      <c r="O9648" t="s">
        <v>1167</v>
      </c>
      <c r="P9648" t="s">
        <v>730</v>
      </c>
      <c r="Q9648" t="s">
        <v>951</v>
      </c>
      <c r="R9648" t="s">
        <v>938</v>
      </c>
      <c r="S9648" t="s">
        <v>980</v>
      </c>
      <c r="T9648" t="s">
        <v>490</v>
      </c>
      <c r="U9648" t="s">
        <v>433</v>
      </c>
      <c r="V9648" t="s">
        <v>78</v>
      </c>
      <c r="W9648" t="s">
        <v>529</v>
      </c>
      <c r="X9648" t="s">
        <v>246</v>
      </c>
      <c r="Y9648" t="s">
        <v>246</v>
      </c>
      <c r="Z9648" t="s">
        <v>78</v>
      </c>
      <c r="AA9648" t="s">
        <v>170</v>
      </c>
      <c r="AB9648" t="s">
        <v>78</v>
      </c>
      <c r="AC9648" t="s">
        <v>260</v>
      </c>
      <c r="AD9648" t="s">
        <v>1008</v>
      </c>
      <c r="AE9648" t="s">
        <v>85</v>
      </c>
      <c r="AF9648" t="s">
        <v>325</v>
      </c>
    </row>
    <row r="9649" spans="1:32" x14ac:dyDescent="0.35">
      <c r="A9649" t="s">
        <v>38</v>
      </c>
      <c r="B9649" t="s">
        <v>900</v>
      </c>
      <c r="C9649">
        <v>171</v>
      </c>
      <c r="D9649" t="s">
        <v>1018</v>
      </c>
      <c r="E9649" t="s">
        <v>897</v>
      </c>
      <c r="F9649" t="s">
        <v>734</v>
      </c>
      <c r="G9649" t="s">
        <v>1140</v>
      </c>
      <c r="H9649" t="s">
        <v>721</v>
      </c>
      <c r="I9649" t="s">
        <v>1222</v>
      </c>
      <c r="J9649" t="s">
        <v>722</v>
      </c>
      <c r="K9649" t="s">
        <v>524</v>
      </c>
      <c r="L9649" t="s">
        <v>698</v>
      </c>
      <c r="M9649" t="s">
        <v>355</v>
      </c>
      <c r="N9649" t="s">
        <v>374</v>
      </c>
      <c r="O9649" t="s">
        <v>67</v>
      </c>
      <c r="P9649" t="s">
        <v>788</v>
      </c>
      <c r="Q9649" t="s">
        <v>63</v>
      </c>
      <c r="R9649" t="s">
        <v>1096</v>
      </c>
      <c r="S9649" t="s">
        <v>528</v>
      </c>
      <c r="T9649" t="s">
        <v>374</v>
      </c>
      <c r="U9649" t="s">
        <v>529</v>
      </c>
      <c r="V9649" t="s">
        <v>78</v>
      </c>
      <c r="W9649" t="s">
        <v>998</v>
      </c>
      <c r="X9649" t="s">
        <v>623</v>
      </c>
      <c r="Y9649" t="s">
        <v>374</v>
      </c>
      <c r="Z9649" t="s">
        <v>78</v>
      </c>
      <c r="AA9649" t="s">
        <v>78</v>
      </c>
      <c r="AB9649" t="s">
        <v>78</v>
      </c>
      <c r="AC9649" t="s">
        <v>719</v>
      </c>
      <c r="AD9649" t="s">
        <v>718</v>
      </c>
      <c r="AE9649" t="s">
        <v>170</v>
      </c>
      <c r="AF9649" t="s">
        <v>1446</v>
      </c>
    </row>
    <row r="9650" spans="1:32" x14ac:dyDescent="0.35">
      <c r="A9650" t="s">
        <v>38</v>
      </c>
      <c r="B9650" t="s">
        <v>901</v>
      </c>
      <c r="C9650">
        <v>649</v>
      </c>
      <c r="D9650" t="s">
        <v>730</v>
      </c>
      <c r="E9650" t="s">
        <v>692</v>
      </c>
      <c r="F9650" t="s">
        <v>377</v>
      </c>
      <c r="G9650" t="s">
        <v>718</v>
      </c>
      <c r="H9650" t="s">
        <v>736</v>
      </c>
      <c r="I9650" t="s">
        <v>934</v>
      </c>
      <c r="J9650" t="s">
        <v>918</v>
      </c>
      <c r="K9650" t="s">
        <v>692</v>
      </c>
      <c r="L9650" t="s">
        <v>750</v>
      </c>
      <c r="M9650" t="s">
        <v>529</v>
      </c>
      <c r="N9650" t="s">
        <v>743</v>
      </c>
      <c r="O9650" t="s">
        <v>729</v>
      </c>
      <c r="P9650" t="s">
        <v>637</v>
      </c>
      <c r="Q9650" t="s">
        <v>450</v>
      </c>
      <c r="R9650" t="s">
        <v>836</v>
      </c>
      <c r="S9650" t="s">
        <v>451</v>
      </c>
      <c r="T9650" t="s">
        <v>355</v>
      </c>
      <c r="U9650" t="s">
        <v>675</v>
      </c>
      <c r="V9650" t="s">
        <v>78</v>
      </c>
      <c r="W9650" t="s">
        <v>644</v>
      </c>
      <c r="X9650" t="s">
        <v>414</v>
      </c>
      <c r="Y9650" t="s">
        <v>170</v>
      </c>
      <c r="Z9650" t="s">
        <v>246</v>
      </c>
      <c r="AA9650" t="s">
        <v>78</v>
      </c>
      <c r="AB9650" t="s">
        <v>673</v>
      </c>
      <c r="AC9650" t="s">
        <v>796</v>
      </c>
      <c r="AD9650" t="s">
        <v>728</v>
      </c>
      <c r="AE9650" t="s">
        <v>668</v>
      </c>
      <c r="AF9650" t="s">
        <v>320</v>
      </c>
    </row>
    <row r="9651" spans="1:32" x14ac:dyDescent="0.35">
      <c r="A9651" t="s">
        <v>39</v>
      </c>
      <c r="B9651" t="s">
        <v>900</v>
      </c>
      <c r="C9651">
        <v>806</v>
      </c>
      <c r="D9651" t="s">
        <v>250</v>
      </c>
      <c r="E9651" t="s">
        <v>533</v>
      </c>
      <c r="F9651" t="s">
        <v>623</v>
      </c>
      <c r="G9651" t="s">
        <v>633</v>
      </c>
      <c r="H9651" t="s">
        <v>743</v>
      </c>
      <c r="I9651" t="s">
        <v>1214</v>
      </c>
      <c r="J9651" t="s">
        <v>698</v>
      </c>
      <c r="K9651" t="s">
        <v>539</v>
      </c>
      <c r="L9651" t="s">
        <v>1151</v>
      </c>
      <c r="M9651" t="s">
        <v>675</v>
      </c>
      <c r="N9651" t="s">
        <v>490</v>
      </c>
      <c r="O9651" t="s">
        <v>788</v>
      </c>
      <c r="P9651" t="s">
        <v>825</v>
      </c>
      <c r="Q9651" t="s">
        <v>725</v>
      </c>
      <c r="R9651" t="s">
        <v>789</v>
      </c>
      <c r="S9651" t="s">
        <v>719</v>
      </c>
      <c r="T9651" t="s">
        <v>738</v>
      </c>
      <c r="U9651" t="s">
        <v>624</v>
      </c>
      <c r="V9651" t="s">
        <v>78</v>
      </c>
      <c r="W9651" t="s">
        <v>688</v>
      </c>
      <c r="X9651" t="s">
        <v>387</v>
      </c>
      <c r="Y9651" t="s">
        <v>246</v>
      </c>
      <c r="Z9651" t="s">
        <v>246</v>
      </c>
      <c r="AA9651" t="s">
        <v>78</v>
      </c>
      <c r="AB9651" t="s">
        <v>78</v>
      </c>
      <c r="AC9651" t="s">
        <v>61</v>
      </c>
      <c r="AD9651" t="s">
        <v>288</v>
      </c>
      <c r="AE9651" t="s">
        <v>334</v>
      </c>
      <c r="AF9651" t="s">
        <v>365</v>
      </c>
    </row>
    <row r="9652" spans="1:32" x14ac:dyDescent="0.35">
      <c r="A9652" t="s">
        <v>39</v>
      </c>
      <c r="B9652" t="s">
        <v>901</v>
      </c>
      <c r="C9652">
        <v>218</v>
      </c>
      <c r="D9652" t="s">
        <v>414</v>
      </c>
      <c r="E9652" t="s">
        <v>1466</v>
      </c>
      <c r="F9652" t="s">
        <v>85</v>
      </c>
      <c r="G9652" t="s">
        <v>433</v>
      </c>
      <c r="H9652" t="s">
        <v>78</v>
      </c>
      <c r="I9652" t="s">
        <v>1167</v>
      </c>
      <c r="J9652" t="s">
        <v>1205</v>
      </c>
      <c r="K9652" t="s">
        <v>351</v>
      </c>
      <c r="L9652" t="s">
        <v>759</v>
      </c>
      <c r="M9652" t="s">
        <v>736</v>
      </c>
      <c r="N9652" t="s">
        <v>987</v>
      </c>
      <c r="O9652" t="s">
        <v>788</v>
      </c>
      <c r="P9652" t="s">
        <v>250</v>
      </c>
      <c r="Q9652" t="s">
        <v>1220</v>
      </c>
      <c r="R9652" t="s">
        <v>65</v>
      </c>
      <c r="S9652" t="s">
        <v>912</v>
      </c>
      <c r="T9652" t="s">
        <v>737</v>
      </c>
      <c r="U9652" t="s">
        <v>623</v>
      </c>
      <c r="V9652" t="s">
        <v>78</v>
      </c>
      <c r="W9652" t="s">
        <v>736</v>
      </c>
      <c r="X9652" t="s">
        <v>673</v>
      </c>
      <c r="Y9652" t="s">
        <v>679</v>
      </c>
      <c r="Z9652" t="s">
        <v>78</v>
      </c>
      <c r="AA9652" t="s">
        <v>78</v>
      </c>
      <c r="AB9652" t="s">
        <v>78</v>
      </c>
      <c r="AC9652" t="s">
        <v>637</v>
      </c>
      <c r="AD9652" t="s">
        <v>644</v>
      </c>
      <c r="AE9652" t="s">
        <v>800</v>
      </c>
      <c r="AF9652" t="s">
        <v>221</v>
      </c>
    </row>
    <row r="9653" spans="1:32" x14ac:dyDescent="0.35">
      <c r="A9653" t="s">
        <v>40</v>
      </c>
      <c r="B9653" t="s">
        <v>900</v>
      </c>
      <c r="C9653">
        <v>3963</v>
      </c>
      <c r="D9653" t="s">
        <v>676</v>
      </c>
      <c r="E9653" t="s">
        <v>152</v>
      </c>
      <c r="F9653" t="s">
        <v>800</v>
      </c>
      <c r="G9653" t="s">
        <v>721</v>
      </c>
      <c r="H9653" t="s">
        <v>738</v>
      </c>
      <c r="I9653" t="s">
        <v>731</v>
      </c>
      <c r="J9653" t="s">
        <v>1130</v>
      </c>
      <c r="K9653" t="s">
        <v>907</v>
      </c>
      <c r="L9653" t="s">
        <v>938</v>
      </c>
      <c r="M9653" t="s">
        <v>623</v>
      </c>
      <c r="N9653" t="s">
        <v>623</v>
      </c>
      <c r="O9653" t="s">
        <v>783</v>
      </c>
      <c r="P9653" t="s">
        <v>631</v>
      </c>
      <c r="Q9653" t="s">
        <v>746</v>
      </c>
      <c r="R9653" t="s">
        <v>1180</v>
      </c>
      <c r="S9653" t="s">
        <v>788</v>
      </c>
      <c r="T9653" t="s">
        <v>624</v>
      </c>
      <c r="U9653" t="s">
        <v>675</v>
      </c>
      <c r="V9653" t="s">
        <v>78</v>
      </c>
      <c r="W9653" t="s">
        <v>250</v>
      </c>
      <c r="X9653" t="s">
        <v>389</v>
      </c>
      <c r="Y9653" t="s">
        <v>246</v>
      </c>
      <c r="Z9653" t="s">
        <v>170</v>
      </c>
      <c r="AA9653" t="s">
        <v>170</v>
      </c>
      <c r="AB9653" t="s">
        <v>78</v>
      </c>
      <c r="AC9653" t="s">
        <v>938</v>
      </c>
      <c r="AD9653" t="s">
        <v>868</v>
      </c>
      <c r="AE9653" t="s">
        <v>433</v>
      </c>
      <c r="AF9653" t="s">
        <v>593</v>
      </c>
    </row>
    <row r="9654" spans="1:32" x14ac:dyDescent="0.35">
      <c r="A9654" t="s">
        <v>40</v>
      </c>
      <c r="B9654" t="s">
        <v>901</v>
      </c>
      <c r="C9654">
        <v>945</v>
      </c>
      <c r="D9654" t="s">
        <v>825</v>
      </c>
      <c r="E9654" t="s">
        <v>1218</v>
      </c>
      <c r="F9654" t="s">
        <v>414</v>
      </c>
      <c r="G9654" t="s">
        <v>383</v>
      </c>
      <c r="H9654" t="s">
        <v>458</v>
      </c>
      <c r="I9654" t="s">
        <v>1003</v>
      </c>
      <c r="J9654" t="s">
        <v>1136</v>
      </c>
      <c r="K9654" t="s">
        <v>1107</v>
      </c>
      <c r="L9654" t="s">
        <v>291</v>
      </c>
      <c r="M9654" t="s">
        <v>734</v>
      </c>
      <c r="N9654" t="s">
        <v>383</v>
      </c>
      <c r="O9654" t="s">
        <v>918</v>
      </c>
      <c r="P9654" t="s">
        <v>783</v>
      </c>
      <c r="Q9654" t="s">
        <v>748</v>
      </c>
      <c r="R9654" t="s">
        <v>896</v>
      </c>
      <c r="S9654" t="s">
        <v>451</v>
      </c>
      <c r="T9654" t="s">
        <v>458</v>
      </c>
      <c r="U9654" t="s">
        <v>675</v>
      </c>
      <c r="V9654" t="s">
        <v>78</v>
      </c>
      <c r="W9654" t="s">
        <v>807</v>
      </c>
      <c r="X9654" t="s">
        <v>377</v>
      </c>
      <c r="Y9654" t="s">
        <v>679</v>
      </c>
      <c r="Z9654" t="s">
        <v>334</v>
      </c>
      <c r="AA9654" t="s">
        <v>78</v>
      </c>
      <c r="AB9654" t="s">
        <v>668</v>
      </c>
      <c r="AC9654" t="s">
        <v>1015</v>
      </c>
      <c r="AD9654" t="s">
        <v>690</v>
      </c>
      <c r="AE9654" t="s">
        <v>334</v>
      </c>
      <c r="AF9654" t="s">
        <v>1218</v>
      </c>
    </row>
    <row r="9656" spans="1:32" x14ac:dyDescent="0.35">
      <c r="A9656" t="s">
        <v>2386</v>
      </c>
    </row>
    <row r="9657" spans="1:32" x14ac:dyDescent="0.35">
      <c r="A9657" t="s">
        <v>29</v>
      </c>
      <c r="B9657" t="s">
        <v>2387</v>
      </c>
      <c r="C9657" t="s">
        <v>30</v>
      </c>
      <c r="D9657" t="s">
        <v>2355</v>
      </c>
      <c r="E9657" t="s">
        <v>2356</v>
      </c>
      <c r="F9657" t="s">
        <v>2357</v>
      </c>
      <c r="G9657" t="s">
        <v>2358</v>
      </c>
      <c r="H9657" t="s">
        <v>2359</v>
      </c>
      <c r="I9657" t="s">
        <v>2360</v>
      </c>
      <c r="J9657" t="s">
        <v>2361</v>
      </c>
      <c r="K9657" t="s">
        <v>2362</v>
      </c>
      <c r="L9657" t="s">
        <v>2363</v>
      </c>
      <c r="M9657" t="s">
        <v>2364</v>
      </c>
      <c r="N9657" t="s">
        <v>2365</v>
      </c>
      <c r="O9657" t="s">
        <v>2366</v>
      </c>
      <c r="P9657" t="s">
        <v>2367</v>
      </c>
      <c r="Q9657" t="s">
        <v>2368</v>
      </c>
      <c r="R9657" t="s">
        <v>2369</v>
      </c>
      <c r="S9657" t="s">
        <v>2370</v>
      </c>
      <c r="T9657" t="s">
        <v>2371</v>
      </c>
      <c r="U9657" t="s">
        <v>2372</v>
      </c>
      <c r="V9657" t="s">
        <v>2373</v>
      </c>
      <c r="W9657" t="s">
        <v>2374</v>
      </c>
      <c r="X9657" t="s">
        <v>2375</v>
      </c>
      <c r="Y9657" t="s">
        <v>2376</v>
      </c>
      <c r="Z9657" t="s">
        <v>2377</v>
      </c>
      <c r="AA9657" t="s">
        <v>2378</v>
      </c>
      <c r="AB9657" t="s">
        <v>2379</v>
      </c>
      <c r="AC9657" t="s">
        <v>707</v>
      </c>
      <c r="AD9657" t="s">
        <v>702</v>
      </c>
      <c r="AE9657" t="s">
        <v>74</v>
      </c>
      <c r="AF9657" t="s">
        <v>1394</v>
      </c>
    </row>
    <row r="9658" spans="1:32" x14ac:dyDescent="0.35">
      <c r="A9658" t="s">
        <v>35</v>
      </c>
      <c r="B9658" t="s">
        <v>2388</v>
      </c>
      <c r="C9658">
        <v>187</v>
      </c>
      <c r="D9658" t="s">
        <v>718</v>
      </c>
      <c r="E9658" t="s">
        <v>531</v>
      </c>
      <c r="F9658" t="s">
        <v>355</v>
      </c>
      <c r="G9658" t="s">
        <v>730</v>
      </c>
      <c r="H9658" t="s">
        <v>738</v>
      </c>
      <c r="I9658" t="s">
        <v>260</v>
      </c>
      <c r="J9658" t="s">
        <v>1225</v>
      </c>
      <c r="K9658" t="s">
        <v>435</v>
      </c>
      <c r="L9658" t="s">
        <v>810</v>
      </c>
      <c r="M9658" t="s">
        <v>374</v>
      </c>
      <c r="N9658" t="s">
        <v>580</v>
      </c>
      <c r="O9658" t="s">
        <v>439</v>
      </c>
      <c r="P9658" t="s">
        <v>896</v>
      </c>
      <c r="Q9658" t="s">
        <v>951</v>
      </c>
      <c r="R9658" t="s">
        <v>1098</v>
      </c>
      <c r="S9658" t="s">
        <v>1121</v>
      </c>
      <c r="T9658" t="s">
        <v>458</v>
      </c>
      <c r="U9658" t="s">
        <v>170</v>
      </c>
      <c r="V9658" t="s">
        <v>78</v>
      </c>
      <c r="W9658" t="s">
        <v>721</v>
      </c>
      <c r="X9658" t="s">
        <v>78</v>
      </c>
      <c r="Y9658" t="s">
        <v>623</v>
      </c>
      <c r="Z9658" t="s">
        <v>78</v>
      </c>
      <c r="AA9658" t="s">
        <v>374</v>
      </c>
      <c r="AB9658" t="s">
        <v>78</v>
      </c>
      <c r="AC9658" t="s">
        <v>789</v>
      </c>
      <c r="AD9658" t="s">
        <v>624</v>
      </c>
      <c r="AE9658" t="s">
        <v>170</v>
      </c>
      <c r="AF9658" t="s">
        <v>996</v>
      </c>
    </row>
    <row r="9659" spans="1:32" x14ac:dyDescent="0.35">
      <c r="A9659" t="s">
        <v>35</v>
      </c>
      <c r="B9659" t="s">
        <v>2389</v>
      </c>
      <c r="C9659">
        <v>66</v>
      </c>
      <c r="D9659" t="s">
        <v>825</v>
      </c>
      <c r="E9659" t="s">
        <v>188</v>
      </c>
      <c r="F9659" t="s">
        <v>734</v>
      </c>
      <c r="G9659" t="s">
        <v>729</v>
      </c>
      <c r="H9659" t="s">
        <v>337</v>
      </c>
      <c r="I9659" t="s">
        <v>1130</v>
      </c>
      <c r="J9659" t="s">
        <v>791</v>
      </c>
      <c r="K9659" t="s">
        <v>587</v>
      </c>
      <c r="L9659" t="s">
        <v>432</v>
      </c>
      <c r="M9659" t="s">
        <v>673</v>
      </c>
      <c r="N9659" t="s">
        <v>414</v>
      </c>
      <c r="O9659" t="s">
        <v>923</v>
      </c>
      <c r="P9659" t="s">
        <v>795</v>
      </c>
      <c r="Q9659" t="s">
        <v>464</v>
      </c>
      <c r="R9659" t="s">
        <v>839</v>
      </c>
      <c r="S9659" t="s">
        <v>835</v>
      </c>
      <c r="T9659" t="s">
        <v>1011</v>
      </c>
      <c r="U9659" t="s">
        <v>78</v>
      </c>
      <c r="V9659" t="s">
        <v>78</v>
      </c>
      <c r="W9659" t="s">
        <v>742</v>
      </c>
      <c r="X9659" t="s">
        <v>78</v>
      </c>
      <c r="Y9659" t="s">
        <v>78</v>
      </c>
      <c r="Z9659" t="s">
        <v>78</v>
      </c>
      <c r="AA9659" t="s">
        <v>78</v>
      </c>
      <c r="AB9659" t="s">
        <v>673</v>
      </c>
      <c r="AC9659" t="s">
        <v>1015</v>
      </c>
      <c r="AD9659" t="s">
        <v>78</v>
      </c>
      <c r="AE9659" t="s">
        <v>414</v>
      </c>
      <c r="AF9659" t="s">
        <v>793</v>
      </c>
    </row>
    <row r="9660" spans="1:32" x14ac:dyDescent="0.35">
      <c r="A9660" t="s">
        <v>35</v>
      </c>
      <c r="B9660" t="s">
        <v>2390</v>
      </c>
      <c r="C9660">
        <v>107</v>
      </c>
      <c r="D9660" t="s">
        <v>731</v>
      </c>
      <c r="E9660" t="s">
        <v>1310</v>
      </c>
      <c r="F9660" t="s">
        <v>800</v>
      </c>
      <c r="G9660" t="s">
        <v>1096</v>
      </c>
      <c r="H9660" t="s">
        <v>676</v>
      </c>
      <c r="I9660" t="s">
        <v>1098</v>
      </c>
      <c r="J9660" t="s">
        <v>896</v>
      </c>
      <c r="K9660" t="s">
        <v>533</v>
      </c>
      <c r="L9660" t="s">
        <v>1151</v>
      </c>
      <c r="M9660" t="s">
        <v>433</v>
      </c>
      <c r="N9660" t="s">
        <v>170</v>
      </c>
      <c r="O9660" t="s">
        <v>753</v>
      </c>
      <c r="P9660" t="s">
        <v>1096</v>
      </c>
      <c r="Q9660" t="s">
        <v>432</v>
      </c>
      <c r="R9660" t="s">
        <v>59</v>
      </c>
      <c r="S9660" t="s">
        <v>69</v>
      </c>
      <c r="T9660" t="s">
        <v>644</v>
      </c>
      <c r="U9660" t="s">
        <v>170</v>
      </c>
      <c r="V9660" t="s">
        <v>78</v>
      </c>
      <c r="W9660" t="s">
        <v>668</v>
      </c>
      <c r="X9660" t="s">
        <v>78</v>
      </c>
      <c r="Y9660" t="s">
        <v>78</v>
      </c>
      <c r="Z9660" t="s">
        <v>78</v>
      </c>
      <c r="AA9660" t="s">
        <v>78</v>
      </c>
      <c r="AB9660" t="s">
        <v>78</v>
      </c>
      <c r="AC9660" t="s">
        <v>1030</v>
      </c>
      <c r="AD9660" t="s">
        <v>718</v>
      </c>
      <c r="AE9660" t="s">
        <v>675</v>
      </c>
      <c r="AF9660" t="s">
        <v>1260</v>
      </c>
    </row>
    <row r="9661" spans="1:32" x14ac:dyDescent="0.35">
      <c r="A9661" t="s">
        <v>35</v>
      </c>
      <c r="B9661" t="s">
        <v>2391</v>
      </c>
      <c r="C9661">
        <v>254</v>
      </c>
      <c r="D9661" t="s">
        <v>624</v>
      </c>
      <c r="E9661" t="s">
        <v>450</v>
      </c>
      <c r="F9661" t="s">
        <v>78</v>
      </c>
      <c r="G9661" t="s">
        <v>377</v>
      </c>
      <c r="H9661" t="s">
        <v>433</v>
      </c>
      <c r="I9661" t="s">
        <v>63</v>
      </c>
      <c r="J9661" t="s">
        <v>865</v>
      </c>
      <c r="K9661" t="s">
        <v>1205</v>
      </c>
      <c r="L9661" t="s">
        <v>1180</v>
      </c>
      <c r="M9661" t="s">
        <v>355</v>
      </c>
      <c r="N9661" t="s">
        <v>800</v>
      </c>
      <c r="O9661" t="s">
        <v>1214</v>
      </c>
      <c r="P9661" t="s">
        <v>728</v>
      </c>
      <c r="Q9661" t="s">
        <v>528</v>
      </c>
      <c r="R9661" t="s">
        <v>793</v>
      </c>
      <c r="S9661" t="s">
        <v>993</v>
      </c>
      <c r="T9661" t="s">
        <v>389</v>
      </c>
      <c r="U9661" t="s">
        <v>78</v>
      </c>
      <c r="V9661" t="s">
        <v>78</v>
      </c>
      <c r="W9661" t="s">
        <v>688</v>
      </c>
      <c r="X9661" t="s">
        <v>622</v>
      </c>
      <c r="Y9661" t="s">
        <v>334</v>
      </c>
      <c r="Z9661" t="s">
        <v>374</v>
      </c>
      <c r="AA9661" t="s">
        <v>78</v>
      </c>
      <c r="AB9661" t="s">
        <v>78</v>
      </c>
      <c r="AC9661" t="s">
        <v>868</v>
      </c>
      <c r="AD9661" t="s">
        <v>736</v>
      </c>
      <c r="AE9661" t="s">
        <v>78</v>
      </c>
      <c r="AF9661" t="s">
        <v>217</v>
      </c>
    </row>
    <row r="9662" spans="1:32" x14ac:dyDescent="0.35">
      <c r="A9662" t="s">
        <v>36</v>
      </c>
      <c r="B9662" t="s">
        <v>2388</v>
      </c>
      <c r="C9662">
        <v>428</v>
      </c>
      <c r="D9662" t="s">
        <v>807</v>
      </c>
      <c r="E9662" t="s">
        <v>911</v>
      </c>
      <c r="F9662" t="s">
        <v>377</v>
      </c>
      <c r="G9662" t="s">
        <v>737</v>
      </c>
      <c r="H9662" t="s">
        <v>736</v>
      </c>
      <c r="I9662" t="s">
        <v>791</v>
      </c>
      <c r="J9662" t="s">
        <v>907</v>
      </c>
      <c r="K9662" t="s">
        <v>649</v>
      </c>
      <c r="L9662" t="s">
        <v>914</v>
      </c>
      <c r="M9662" t="s">
        <v>623</v>
      </c>
      <c r="N9662" t="s">
        <v>987</v>
      </c>
      <c r="O9662" t="s">
        <v>63</v>
      </c>
      <c r="P9662" t="s">
        <v>745</v>
      </c>
      <c r="Q9662" t="s">
        <v>925</v>
      </c>
      <c r="R9662" t="s">
        <v>1209</v>
      </c>
      <c r="S9662" t="s">
        <v>63</v>
      </c>
      <c r="T9662" t="s">
        <v>743</v>
      </c>
      <c r="U9662" t="s">
        <v>623</v>
      </c>
      <c r="V9662" t="s">
        <v>78</v>
      </c>
      <c r="W9662" t="s">
        <v>270</v>
      </c>
      <c r="X9662" t="s">
        <v>433</v>
      </c>
      <c r="Y9662" t="s">
        <v>246</v>
      </c>
      <c r="Z9662" t="s">
        <v>78</v>
      </c>
      <c r="AA9662" t="s">
        <v>334</v>
      </c>
      <c r="AB9662" t="s">
        <v>78</v>
      </c>
      <c r="AC9662" t="s">
        <v>722</v>
      </c>
      <c r="AD9662" t="s">
        <v>737</v>
      </c>
      <c r="AE9662" t="s">
        <v>668</v>
      </c>
      <c r="AF9662" t="s">
        <v>861</v>
      </c>
    </row>
    <row r="9663" spans="1:32" x14ac:dyDescent="0.35">
      <c r="A9663" t="s">
        <v>36</v>
      </c>
      <c r="B9663" t="s">
        <v>2389</v>
      </c>
      <c r="C9663">
        <v>134</v>
      </c>
      <c r="D9663" t="s">
        <v>580</v>
      </c>
      <c r="E9663" t="s">
        <v>494</v>
      </c>
      <c r="F9663" t="s">
        <v>644</v>
      </c>
      <c r="G9663" t="s">
        <v>1200</v>
      </c>
      <c r="H9663" t="s">
        <v>529</v>
      </c>
      <c r="I9663" t="s">
        <v>1169</v>
      </c>
      <c r="J9663" t="s">
        <v>1205</v>
      </c>
      <c r="K9663" t="s">
        <v>897</v>
      </c>
      <c r="L9663" t="s">
        <v>781</v>
      </c>
      <c r="M9663" t="s">
        <v>334</v>
      </c>
      <c r="N9663" t="s">
        <v>675</v>
      </c>
      <c r="O9663" t="s">
        <v>1216</v>
      </c>
      <c r="P9663" t="s">
        <v>69</v>
      </c>
      <c r="Q9663" t="s">
        <v>883</v>
      </c>
      <c r="R9663" t="s">
        <v>764</v>
      </c>
      <c r="S9663" t="s">
        <v>753</v>
      </c>
      <c r="T9663" t="s">
        <v>1109</v>
      </c>
      <c r="U9663" t="s">
        <v>387</v>
      </c>
      <c r="V9663" t="s">
        <v>78</v>
      </c>
      <c r="W9663" t="s">
        <v>696</v>
      </c>
      <c r="X9663" t="s">
        <v>673</v>
      </c>
      <c r="Y9663" t="s">
        <v>673</v>
      </c>
      <c r="Z9663" t="s">
        <v>246</v>
      </c>
      <c r="AA9663" t="s">
        <v>433</v>
      </c>
      <c r="AB9663" t="s">
        <v>78</v>
      </c>
      <c r="AC9663" t="s">
        <v>65</v>
      </c>
      <c r="AD9663" t="s">
        <v>737</v>
      </c>
      <c r="AE9663" t="s">
        <v>78</v>
      </c>
      <c r="AF9663" t="s">
        <v>813</v>
      </c>
    </row>
    <row r="9664" spans="1:32" x14ac:dyDescent="0.35">
      <c r="A9664" t="s">
        <v>36</v>
      </c>
      <c r="B9664" t="s">
        <v>2390</v>
      </c>
      <c r="C9664">
        <v>331</v>
      </c>
      <c r="D9664" t="s">
        <v>987</v>
      </c>
      <c r="E9664" t="s">
        <v>1216</v>
      </c>
      <c r="F9664" t="s">
        <v>334</v>
      </c>
      <c r="G9664" t="s">
        <v>743</v>
      </c>
      <c r="H9664" t="s">
        <v>374</v>
      </c>
      <c r="I9664" t="s">
        <v>725</v>
      </c>
      <c r="J9664" t="s">
        <v>996</v>
      </c>
      <c r="K9664" t="s">
        <v>881</v>
      </c>
      <c r="L9664" t="s">
        <v>793</v>
      </c>
      <c r="M9664" t="s">
        <v>987</v>
      </c>
      <c r="N9664" t="s">
        <v>800</v>
      </c>
      <c r="O9664" t="s">
        <v>63</v>
      </c>
      <c r="P9664" t="s">
        <v>721</v>
      </c>
      <c r="Q9664" t="s">
        <v>637</v>
      </c>
      <c r="R9664" t="s">
        <v>1118</v>
      </c>
      <c r="S9664" t="s">
        <v>731</v>
      </c>
      <c r="T9664" t="s">
        <v>736</v>
      </c>
      <c r="U9664" t="s">
        <v>987</v>
      </c>
      <c r="V9664" t="s">
        <v>78</v>
      </c>
      <c r="W9664" t="s">
        <v>743</v>
      </c>
      <c r="X9664" t="s">
        <v>675</v>
      </c>
      <c r="Y9664" t="s">
        <v>800</v>
      </c>
      <c r="Z9664" t="s">
        <v>170</v>
      </c>
      <c r="AA9664" t="s">
        <v>78</v>
      </c>
      <c r="AB9664" t="s">
        <v>78</v>
      </c>
      <c r="AC9664" t="s">
        <v>1171</v>
      </c>
      <c r="AD9664" t="s">
        <v>270</v>
      </c>
      <c r="AE9664" t="s">
        <v>334</v>
      </c>
      <c r="AF9664" t="s">
        <v>585</v>
      </c>
    </row>
    <row r="9665" spans="1:32" x14ac:dyDescent="0.35">
      <c r="A9665" t="s">
        <v>36</v>
      </c>
      <c r="B9665" t="s">
        <v>2391</v>
      </c>
      <c r="C9665">
        <v>735</v>
      </c>
      <c r="D9665" t="s">
        <v>490</v>
      </c>
      <c r="E9665" t="s">
        <v>1064</v>
      </c>
      <c r="F9665" t="s">
        <v>246</v>
      </c>
      <c r="G9665" t="s">
        <v>355</v>
      </c>
      <c r="H9665" t="s">
        <v>387</v>
      </c>
      <c r="I9665" t="s">
        <v>718</v>
      </c>
      <c r="J9665" t="s">
        <v>1018</v>
      </c>
      <c r="K9665" t="s">
        <v>740</v>
      </c>
      <c r="L9665" t="s">
        <v>737</v>
      </c>
      <c r="M9665" t="s">
        <v>246</v>
      </c>
      <c r="N9665" t="s">
        <v>374</v>
      </c>
      <c r="O9665" t="s">
        <v>721</v>
      </c>
      <c r="P9665" t="s">
        <v>987</v>
      </c>
      <c r="Q9665" t="s">
        <v>270</v>
      </c>
      <c r="R9665" t="s">
        <v>998</v>
      </c>
      <c r="S9665" t="s">
        <v>456</v>
      </c>
      <c r="T9665" t="s">
        <v>624</v>
      </c>
      <c r="U9665" t="s">
        <v>334</v>
      </c>
      <c r="V9665" t="s">
        <v>78</v>
      </c>
      <c r="W9665" t="s">
        <v>406</v>
      </c>
      <c r="X9665" t="s">
        <v>377</v>
      </c>
      <c r="Y9665" t="s">
        <v>668</v>
      </c>
      <c r="Z9665" t="s">
        <v>679</v>
      </c>
      <c r="AA9665" t="s">
        <v>679</v>
      </c>
      <c r="AB9665" t="s">
        <v>78</v>
      </c>
      <c r="AC9665" t="s">
        <v>719</v>
      </c>
      <c r="AD9665" t="s">
        <v>745</v>
      </c>
      <c r="AE9665" t="s">
        <v>377</v>
      </c>
      <c r="AF9665" t="s">
        <v>178</v>
      </c>
    </row>
    <row r="9666" spans="1:32" x14ac:dyDescent="0.35">
      <c r="A9666" t="s">
        <v>37</v>
      </c>
      <c r="B9666" t="s">
        <v>2388</v>
      </c>
      <c r="C9666">
        <v>232</v>
      </c>
      <c r="D9666" t="s">
        <v>644</v>
      </c>
      <c r="E9666" t="s">
        <v>1260</v>
      </c>
      <c r="F9666" t="s">
        <v>170</v>
      </c>
      <c r="G9666" t="s">
        <v>717</v>
      </c>
      <c r="H9666" t="s">
        <v>718</v>
      </c>
      <c r="I9666" t="s">
        <v>1118</v>
      </c>
      <c r="J9666" t="s">
        <v>1138</v>
      </c>
      <c r="K9666" t="s">
        <v>939</v>
      </c>
      <c r="L9666" t="s">
        <v>1136</v>
      </c>
      <c r="M9666" t="s">
        <v>825</v>
      </c>
      <c r="N9666" t="s">
        <v>334</v>
      </c>
      <c r="O9666" t="s">
        <v>432</v>
      </c>
      <c r="P9666" t="s">
        <v>1171</v>
      </c>
      <c r="Q9666" t="s">
        <v>276</v>
      </c>
      <c r="R9666" t="s">
        <v>782</v>
      </c>
      <c r="S9666" t="s">
        <v>881</v>
      </c>
      <c r="T9666" t="s">
        <v>414</v>
      </c>
      <c r="U9666" t="s">
        <v>433</v>
      </c>
      <c r="V9666" t="s">
        <v>78</v>
      </c>
      <c r="W9666" t="s">
        <v>737</v>
      </c>
      <c r="X9666" t="s">
        <v>675</v>
      </c>
      <c r="Y9666" t="s">
        <v>246</v>
      </c>
      <c r="Z9666" t="s">
        <v>78</v>
      </c>
      <c r="AA9666" t="s">
        <v>78</v>
      </c>
      <c r="AB9666" t="s">
        <v>78</v>
      </c>
      <c r="AC9666" t="s">
        <v>799</v>
      </c>
      <c r="AD9666" t="s">
        <v>732</v>
      </c>
      <c r="AE9666" t="s">
        <v>334</v>
      </c>
      <c r="AF9666" t="s">
        <v>1112</v>
      </c>
    </row>
    <row r="9667" spans="1:32" x14ac:dyDescent="0.35">
      <c r="A9667" t="s">
        <v>37</v>
      </c>
      <c r="B9667" t="s">
        <v>2389</v>
      </c>
      <c r="C9667">
        <v>60</v>
      </c>
      <c r="D9667" t="s">
        <v>387</v>
      </c>
      <c r="E9667" t="s">
        <v>648</v>
      </c>
      <c r="F9667" t="s">
        <v>987</v>
      </c>
      <c r="G9667" t="s">
        <v>288</v>
      </c>
      <c r="H9667" t="s">
        <v>78</v>
      </c>
      <c r="I9667" t="s">
        <v>852</v>
      </c>
      <c r="J9667" t="s">
        <v>740</v>
      </c>
      <c r="K9667" t="s">
        <v>719</v>
      </c>
      <c r="L9667" t="s">
        <v>1200</v>
      </c>
      <c r="M9667" t="s">
        <v>725</v>
      </c>
      <c r="N9667" t="s">
        <v>246</v>
      </c>
      <c r="O9667" t="s">
        <v>856</v>
      </c>
      <c r="P9667" t="s">
        <v>958</v>
      </c>
      <c r="Q9667" t="s">
        <v>883</v>
      </c>
      <c r="R9667" t="s">
        <v>539</v>
      </c>
      <c r="S9667" t="s">
        <v>635</v>
      </c>
      <c r="T9667" t="s">
        <v>246</v>
      </c>
      <c r="U9667" t="s">
        <v>414</v>
      </c>
      <c r="V9667" t="s">
        <v>78</v>
      </c>
      <c r="W9667" t="s">
        <v>528</v>
      </c>
      <c r="X9667" t="s">
        <v>668</v>
      </c>
      <c r="Y9667" t="s">
        <v>78</v>
      </c>
      <c r="Z9667" t="s">
        <v>78</v>
      </c>
      <c r="AA9667" t="s">
        <v>78</v>
      </c>
      <c r="AB9667" t="s">
        <v>78</v>
      </c>
      <c r="AC9667" t="s">
        <v>611</v>
      </c>
      <c r="AD9667" t="s">
        <v>717</v>
      </c>
      <c r="AE9667" t="s">
        <v>78</v>
      </c>
      <c r="AF9667" t="s">
        <v>780</v>
      </c>
    </row>
    <row r="9668" spans="1:32" x14ac:dyDescent="0.35">
      <c r="A9668" t="s">
        <v>37</v>
      </c>
      <c r="B9668" t="s">
        <v>2390</v>
      </c>
      <c r="C9668">
        <v>172</v>
      </c>
      <c r="D9668" t="s">
        <v>337</v>
      </c>
      <c r="E9668" t="s">
        <v>812</v>
      </c>
      <c r="F9668" t="s">
        <v>730</v>
      </c>
      <c r="G9668" t="s">
        <v>807</v>
      </c>
      <c r="H9668" t="s">
        <v>374</v>
      </c>
      <c r="I9668" t="s">
        <v>260</v>
      </c>
      <c r="J9668" t="s">
        <v>996</v>
      </c>
      <c r="K9668" t="s">
        <v>114</v>
      </c>
      <c r="L9668" t="s">
        <v>788</v>
      </c>
      <c r="M9668" t="s">
        <v>690</v>
      </c>
      <c r="N9668" t="s">
        <v>387</v>
      </c>
      <c r="O9668" t="s">
        <v>337</v>
      </c>
      <c r="P9668" t="s">
        <v>721</v>
      </c>
      <c r="Q9668" t="s">
        <v>839</v>
      </c>
      <c r="R9668" t="s">
        <v>788</v>
      </c>
      <c r="S9668" t="s">
        <v>65</v>
      </c>
      <c r="T9668" t="s">
        <v>529</v>
      </c>
      <c r="U9668" t="s">
        <v>78</v>
      </c>
      <c r="V9668" t="s">
        <v>78</v>
      </c>
      <c r="W9668" t="s">
        <v>406</v>
      </c>
      <c r="X9668" t="s">
        <v>377</v>
      </c>
      <c r="Y9668" t="s">
        <v>387</v>
      </c>
      <c r="Z9668" t="s">
        <v>78</v>
      </c>
      <c r="AA9668" t="s">
        <v>389</v>
      </c>
      <c r="AB9668" t="s">
        <v>78</v>
      </c>
      <c r="AC9668" t="s">
        <v>742</v>
      </c>
      <c r="AD9668" t="s">
        <v>580</v>
      </c>
      <c r="AE9668" t="s">
        <v>718</v>
      </c>
      <c r="AF9668" t="s">
        <v>1085</v>
      </c>
    </row>
    <row r="9669" spans="1:32" x14ac:dyDescent="0.35">
      <c r="A9669" t="s">
        <v>37</v>
      </c>
      <c r="B9669" t="s">
        <v>2391</v>
      </c>
      <c r="C9669">
        <v>358</v>
      </c>
      <c r="D9669" t="s">
        <v>433</v>
      </c>
      <c r="E9669" t="s">
        <v>722</v>
      </c>
      <c r="F9669" t="s">
        <v>414</v>
      </c>
      <c r="G9669" t="s">
        <v>736</v>
      </c>
      <c r="H9669" t="s">
        <v>334</v>
      </c>
      <c r="I9669" t="s">
        <v>724</v>
      </c>
      <c r="J9669" t="s">
        <v>1140</v>
      </c>
      <c r="K9669" t="s">
        <v>1118</v>
      </c>
      <c r="L9669" t="s">
        <v>732</v>
      </c>
      <c r="M9669" t="s">
        <v>170</v>
      </c>
      <c r="N9669" t="s">
        <v>355</v>
      </c>
      <c r="O9669" t="s">
        <v>742</v>
      </c>
      <c r="P9669" t="s">
        <v>387</v>
      </c>
      <c r="Q9669" t="s">
        <v>1064</v>
      </c>
      <c r="R9669" t="s">
        <v>270</v>
      </c>
      <c r="S9669" t="s">
        <v>508</v>
      </c>
      <c r="T9669" t="s">
        <v>85</v>
      </c>
      <c r="U9669" t="s">
        <v>389</v>
      </c>
      <c r="V9669" t="s">
        <v>78</v>
      </c>
      <c r="W9669" t="s">
        <v>490</v>
      </c>
      <c r="X9669" t="s">
        <v>78</v>
      </c>
      <c r="Y9669" t="s">
        <v>668</v>
      </c>
      <c r="Z9669" t="s">
        <v>679</v>
      </c>
      <c r="AA9669" t="s">
        <v>78</v>
      </c>
      <c r="AB9669" t="s">
        <v>78</v>
      </c>
      <c r="AC9669" t="s">
        <v>742</v>
      </c>
      <c r="AD9669" t="s">
        <v>1064</v>
      </c>
      <c r="AE9669" t="s">
        <v>490</v>
      </c>
      <c r="AF9669" t="s">
        <v>262</v>
      </c>
    </row>
    <row r="9670" spans="1:32" x14ac:dyDescent="0.35">
      <c r="A9670" t="s">
        <v>38</v>
      </c>
      <c r="B9670" t="s">
        <v>2388</v>
      </c>
      <c r="C9670">
        <v>252</v>
      </c>
      <c r="D9670" t="s">
        <v>788</v>
      </c>
      <c r="E9670" t="s">
        <v>111</v>
      </c>
      <c r="F9670" t="s">
        <v>633</v>
      </c>
      <c r="G9670" t="s">
        <v>737</v>
      </c>
      <c r="H9670" t="s">
        <v>633</v>
      </c>
      <c r="I9670" t="s">
        <v>432</v>
      </c>
      <c r="J9670" t="s">
        <v>856</v>
      </c>
      <c r="K9670" t="s">
        <v>1123</v>
      </c>
      <c r="L9670" t="s">
        <v>1265</v>
      </c>
      <c r="M9670" t="s">
        <v>800</v>
      </c>
      <c r="N9670" t="s">
        <v>458</v>
      </c>
      <c r="O9670" t="s">
        <v>307</v>
      </c>
      <c r="P9670" t="s">
        <v>938</v>
      </c>
      <c r="Q9670" t="s">
        <v>307</v>
      </c>
      <c r="R9670" t="s">
        <v>528</v>
      </c>
      <c r="S9670" t="s">
        <v>1466</v>
      </c>
      <c r="T9670" t="s">
        <v>414</v>
      </c>
      <c r="U9670" t="s">
        <v>676</v>
      </c>
      <c r="V9670" t="s">
        <v>78</v>
      </c>
      <c r="W9670" t="s">
        <v>580</v>
      </c>
      <c r="X9670" t="s">
        <v>334</v>
      </c>
      <c r="Y9670" t="s">
        <v>170</v>
      </c>
      <c r="Z9670" t="s">
        <v>414</v>
      </c>
      <c r="AA9670" t="s">
        <v>78</v>
      </c>
      <c r="AB9670" t="s">
        <v>78</v>
      </c>
      <c r="AC9670" t="s">
        <v>980</v>
      </c>
      <c r="AD9670" t="s">
        <v>456</v>
      </c>
      <c r="AE9670" t="s">
        <v>433</v>
      </c>
      <c r="AF9670" t="s">
        <v>951</v>
      </c>
    </row>
    <row r="9671" spans="1:32" x14ac:dyDescent="0.35">
      <c r="A9671" t="s">
        <v>38</v>
      </c>
      <c r="B9671" t="s">
        <v>2389</v>
      </c>
      <c r="C9671">
        <v>69</v>
      </c>
      <c r="D9671" t="s">
        <v>59</v>
      </c>
      <c r="E9671" t="s">
        <v>594</v>
      </c>
      <c r="F9671" t="s">
        <v>78</v>
      </c>
      <c r="G9671" t="s">
        <v>738</v>
      </c>
      <c r="H9671" t="s">
        <v>728</v>
      </c>
      <c r="I9671" t="s">
        <v>980</v>
      </c>
      <c r="J9671" t="s">
        <v>1026</v>
      </c>
      <c r="K9671" t="s">
        <v>770</v>
      </c>
      <c r="L9671" t="s">
        <v>1212</v>
      </c>
      <c r="M9671" t="s">
        <v>987</v>
      </c>
      <c r="N9671" t="s">
        <v>85</v>
      </c>
      <c r="O9671" t="s">
        <v>727</v>
      </c>
      <c r="P9671" t="s">
        <v>858</v>
      </c>
      <c r="Q9671" t="s">
        <v>696</v>
      </c>
      <c r="R9671" t="s">
        <v>852</v>
      </c>
      <c r="S9671" t="s">
        <v>1121</v>
      </c>
      <c r="T9671" t="s">
        <v>676</v>
      </c>
      <c r="U9671" t="s">
        <v>743</v>
      </c>
      <c r="V9671" t="s">
        <v>78</v>
      </c>
      <c r="W9671" t="s">
        <v>675</v>
      </c>
      <c r="X9671" t="s">
        <v>743</v>
      </c>
      <c r="Y9671" t="s">
        <v>78</v>
      </c>
      <c r="Z9671" t="s">
        <v>78</v>
      </c>
      <c r="AA9671" t="s">
        <v>78</v>
      </c>
      <c r="AB9671" t="s">
        <v>433</v>
      </c>
      <c r="AC9671" t="s">
        <v>270</v>
      </c>
      <c r="AD9671" t="s">
        <v>433</v>
      </c>
      <c r="AE9671" t="s">
        <v>78</v>
      </c>
      <c r="AF9671" t="s">
        <v>746</v>
      </c>
    </row>
    <row r="9672" spans="1:32" x14ac:dyDescent="0.35">
      <c r="A9672" t="s">
        <v>38</v>
      </c>
      <c r="B9672" t="s">
        <v>2390</v>
      </c>
      <c r="C9672">
        <v>160</v>
      </c>
      <c r="D9672" t="s">
        <v>728</v>
      </c>
      <c r="E9672" t="s">
        <v>605</v>
      </c>
      <c r="F9672" t="s">
        <v>406</v>
      </c>
      <c r="G9672" t="s">
        <v>728</v>
      </c>
      <c r="H9672" t="s">
        <v>949</v>
      </c>
      <c r="I9672" t="s">
        <v>699</v>
      </c>
      <c r="J9672" t="s">
        <v>838</v>
      </c>
      <c r="K9672" t="s">
        <v>369</v>
      </c>
      <c r="L9672" t="s">
        <v>772</v>
      </c>
      <c r="M9672" t="s">
        <v>868</v>
      </c>
      <c r="N9672" t="s">
        <v>736</v>
      </c>
      <c r="O9672" t="s">
        <v>1118</v>
      </c>
      <c r="P9672" t="s">
        <v>750</v>
      </c>
      <c r="Q9672" t="s">
        <v>938</v>
      </c>
      <c r="R9672" t="s">
        <v>1011</v>
      </c>
      <c r="S9672" t="s">
        <v>964</v>
      </c>
      <c r="T9672" t="s">
        <v>624</v>
      </c>
      <c r="U9672" t="s">
        <v>987</v>
      </c>
      <c r="V9672" t="s">
        <v>78</v>
      </c>
      <c r="W9672" t="s">
        <v>728</v>
      </c>
      <c r="X9672" t="s">
        <v>987</v>
      </c>
      <c r="Y9672" t="s">
        <v>78</v>
      </c>
      <c r="Z9672" t="s">
        <v>668</v>
      </c>
      <c r="AA9672" t="s">
        <v>78</v>
      </c>
      <c r="AB9672" t="s">
        <v>377</v>
      </c>
      <c r="AC9672" t="s">
        <v>1015</v>
      </c>
      <c r="AD9672" t="s">
        <v>622</v>
      </c>
      <c r="AE9672" t="s">
        <v>78</v>
      </c>
      <c r="AF9672" t="s">
        <v>766</v>
      </c>
    </row>
    <row r="9673" spans="1:32" x14ac:dyDescent="0.35">
      <c r="A9673" t="s">
        <v>38</v>
      </c>
      <c r="B9673" t="s">
        <v>2391</v>
      </c>
      <c r="C9673">
        <v>339</v>
      </c>
      <c r="D9673" t="s">
        <v>743</v>
      </c>
      <c r="E9673" t="s">
        <v>1087</v>
      </c>
      <c r="F9673" t="s">
        <v>246</v>
      </c>
      <c r="G9673" t="s">
        <v>998</v>
      </c>
      <c r="H9673" t="s">
        <v>85</v>
      </c>
      <c r="I9673" t="s">
        <v>741</v>
      </c>
      <c r="J9673" t="s">
        <v>724</v>
      </c>
      <c r="K9673" t="s">
        <v>285</v>
      </c>
      <c r="L9673" t="s">
        <v>796</v>
      </c>
      <c r="M9673" t="s">
        <v>718</v>
      </c>
      <c r="N9673" t="s">
        <v>85</v>
      </c>
      <c r="O9673" t="s">
        <v>796</v>
      </c>
      <c r="P9673" t="s">
        <v>739</v>
      </c>
      <c r="Q9673" t="s">
        <v>934</v>
      </c>
      <c r="R9673" t="s">
        <v>735</v>
      </c>
      <c r="S9673" t="s">
        <v>1091</v>
      </c>
      <c r="T9673" t="s">
        <v>246</v>
      </c>
      <c r="U9673" t="s">
        <v>387</v>
      </c>
      <c r="V9673" t="s">
        <v>78</v>
      </c>
      <c r="W9673" t="s">
        <v>738</v>
      </c>
      <c r="X9673" t="s">
        <v>414</v>
      </c>
      <c r="Y9673" t="s">
        <v>374</v>
      </c>
      <c r="Z9673" t="s">
        <v>78</v>
      </c>
      <c r="AA9673" t="s">
        <v>78</v>
      </c>
      <c r="AB9673" t="s">
        <v>78</v>
      </c>
      <c r="AC9673" t="s">
        <v>270</v>
      </c>
      <c r="AD9673" t="s">
        <v>719</v>
      </c>
      <c r="AE9673" t="s">
        <v>679</v>
      </c>
      <c r="AF9673" t="s">
        <v>394</v>
      </c>
    </row>
    <row r="9674" spans="1:32" x14ac:dyDescent="0.35">
      <c r="A9674" t="s">
        <v>39</v>
      </c>
      <c r="B9674" t="s">
        <v>2388</v>
      </c>
      <c r="C9674">
        <v>301</v>
      </c>
      <c r="D9674" t="s">
        <v>1011</v>
      </c>
      <c r="E9674" t="s">
        <v>267</v>
      </c>
      <c r="F9674" t="s">
        <v>987</v>
      </c>
      <c r="G9674" t="s">
        <v>730</v>
      </c>
      <c r="H9674" t="s">
        <v>728</v>
      </c>
      <c r="I9674" t="s">
        <v>1222</v>
      </c>
      <c r="J9674" t="s">
        <v>837</v>
      </c>
      <c r="K9674" t="s">
        <v>1530</v>
      </c>
      <c r="L9674" t="s">
        <v>934</v>
      </c>
      <c r="M9674" t="s">
        <v>732</v>
      </c>
      <c r="N9674" t="s">
        <v>490</v>
      </c>
      <c r="O9674" t="s">
        <v>796</v>
      </c>
      <c r="P9674" t="s">
        <v>383</v>
      </c>
      <c r="Q9674" t="s">
        <v>1151</v>
      </c>
      <c r="R9674" t="s">
        <v>748</v>
      </c>
      <c r="S9674" t="s">
        <v>1003</v>
      </c>
      <c r="T9674" t="s">
        <v>807</v>
      </c>
      <c r="U9674" t="s">
        <v>529</v>
      </c>
      <c r="V9674" t="s">
        <v>78</v>
      </c>
      <c r="W9674" t="s">
        <v>676</v>
      </c>
      <c r="X9674" t="s">
        <v>624</v>
      </c>
      <c r="Y9674" t="s">
        <v>675</v>
      </c>
      <c r="Z9674" t="s">
        <v>78</v>
      </c>
      <c r="AA9674" t="s">
        <v>78</v>
      </c>
      <c r="AB9674" t="s">
        <v>78</v>
      </c>
      <c r="AC9674" t="s">
        <v>934</v>
      </c>
      <c r="AD9674" t="s">
        <v>631</v>
      </c>
      <c r="AE9674" t="s">
        <v>414</v>
      </c>
      <c r="AF9674" t="s">
        <v>615</v>
      </c>
    </row>
    <row r="9675" spans="1:32" x14ac:dyDescent="0.35">
      <c r="A9675" t="s">
        <v>39</v>
      </c>
      <c r="B9675" t="s">
        <v>2389</v>
      </c>
      <c r="C9675">
        <v>90</v>
      </c>
      <c r="D9675" t="s">
        <v>676</v>
      </c>
      <c r="E9675" t="s">
        <v>466</v>
      </c>
      <c r="F9675" t="s">
        <v>738</v>
      </c>
      <c r="G9675" t="s">
        <v>288</v>
      </c>
      <c r="H9675" t="s">
        <v>1023</v>
      </c>
      <c r="I9675" t="s">
        <v>1205</v>
      </c>
      <c r="J9675" t="s">
        <v>1171</v>
      </c>
      <c r="K9675" t="s">
        <v>611</v>
      </c>
      <c r="L9675" t="s">
        <v>1222</v>
      </c>
      <c r="M9675" t="s">
        <v>78</v>
      </c>
      <c r="N9675" t="s">
        <v>529</v>
      </c>
      <c r="O9675" t="s">
        <v>699</v>
      </c>
      <c r="P9675" t="s">
        <v>637</v>
      </c>
      <c r="Q9675" t="s">
        <v>865</v>
      </c>
      <c r="R9675" t="s">
        <v>839</v>
      </c>
      <c r="S9675" t="s">
        <v>65</v>
      </c>
      <c r="T9675" t="s">
        <v>246</v>
      </c>
      <c r="U9675" t="s">
        <v>800</v>
      </c>
      <c r="V9675" t="s">
        <v>78</v>
      </c>
      <c r="W9675" t="s">
        <v>337</v>
      </c>
      <c r="X9675" t="s">
        <v>78</v>
      </c>
      <c r="Y9675" t="s">
        <v>78</v>
      </c>
      <c r="Z9675" t="s">
        <v>78</v>
      </c>
      <c r="AA9675" t="s">
        <v>78</v>
      </c>
      <c r="AB9675" t="s">
        <v>78</v>
      </c>
      <c r="AC9675" t="s">
        <v>1222</v>
      </c>
      <c r="AD9675" t="s">
        <v>633</v>
      </c>
      <c r="AE9675" t="s">
        <v>78</v>
      </c>
      <c r="AF9675" t="s">
        <v>589</v>
      </c>
    </row>
    <row r="9676" spans="1:32" x14ac:dyDescent="0.35">
      <c r="A9676" t="s">
        <v>39</v>
      </c>
      <c r="B9676" t="s">
        <v>2390</v>
      </c>
      <c r="C9676">
        <v>202</v>
      </c>
      <c r="D9676" t="s">
        <v>458</v>
      </c>
      <c r="E9676" t="s">
        <v>810</v>
      </c>
      <c r="F9676" t="s">
        <v>355</v>
      </c>
      <c r="G9676" t="s">
        <v>734</v>
      </c>
      <c r="H9676" t="s">
        <v>374</v>
      </c>
      <c r="I9676" t="s">
        <v>59</v>
      </c>
      <c r="J9676" t="s">
        <v>748</v>
      </c>
      <c r="K9676" t="s">
        <v>694</v>
      </c>
      <c r="L9676" t="s">
        <v>914</v>
      </c>
      <c r="M9676" t="s">
        <v>675</v>
      </c>
      <c r="N9676" t="s">
        <v>458</v>
      </c>
      <c r="O9676" t="s">
        <v>725</v>
      </c>
      <c r="P9676" t="s">
        <v>717</v>
      </c>
      <c r="Q9676" t="s">
        <v>1118</v>
      </c>
      <c r="R9676" t="s">
        <v>723</v>
      </c>
      <c r="S9676" t="s">
        <v>696</v>
      </c>
      <c r="T9676" t="s">
        <v>387</v>
      </c>
      <c r="U9676" t="s">
        <v>414</v>
      </c>
      <c r="V9676" t="s">
        <v>78</v>
      </c>
      <c r="W9676" t="s">
        <v>736</v>
      </c>
      <c r="X9676" t="s">
        <v>800</v>
      </c>
      <c r="Y9676" t="s">
        <v>78</v>
      </c>
      <c r="Z9676" t="s">
        <v>78</v>
      </c>
      <c r="AA9676" t="s">
        <v>78</v>
      </c>
      <c r="AB9676" t="s">
        <v>78</v>
      </c>
      <c r="AC9676" t="s">
        <v>65</v>
      </c>
      <c r="AD9676" t="s">
        <v>719</v>
      </c>
      <c r="AE9676" t="s">
        <v>374</v>
      </c>
      <c r="AF9676" t="s">
        <v>339</v>
      </c>
    </row>
    <row r="9677" spans="1:32" x14ac:dyDescent="0.35">
      <c r="A9677" t="s">
        <v>39</v>
      </c>
      <c r="B9677" t="s">
        <v>2391</v>
      </c>
      <c r="C9677">
        <v>431</v>
      </c>
      <c r="D9677" t="s">
        <v>85</v>
      </c>
      <c r="E9677" t="s">
        <v>748</v>
      </c>
      <c r="F9677" t="s">
        <v>389</v>
      </c>
      <c r="G9677" t="s">
        <v>987</v>
      </c>
      <c r="H9677" t="s">
        <v>389</v>
      </c>
      <c r="I9677" t="s">
        <v>993</v>
      </c>
      <c r="J9677" t="s">
        <v>746</v>
      </c>
      <c r="K9677" t="s">
        <v>1200</v>
      </c>
      <c r="L9677" t="s">
        <v>789</v>
      </c>
      <c r="M9677" t="s">
        <v>374</v>
      </c>
      <c r="N9677" t="s">
        <v>675</v>
      </c>
      <c r="O9677" t="s">
        <v>1030</v>
      </c>
      <c r="P9677" t="s">
        <v>987</v>
      </c>
      <c r="Q9677" t="s">
        <v>1011</v>
      </c>
      <c r="R9677" t="s">
        <v>631</v>
      </c>
      <c r="S9677" t="s">
        <v>718</v>
      </c>
      <c r="T9677" t="s">
        <v>718</v>
      </c>
      <c r="U9677" t="s">
        <v>458</v>
      </c>
      <c r="V9677" t="s">
        <v>78</v>
      </c>
      <c r="W9677" t="s">
        <v>690</v>
      </c>
      <c r="X9677" t="s">
        <v>668</v>
      </c>
      <c r="Y9677" t="s">
        <v>668</v>
      </c>
      <c r="Z9677" t="s">
        <v>414</v>
      </c>
      <c r="AA9677" t="s">
        <v>78</v>
      </c>
      <c r="AB9677" t="s">
        <v>78</v>
      </c>
      <c r="AC9677" t="s">
        <v>69</v>
      </c>
      <c r="AD9677" t="s">
        <v>508</v>
      </c>
      <c r="AE9677" t="s">
        <v>668</v>
      </c>
      <c r="AF9677" t="s">
        <v>617</v>
      </c>
    </row>
    <row r="9678" spans="1:32" x14ac:dyDescent="0.35">
      <c r="A9678" t="s">
        <v>40</v>
      </c>
      <c r="B9678" t="s">
        <v>2388</v>
      </c>
      <c r="C9678">
        <v>1400</v>
      </c>
      <c r="D9678" t="s">
        <v>724</v>
      </c>
      <c r="E9678" t="s">
        <v>431</v>
      </c>
      <c r="F9678" t="s">
        <v>355</v>
      </c>
      <c r="G9678" t="s">
        <v>728</v>
      </c>
      <c r="H9678" t="s">
        <v>529</v>
      </c>
      <c r="I9678" t="s">
        <v>905</v>
      </c>
      <c r="J9678" t="s">
        <v>152</v>
      </c>
      <c r="K9678" t="s">
        <v>335</v>
      </c>
      <c r="L9678" t="s">
        <v>450</v>
      </c>
      <c r="M9678" t="s">
        <v>622</v>
      </c>
      <c r="N9678" t="s">
        <v>738</v>
      </c>
      <c r="O9678" t="s">
        <v>285</v>
      </c>
      <c r="P9678" t="s">
        <v>741</v>
      </c>
      <c r="Q9678" t="s">
        <v>891</v>
      </c>
      <c r="R9678" t="s">
        <v>1121</v>
      </c>
      <c r="S9678" t="s">
        <v>750</v>
      </c>
      <c r="T9678" t="s">
        <v>622</v>
      </c>
      <c r="U9678" t="s">
        <v>406</v>
      </c>
      <c r="V9678" t="s">
        <v>78</v>
      </c>
      <c r="W9678" t="s">
        <v>724</v>
      </c>
      <c r="X9678" t="s">
        <v>414</v>
      </c>
      <c r="Y9678" t="s">
        <v>374</v>
      </c>
      <c r="Z9678" t="s">
        <v>170</v>
      </c>
      <c r="AA9678" t="s">
        <v>170</v>
      </c>
      <c r="AB9678" t="s">
        <v>78</v>
      </c>
      <c r="AC9678" t="s">
        <v>918</v>
      </c>
      <c r="AD9678" t="s">
        <v>456</v>
      </c>
      <c r="AE9678" t="s">
        <v>246</v>
      </c>
      <c r="AF9678" t="s">
        <v>852</v>
      </c>
    </row>
    <row r="9679" spans="1:32" x14ac:dyDescent="0.35">
      <c r="A9679" t="s">
        <v>40</v>
      </c>
      <c r="B9679" t="s">
        <v>2389</v>
      </c>
      <c r="C9679">
        <v>419</v>
      </c>
      <c r="D9679" t="s">
        <v>724</v>
      </c>
      <c r="E9679" t="s">
        <v>507</v>
      </c>
      <c r="F9679" t="s">
        <v>987</v>
      </c>
      <c r="G9679" t="s">
        <v>1064</v>
      </c>
      <c r="H9679" t="s">
        <v>721</v>
      </c>
      <c r="I9679" t="s">
        <v>836</v>
      </c>
      <c r="J9679" t="s">
        <v>67</v>
      </c>
      <c r="K9679" t="s">
        <v>533</v>
      </c>
      <c r="L9679" t="s">
        <v>934</v>
      </c>
      <c r="M9679" t="s">
        <v>85</v>
      </c>
      <c r="N9679" t="s">
        <v>355</v>
      </c>
      <c r="O9679" t="s">
        <v>795</v>
      </c>
      <c r="P9679" t="s">
        <v>451</v>
      </c>
      <c r="Q9679" t="s">
        <v>528</v>
      </c>
      <c r="R9679" t="s">
        <v>1264</v>
      </c>
      <c r="S9679" t="s">
        <v>813</v>
      </c>
      <c r="T9679" t="s">
        <v>730</v>
      </c>
      <c r="U9679" t="s">
        <v>675</v>
      </c>
      <c r="V9679" t="s">
        <v>78</v>
      </c>
      <c r="W9679" t="s">
        <v>998</v>
      </c>
      <c r="X9679" t="s">
        <v>374</v>
      </c>
      <c r="Y9679" t="s">
        <v>679</v>
      </c>
      <c r="Z9679" t="s">
        <v>170</v>
      </c>
      <c r="AA9679" t="s">
        <v>170</v>
      </c>
      <c r="AB9679" t="s">
        <v>170</v>
      </c>
      <c r="AC9679" t="s">
        <v>63</v>
      </c>
      <c r="AD9679" t="s">
        <v>676</v>
      </c>
      <c r="AE9679" t="s">
        <v>679</v>
      </c>
      <c r="AF9679" t="s">
        <v>761</v>
      </c>
    </row>
    <row r="9680" spans="1:32" x14ac:dyDescent="0.35">
      <c r="A9680" t="s">
        <v>40</v>
      </c>
      <c r="B9680" t="s">
        <v>2390</v>
      </c>
      <c r="C9680">
        <v>972</v>
      </c>
      <c r="D9680" t="s">
        <v>732</v>
      </c>
      <c r="E9680" t="s">
        <v>840</v>
      </c>
      <c r="F9680" t="s">
        <v>490</v>
      </c>
      <c r="G9680" t="s">
        <v>250</v>
      </c>
      <c r="H9680" t="s">
        <v>987</v>
      </c>
      <c r="I9680" t="s">
        <v>637</v>
      </c>
      <c r="J9680" t="s">
        <v>936</v>
      </c>
      <c r="K9680" t="s">
        <v>764</v>
      </c>
      <c r="L9680" t="s">
        <v>63</v>
      </c>
      <c r="M9680" t="s">
        <v>383</v>
      </c>
      <c r="N9680" t="s">
        <v>355</v>
      </c>
      <c r="O9680" t="s">
        <v>938</v>
      </c>
      <c r="P9680" t="s">
        <v>725</v>
      </c>
      <c r="Q9680" t="s">
        <v>1026</v>
      </c>
      <c r="R9680" t="s">
        <v>1171</v>
      </c>
      <c r="S9680" t="s">
        <v>781</v>
      </c>
      <c r="T9680" t="s">
        <v>341</v>
      </c>
      <c r="U9680" t="s">
        <v>387</v>
      </c>
      <c r="V9680" t="s">
        <v>78</v>
      </c>
      <c r="W9680" t="s">
        <v>743</v>
      </c>
      <c r="X9680" t="s">
        <v>800</v>
      </c>
      <c r="Y9680" t="s">
        <v>246</v>
      </c>
      <c r="Z9680" t="s">
        <v>679</v>
      </c>
      <c r="AA9680" t="s">
        <v>170</v>
      </c>
      <c r="AB9680" t="s">
        <v>170</v>
      </c>
      <c r="AC9680" t="s">
        <v>865</v>
      </c>
      <c r="AD9680" t="s">
        <v>742</v>
      </c>
      <c r="AE9680" t="s">
        <v>389</v>
      </c>
      <c r="AF9680" t="s">
        <v>516</v>
      </c>
    </row>
    <row r="9681" spans="1:32" x14ac:dyDescent="0.35">
      <c r="A9681" t="s">
        <v>40</v>
      </c>
      <c r="B9681" t="s">
        <v>2391</v>
      </c>
      <c r="C9681">
        <v>2117</v>
      </c>
      <c r="D9681" t="s">
        <v>490</v>
      </c>
      <c r="E9681" t="s">
        <v>1200</v>
      </c>
      <c r="F9681" t="s">
        <v>433</v>
      </c>
      <c r="G9681" t="s">
        <v>383</v>
      </c>
      <c r="H9681" t="s">
        <v>414</v>
      </c>
      <c r="I9681" t="s">
        <v>288</v>
      </c>
      <c r="J9681" t="s">
        <v>789</v>
      </c>
      <c r="K9681" t="s">
        <v>722</v>
      </c>
      <c r="L9681" t="s">
        <v>1030</v>
      </c>
      <c r="M9681" t="s">
        <v>414</v>
      </c>
      <c r="N9681" t="s">
        <v>387</v>
      </c>
      <c r="O9681" t="s">
        <v>719</v>
      </c>
      <c r="P9681" t="s">
        <v>644</v>
      </c>
      <c r="Q9681" t="s">
        <v>865</v>
      </c>
      <c r="R9681" t="s">
        <v>270</v>
      </c>
      <c r="S9681" t="s">
        <v>337</v>
      </c>
      <c r="T9681" t="s">
        <v>406</v>
      </c>
      <c r="U9681" t="s">
        <v>414</v>
      </c>
      <c r="V9681" t="s">
        <v>78</v>
      </c>
      <c r="W9681" t="s">
        <v>644</v>
      </c>
      <c r="X9681" t="s">
        <v>374</v>
      </c>
      <c r="Y9681" t="s">
        <v>673</v>
      </c>
      <c r="Z9681" t="s">
        <v>673</v>
      </c>
      <c r="AA9681" t="s">
        <v>78</v>
      </c>
      <c r="AB9681" t="s">
        <v>78</v>
      </c>
      <c r="AC9681" t="s">
        <v>725</v>
      </c>
      <c r="AD9681" t="s">
        <v>745</v>
      </c>
      <c r="AE9681" t="s">
        <v>433</v>
      </c>
      <c r="AF9681" t="s">
        <v>382</v>
      </c>
    </row>
    <row r="9683" spans="1:32" x14ac:dyDescent="0.35">
      <c r="A9683" t="s">
        <v>2392</v>
      </c>
    </row>
    <row r="9684" spans="1:32" x14ac:dyDescent="0.35">
      <c r="A9684" t="s">
        <v>29</v>
      </c>
      <c r="B9684" t="s">
        <v>30</v>
      </c>
      <c r="C9684" t="s">
        <v>2393</v>
      </c>
      <c r="D9684" t="s">
        <v>2394</v>
      </c>
      <c r="E9684" t="s">
        <v>2395</v>
      </c>
      <c r="F9684" t="s">
        <v>2396</v>
      </c>
      <c r="G9684" t="s">
        <v>1342</v>
      </c>
      <c r="H9684" t="s">
        <v>702</v>
      </c>
      <c r="I9684" t="s">
        <v>74</v>
      </c>
    </row>
    <row r="9685" spans="1:32" x14ac:dyDescent="0.35">
      <c r="A9685" t="s">
        <v>35</v>
      </c>
      <c r="B9685">
        <v>614</v>
      </c>
      <c r="C9685" t="s">
        <v>912</v>
      </c>
      <c r="D9685" t="s">
        <v>549</v>
      </c>
      <c r="E9685" t="s">
        <v>324</v>
      </c>
      <c r="F9685" t="s">
        <v>602</v>
      </c>
      <c r="G9685" t="s">
        <v>737</v>
      </c>
      <c r="H9685" t="s">
        <v>341</v>
      </c>
      <c r="I9685" t="s">
        <v>668</v>
      </c>
    </row>
    <row r="9686" spans="1:32" x14ac:dyDescent="0.35">
      <c r="A9686" t="s">
        <v>36</v>
      </c>
      <c r="B9686">
        <v>1631</v>
      </c>
      <c r="C9686" t="s">
        <v>1252</v>
      </c>
      <c r="D9686" t="s">
        <v>1108</v>
      </c>
      <c r="E9686" t="s">
        <v>88</v>
      </c>
      <c r="F9686" t="s">
        <v>108</v>
      </c>
      <c r="G9686" t="s">
        <v>676</v>
      </c>
      <c r="H9686" t="s">
        <v>456</v>
      </c>
      <c r="I9686" t="s">
        <v>673</v>
      </c>
    </row>
    <row r="9687" spans="1:32" x14ac:dyDescent="0.35">
      <c r="A9687" t="s">
        <v>37</v>
      </c>
      <c r="B9687">
        <v>826</v>
      </c>
      <c r="C9687" t="s">
        <v>1218</v>
      </c>
      <c r="D9687" t="s">
        <v>282</v>
      </c>
      <c r="E9687" t="s">
        <v>672</v>
      </c>
      <c r="F9687" t="s">
        <v>837</v>
      </c>
      <c r="G9687" t="s">
        <v>743</v>
      </c>
      <c r="H9687" t="s">
        <v>730</v>
      </c>
      <c r="I9687" t="s">
        <v>246</v>
      </c>
    </row>
    <row r="9688" spans="1:32" x14ac:dyDescent="0.35">
      <c r="A9688" t="s">
        <v>38</v>
      </c>
      <c r="B9688">
        <v>821</v>
      </c>
      <c r="C9688" t="s">
        <v>67</v>
      </c>
      <c r="D9688" t="s">
        <v>279</v>
      </c>
      <c r="E9688" t="s">
        <v>403</v>
      </c>
      <c r="F9688" t="s">
        <v>1108</v>
      </c>
      <c r="G9688" t="s">
        <v>741</v>
      </c>
      <c r="H9688" t="s">
        <v>732</v>
      </c>
      <c r="I9688" t="s">
        <v>170</v>
      </c>
    </row>
    <row r="9689" spans="1:32" x14ac:dyDescent="0.35">
      <c r="A9689" t="s">
        <v>39</v>
      </c>
      <c r="B9689">
        <v>1029</v>
      </c>
      <c r="C9689" t="s">
        <v>1108</v>
      </c>
      <c r="D9689" t="s">
        <v>733</v>
      </c>
      <c r="E9689" t="s">
        <v>942</v>
      </c>
      <c r="F9689" t="s">
        <v>440</v>
      </c>
      <c r="G9689" t="s">
        <v>250</v>
      </c>
      <c r="H9689" t="s">
        <v>732</v>
      </c>
      <c r="I9689" t="s">
        <v>334</v>
      </c>
    </row>
    <row r="9690" spans="1:32" x14ac:dyDescent="0.35">
      <c r="A9690" t="s">
        <v>40</v>
      </c>
      <c r="B9690">
        <v>4921</v>
      </c>
      <c r="C9690" t="s">
        <v>861</v>
      </c>
      <c r="D9690" t="s">
        <v>1260</v>
      </c>
      <c r="E9690" t="s">
        <v>677</v>
      </c>
      <c r="F9690" t="s">
        <v>733</v>
      </c>
      <c r="G9690" t="s">
        <v>721</v>
      </c>
      <c r="H9690" t="s">
        <v>825</v>
      </c>
      <c r="I9690" t="s">
        <v>673</v>
      </c>
    </row>
    <row r="9692" spans="1:32" x14ac:dyDescent="0.35">
      <c r="A9692" t="s">
        <v>2397</v>
      </c>
    </row>
    <row r="9693" spans="1:32" x14ac:dyDescent="0.35">
      <c r="A9693" t="s">
        <v>29</v>
      </c>
      <c r="B9693" t="s">
        <v>847</v>
      </c>
      <c r="C9693" t="s">
        <v>30</v>
      </c>
      <c r="D9693" t="s">
        <v>2393</v>
      </c>
      <c r="E9693" t="s">
        <v>2394</v>
      </c>
      <c r="F9693" t="s">
        <v>2395</v>
      </c>
      <c r="G9693" t="s">
        <v>2396</v>
      </c>
      <c r="H9693" t="s">
        <v>1342</v>
      </c>
      <c r="I9693" t="s">
        <v>702</v>
      </c>
      <c r="J9693" t="s">
        <v>74</v>
      </c>
    </row>
    <row r="9694" spans="1:32" x14ac:dyDescent="0.35">
      <c r="A9694" t="s">
        <v>35</v>
      </c>
      <c r="B9694" t="s">
        <v>827</v>
      </c>
      <c r="C9694">
        <v>283</v>
      </c>
      <c r="D9694" t="s">
        <v>1064</v>
      </c>
      <c r="E9694" t="s">
        <v>440</v>
      </c>
      <c r="F9694" t="s">
        <v>683</v>
      </c>
      <c r="G9694" t="s">
        <v>1326</v>
      </c>
      <c r="H9694" t="s">
        <v>690</v>
      </c>
      <c r="I9694" t="s">
        <v>734</v>
      </c>
      <c r="J9694" t="s">
        <v>679</v>
      </c>
    </row>
    <row r="9695" spans="1:32" x14ac:dyDescent="0.35">
      <c r="A9695" t="s">
        <v>35</v>
      </c>
      <c r="B9695" t="s">
        <v>828</v>
      </c>
      <c r="C9695">
        <v>318</v>
      </c>
      <c r="D9695" t="s">
        <v>925</v>
      </c>
      <c r="E9695" t="s">
        <v>93</v>
      </c>
      <c r="F9695" t="s">
        <v>677</v>
      </c>
      <c r="G9695" t="s">
        <v>320</v>
      </c>
      <c r="H9695" t="s">
        <v>728</v>
      </c>
      <c r="I9695" t="s">
        <v>406</v>
      </c>
      <c r="J9695" t="s">
        <v>334</v>
      </c>
    </row>
    <row r="9696" spans="1:32" x14ac:dyDescent="0.35">
      <c r="A9696" t="s">
        <v>35</v>
      </c>
      <c r="B9696" t="s">
        <v>318</v>
      </c>
      <c r="C9696">
        <v>13</v>
      </c>
      <c r="D9696" t="s">
        <v>229</v>
      </c>
      <c r="E9696" t="s">
        <v>741</v>
      </c>
      <c r="F9696" t="s">
        <v>173</v>
      </c>
      <c r="G9696" t="s">
        <v>734</v>
      </c>
      <c r="H9696" t="s">
        <v>78</v>
      </c>
      <c r="I9696" t="s">
        <v>78</v>
      </c>
      <c r="J9696" t="s">
        <v>78</v>
      </c>
    </row>
    <row r="9697" spans="1:10" x14ac:dyDescent="0.35">
      <c r="A9697" t="s">
        <v>36</v>
      </c>
      <c r="B9697" t="s">
        <v>827</v>
      </c>
      <c r="C9697">
        <v>670</v>
      </c>
      <c r="D9697" t="s">
        <v>182</v>
      </c>
      <c r="E9697" t="s">
        <v>946</v>
      </c>
      <c r="F9697" t="s">
        <v>393</v>
      </c>
      <c r="G9697" t="s">
        <v>879</v>
      </c>
      <c r="H9697" t="s">
        <v>737</v>
      </c>
      <c r="I9697" t="s">
        <v>690</v>
      </c>
      <c r="J9697" t="s">
        <v>246</v>
      </c>
    </row>
    <row r="9698" spans="1:10" x14ac:dyDescent="0.35">
      <c r="A9698" t="s">
        <v>36</v>
      </c>
      <c r="B9698" t="s">
        <v>828</v>
      </c>
      <c r="C9698">
        <v>894</v>
      </c>
      <c r="D9698" t="s">
        <v>111</v>
      </c>
      <c r="E9698" t="s">
        <v>883</v>
      </c>
      <c r="F9698" t="s">
        <v>427</v>
      </c>
      <c r="G9698" t="s">
        <v>720</v>
      </c>
      <c r="H9698" t="s">
        <v>383</v>
      </c>
      <c r="I9698" t="s">
        <v>721</v>
      </c>
      <c r="J9698" t="s">
        <v>668</v>
      </c>
    </row>
    <row r="9699" spans="1:10" x14ac:dyDescent="0.35">
      <c r="A9699" t="s">
        <v>36</v>
      </c>
      <c r="B9699" t="s">
        <v>318</v>
      </c>
      <c r="C9699">
        <v>67</v>
      </c>
      <c r="D9699" t="s">
        <v>607</v>
      </c>
      <c r="E9699" t="s">
        <v>727</v>
      </c>
      <c r="F9699" t="s">
        <v>373</v>
      </c>
      <c r="G9699" t="s">
        <v>881</v>
      </c>
      <c r="H9699" t="s">
        <v>78</v>
      </c>
      <c r="I9699" t="s">
        <v>721</v>
      </c>
      <c r="J9699" t="s">
        <v>78</v>
      </c>
    </row>
    <row r="9700" spans="1:10" x14ac:dyDescent="0.35">
      <c r="A9700" t="s">
        <v>37</v>
      </c>
      <c r="B9700" t="s">
        <v>827</v>
      </c>
      <c r="C9700">
        <v>343</v>
      </c>
      <c r="D9700" t="s">
        <v>877</v>
      </c>
      <c r="E9700" t="s">
        <v>431</v>
      </c>
      <c r="F9700" t="s">
        <v>586</v>
      </c>
      <c r="G9700" t="s">
        <v>946</v>
      </c>
      <c r="H9700" t="s">
        <v>721</v>
      </c>
      <c r="I9700" t="s">
        <v>739</v>
      </c>
      <c r="J9700" t="s">
        <v>246</v>
      </c>
    </row>
    <row r="9701" spans="1:10" x14ac:dyDescent="0.35">
      <c r="A9701" t="s">
        <v>37</v>
      </c>
      <c r="B9701" t="s">
        <v>828</v>
      </c>
      <c r="C9701">
        <v>441</v>
      </c>
      <c r="D9701" t="s">
        <v>76</v>
      </c>
      <c r="E9701" t="s">
        <v>242</v>
      </c>
      <c r="F9701" t="s">
        <v>379</v>
      </c>
      <c r="G9701" t="s">
        <v>664</v>
      </c>
      <c r="H9701" t="s">
        <v>458</v>
      </c>
      <c r="I9701" t="s">
        <v>250</v>
      </c>
      <c r="J9701" t="s">
        <v>433</v>
      </c>
    </row>
    <row r="9702" spans="1:10" x14ac:dyDescent="0.35">
      <c r="A9702" t="s">
        <v>37</v>
      </c>
      <c r="B9702" t="s">
        <v>318</v>
      </c>
      <c r="C9702">
        <v>42</v>
      </c>
      <c r="D9702" t="s">
        <v>597</v>
      </c>
      <c r="E9702" t="s">
        <v>891</v>
      </c>
      <c r="F9702" t="s">
        <v>651</v>
      </c>
      <c r="G9702" t="s">
        <v>861</v>
      </c>
      <c r="H9702" t="s">
        <v>78</v>
      </c>
      <c r="I9702" t="s">
        <v>355</v>
      </c>
      <c r="J9702" t="s">
        <v>78</v>
      </c>
    </row>
    <row r="9703" spans="1:10" x14ac:dyDescent="0.35">
      <c r="A9703" t="s">
        <v>38</v>
      </c>
      <c r="B9703" t="s">
        <v>827</v>
      </c>
      <c r="C9703">
        <v>356</v>
      </c>
      <c r="D9703" t="s">
        <v>1171</v>
      </c>
      <c r="E9703" t="s">
        <v>137</v>
      </c>
      <c r="F9703" t="s">
        <v>848</v>
      </c>
      <c r="G9703" t="s">
        <v>1089</v>
      </c>
      <c r="H9703" t="s">
        <v>949</v>
      </c>
      <c r="I9703" t="s">
        <v>406</v>
      </c>
      <c r="J9703" t="s">
        <v>170</v>
      </c>
    </row>
    <row r="9704" spans="1:10" x14ac:dyDescent="0.35">
      <c r="A9704" t="s">
        <v>38</v>
      </c>
      <c r="B9704" t="s">
        <v>828</v>
      </c>
      <c r="C9704">
        <v>424</v>
      </c>
      <c r="D9704" t="s">
        <v>755</v>
      </c>
      <c r="E9704" t="s">
        <v>635</v>
      </c>
      <c r="F9704" t="s">
        <v>338</v>
      </c>
      <c r="G9704" t="s">
        <v>854</v>
      </c>
      <c r="H9704" t="s">
        <v>793</v>
      </c>
      <c r="I9704" t="s">
        <v>508</v>
      </c>
      <c r="J9704" t="s">
        <v>679</v>
      </c>
    </row>
    <row r="9705" spans="1:10" x14ac:dyDescent="0.35">
      <c r="A9705" t="s">
        <v>38</v>
      </c>
      <c r="B9705" t="s">
        <v>318</v>
      </c>
      <c r="C9705">
        <v>41</v>
      </c>
      <c r="D9705" t="s">
        <v>285</v>
      </c>
      <c r="E9705" t="s">
        <v>923</v>
      </c>
      <c r="F9705" t="s">
        <v>678</v>
      </c>
      <c r="G9705" t="s">
        <v>694</v>
      </c>
      <c r="H9705" t="s">
        <v>730</v>
      </c>
      <c r="I9705" t="s">
        <v>739</v>
      </c>
      <c r="J9705" t="s">
        <v>389</v>
      </c>
    </row>
    <row r="9706" spans="1:10" x14ac:dyDescent="0.35">
      <c r="A9706" t="s">
        <v>39</v>
      </c>
      <c r="B9706" t="s">
        <v>827</v>
      </c>
      <c r="C9706">
        <v>427</v>
      </c>
      <c r="D9706" t="s">
        <v>1136</v>
      </c>
      <c r="E9706" t="s">
        <v>549</v>
      </c>
      <c r="F9706" t="s">
        <v>401</v>
      </c>
      <c r="G9706" t="s">
        <v>575</v>
      </c>
      <c r="H9706" t="s">
        <v>742</v>
      </c>
      <c r="I9706" t="s">
        <v>456</v>
      </c>
      <c r="J9706" t="s">
        <v>673</v>
      </c>
    </row>
    <row r="9707" spans="1:10" x14ac:dyDescent="0.35">
      <c r="A9707" t="s">
        <v>39</v>
      </c>
      <c r="B9707" t="s">
        <v>828</v>
      </c>
      <c r="C9707">
        <v>561</v>
      </c>
      <c r="D9707" t="s">
        <v>879</v>
      </c>
      <c r="E9707" t="s">
        <v>858</v>
      </c>
      <c r="F9707" t="s">
        <v>84</v>
      </c>
      <c r="G9707" t="s">
        <v>1447</v>
      </c>
      <c r="H9707" t="s">
        <v>718</v>
      </c>
      <c r="I9707" t="s">
        <v>736</v>
      </c>
      <c r="J9707" t="s">
        <v>673</v>
      </c>
    </row>
    <row r="9708" spans="1:10" x14ac:dyDescent="0.35">
      <c r="A9708" t="s">
        <v>39</v>
      </c>
      <c r="B9708" t="s">
        <v>318</v>
      </c>
      <c r="C9708">
        <v>41</v>
      </c>
      <c r="D9708" t="s">
        <v>881</v>
      </c>
      <c r="E9708" t="s">
        <v>1118</v>
      </c>
      <c r="F9708" t="s">
        <v>1450</v>
      </c>
      <c r="G9708" t="s">
        <v>795</v>
      </c>
      <c r="H9708" t="s">
        <v>78</v>
      </c>
      <c r="I9708" t="s">
        <v>737</v>
      </c>
      <c r="J9708" t="s">
        <v>529</v>
      </c>
    </row>
    <row r="9709" spans="1:10" x14ac:dyDescent="0.35">
      <c r="A9709" t="s">
        <v>40</v>
      </c>
      <c r="B9709" t="s">
        <v>827</v>
      </c>
      <c r="C9709">
        <v>2079</v>
      </c>
      <c r="D9709" t="s">
        <v>934</v>
      </c>
      <c r="E9709" t="s">
        <v>1227</v>
      </c>
      <c r="F9709" t="s">
        <v>1306</v>
      </c>
      <c r="G9709" t="s">
        <v>1447</v>
      </c>
      <c r="H9709" t="s">
        <v>337</v>
      </c>
      <c r="I9709" t="s">
        <v>688</v>
      </c>
      <c r="J9709" t="s">
        <v>673</v>
      </c>
    </row>
    <row r="9710" spans="1:10" x14ac:dyDescent="0.35">
      <c r="A9710" t="s">
        <v>40</v>
      </c>
      <c r="B9710" t="s">
        <v>828</v>
      </c>
      <c r="C9710">
        <v>2638</v>
      </c>
      <c r="D9710" t="s">
        <v>1092</v>
      </c>
      <c r="E9710" t="s">
        <v>664</v>
      </c>
      <c r="F9710" t="s">
        <v>331</v>
      </c>
      <c r="G9710" t="s">
        <v>1212</v>
      </c>
      <c r="H9710" t="s">
        <v>825</v>
      </c>
      <c r="I9710" t="s">
        <v>825</v>
      </c>
      <c r="J9710" t="s">
        <v>673</v>
      </c>
    </row>
    <row r="9711" spans="1:10" x14ac:dyDescent="0.35">
      <c r="A9711" t="s">
        <v>40</v>
      </c>
      <c r="B9711" t="s">
        <v>318</v>
      </c>
      <c r="C9711">
        <v>204</v>
      </c>
      <c r="D9711" t="s">
        <v>627</v>
      </c>
      <c r="E9711" t="s">
        <v>764</v>
      </c>
      <c r="F9711" t="s">
        <v>941</v>
      </c>
      <c r="G9711" t="s">
        <v>812</v>
      </c>
      <c r="H9711" t="s">
        <v>377</v>
      </c>
      <c r="I9711" t="s">
        <v>633</v>
      </c>
      <c r="J9711" t="s">
        <v>389</v>
      </c>
    </row>
    <row r="9713" spans="1:10" x14ac:dyDescent="0.35">
      <c r="A9713" t="s">
        <v>2398</v>
      </c>
    </row>
    <row r="9714" spans="1:10" x14ac:dyDescent="0.35">
      <c r="A9714" t="s">
        <v>29</v>
      </c>
      <c r="B9714" t="s">
        <v>864</v>
      </c>
      <c r="C9714" t="s">
        <v>30</v>
      </c>
      <c r="D9714" t="s">
        <v>2393</v>
      </c>
      <c r="E9714" t="s">
        <v>2394</v>
      </c>
      <c r="F9714" t="s">
        <v>2395</v>
      </c>
      <c r="G9714" t="s">
        <v>2396</v>
      </c>
      <c r="H9714" t="s">
        <v>1342</v>
      </c>
      <c r="I9714" t="s">
        <v>702</v>
      </c>
      <c r="J9714" t="s">
        <v>74</v>
      </c>
    </row>
    <row r="9715" spans="1:10" x14ac:dyDescent="0.35">
      <c r="A9715" t="s">
        <v>35</v>
      </c>
      <c r="B9715" t="s">
        <v>831</v>
      </c>
      <c r="C9715">
        <v>115</v>
      </c>
      <c r="D9715" t="s">
        <v>688</v>
      </c>
      <c r="E9715" t="s">
        <v>80</v>
      </c>
      <c r="F9715" t="s">
        <v>606</v>
      </c>
      <c r="G9715" t="s">
        <v>604</v>
      </c>
      <c r="H9715" t="s">
        <v>717</v>
      </c>
      <c r="I9715" t="s">
        <v>673</v>
      </c>
      <c r="J9715" t="s">
        <v>673</v>
      </c>
    </row>
    <row r="9716" spans="1:10" x14ac:dyDescent="0.35">
      <c r="A9716" t="s">
        <v>35</v>
      </c>
      <c r="B9716" t="s">
        <v>832</v>
      </c>
      <c r="C9716">
        <v>346</v>
      </c>
      <c r="D9716" t="s">
        <v>813</v>
      </c>
      <c r="E9716" t="s">
        <v>1254</v>
      </c>
      <c r="F9716" t="s">
        <v>297</v>
      </c>
      <c r="G9716" t="s">
        <v>772</v>
      </c>
      <c r="H9716" t="s">
        <v>743</v>
      </c>
      <c r="I9716" t="s">
        <v>633</v>
      </c>
      <c r="J9716" t="s">
        <v>673</v>
      </c>
    </row>
    <row r="9717" spans="1:10" x14ac:dyDescent="0.35">
      <c r="A9717" t="s">
        <v>35</v>
      </c>
      <c r="B9717" t="s">
        <v>833</v>
      </c>
      <c r="C9717">
        <v>153</v>
      </c>
      <c r="D9717" t="s">
        <v>798</v>
      </c>
      <c r="E9717" t="s">
        <v>1466</v>
      </c>
      <c r="F9717" t="s">
        <v>428</v>
      </c>
      <c r="G9717" t="s">
        <v>522</v>
      </c>
      <c r="H9717" t="s">
        <v>949</v>
      </c>
      <c r="I9717" t="s">
        <v>623</v>
      </c>
      <c r="J9717" t="s">
        <v>78</v>
      </c>
    </row>
    <row r="9718" spans="1:10" x14ac:dyDescent="0.35">
      <c r="A9718" t="s">
        <v>36</v>
      </c>
      <c r="B9718" t="s">
        <v>831</v>
      </c>
      <c r="C9718">
        <v>142</v>
      </c>
      <c r="D9718" t="s">
        <v>717</v>
      </c>
      <c r="E9718" t="s">
        <v>445</v>
      </c>
      <c r="F9718" t="s">
        <v>955</v>
      </c>
      <c r="G9718" t="s">
        <v>212</v>
      </c>
      <c r="H9718" t="s">
        <v>868</v>
      </c>
      <c r="I9718" t="s">
        <v>374</v>
      </c>
      <c r="J9718" t="s">
        <v>78</v>
      </c>
    </row>
    <row r="9719" spans="1:10" x14ac:dyDescent="0.35">
      <c r="A9719" t="s">
        <v>36</v>
      </c>
      <c r="B9719" t="s">
        <v>832</v>
      </c>
      <c r="C9719">
        <v>1305</v>
      </c>
      <c r="D9719" t="s">
        <v>684</v>
      </c>
      <c r="E9719" t="s">
        <v>439</v>
      </c>
      <c r="F9719" t="s">
        <v>155</v>
      </c>
      <c r="G9719" t="s">
        <v>108</v>
      </c>
      <c r="H9719" t="s">
        <v>718</v>
      </c>
      <c r="I9719" t="s">
        <v>631</v>
      </c>
      <c r="J9719" t="s">
        <v>334</v>
      </c>
    </row>
    <row r="9720" spans="1:10" x14ac:dyDescent="0.35">
      <c r="A9720" t="s">
        <v>36</v>
      </c>
      <c r="B9720" t="s">
        <v>833</v>
      </c>
      <c r="C9720">
        <v>184</v>
      </c>
      <c r="D9720" t="s">
        <v>629</v>
      </c>
      <c r="E9720" t="s">
        <v>1115</v>
      </c>
      <c r="F9720" t="s">
        <v>570</v>
      </c>
      <c r="G9720" t="s">
        <v>526</v>
      </c>
      <c r="H9720" t="s">
        <v>644</v>
      </c>
      <c r="I9720" t="s">
        <v>414</v>
      </c>
      <c r="J9720" t="s">
        <v>668</v>
      </c>
    </row>
    <row r="9721" spans="1:10" x14ac:dyDescent="0.35">
      <c r="A9721" t="s">
        <v>37</v>
      </c>
      <c r="B9721" t="s">
        <v>831</v>
      </c>
      <c r="C9721">
        <v>109</v>
      </c>
      <c r="D9721" t="s">
        <v>902</v>
      </c>
      <c r="E9721" t="s">
        <v>558</v>
      </c>
      <c r="F9721" t="s">
        <v>467</v>
      </c>
      <c r="G9721" t="s">
        <v>613</v>
      </c>
      <c r="H9721" t="s">
        <v>383</v>
      </c>
      <c r="I9721" t="s">
        <v>623</v>
      </c>
      <c r="J9721" t="s">
        <v>78</v>
      </c>
    </row>
    <row r="9722" spans="1:10" x14ac:dyDescent="0.35">
      <c r="A9722" t="s">
        <v>37</v>
      </c>
      <c r="B9722" t="s">
        <v>832</v>
      </c>
      <c r="C9722">
        <v>647</v>
      </c>
      <c r="D9722" t="s">
        <v>627</v>
      </c>
      <c r="E9722" t="s">
        <v>694</v>
      </c>
      <c r="F9722" t="s">
        <v>405</v>
      </c>
      <c r="G9722" t="s">
        <v>1212</v>
      </c>
      <c r="H9722" t="s">
        <v>676</v>
      </c>
      <c r="I9722" t="s">
        <v>631</v>
      </c>
      <c r="J9722" t="s">
        <v>374</v>
      </c>
    </row>
    <row r="9723" spans="1:10" x14ac:dyDescent="0.35">
      <c r="A9723" t="s">
        <v>37</v>
      </c>
      <c r="B9723" t="s">
        <v>833</v>
      </c>
      <c r="C9723">
        <v>70</v>
      </c>
      <c r="D9723" t="s">
        <v>440</v>
      </c>
      <c r="E9723" t="s">
        <v>780</v>
      </c>
      <c r="F9723" t="s">
        <v>568</v>
      </c>
      <c r="G9723" t="s">
        <v>1067</v>
      </c>
      <c r="H9723" t="s">
        <v>78</v>
      </c>
      <c r="I9723" t="s">
        <v>728</v>
      </c>
      <c r="J9723" t="s">
        <v>78</v>
      </c>
    </row>
    <row r="9724" spans="1:10" x14ac:dyDescent="0.35">
      <c r="A9724" t="s">
        <v>38</v>
      </c>
      <c r="B9724" t="s">
        <v>831</v>
      </c>
      <c r="C9724">
        <v>198</v>
      </c>
      <c r="D9724" t="s">
        <v>807</v>
      </c>
      <c r="E9724" t="s">
        <v>627</v>
      </c>
      <c r="F9724" t="s">
        <v>805</v>
      </c>
      <c r="G9724" t="s">
        <v>242</v>
      </c>
      <c r="H9724" t="s">
        <v>723</v>
      </c>
      <c r="I9724" t="s">
        <v>800</v>
      </c>
      <c r="J9724" t="s">
        <v>668</v>
      </c>
    </row>
    <row r="9725" spans="1:10" x14ac:dyDescent="0.35">
      <c r="A9725" t="s">
        <v>38</v>
      </c>
      <c r="B9725" t="s">
        <v>832</v>
      </c>
      <c r="C9725">
        <v>410</v>
      </c>
      <c r="D9725" t="s">
        <v>746</v>
      </c>
      <c r="E9725" t="s">
        <v>604</v>
      </c>
      <c r="F9725" t="s">
        <v>572</v>
      </c>
      <c r="G9725" t="s">
        <v>694</v>
      </c>
      <c r="H9725" t="s">
        <v>1011</v>
      </c>
      <c r="I9725" t="s">
        <v>288</v>
      </c>
      <c r="J9725" t="s">
        <v>679</v>
      </c>
    </row>
    <row r="9726" spans="1:10" x14ac:dyDescent="0.35">
      <c r="A9726" t="s">
        <v>38</v>
      </c>
      <c r="B9726" t="s">
        <v>833</v>
      </c>
      <c r="C9726">
        <v>213</v>
      </c>
      <c r="D9726" t="s">
        <v>694</v>
      </c>
      <c r="E9726" t="s">
        <v>968</v>
      </c>
      <c r="F9726" t="s">
        <v>553</v>
      </c>
      <c r="G9726" t="s">
        <v>1212</v>
      </c>
      <c r="H9726" t="s">
        <v>993</v>
      </c>
      <c r="I9726" t="s">
        <v>624</v>
      </c>
      <c r="J9726" t="s">
        <v>170</v>
      </c>
    </row>
    <row r="9727" spans="1:10" x14ac:dyDescent="0.35">
      <c r="A9727" t="s">
        <v>39</v>
      </c>
      <c r="B9727" t="s">
        <v>831</v>
      </c>
      <c r="C9727">
        <v>129</v>
      </c>
      <c r="D9727" t="s">
        <v>1214</v>
      </c>
      <c r="E9727" t="s">
        <v>509</v>
      </c>
      <c r="F9727" t="s">
        <v>375</v>
      </c>
      <c r="G9727" t="s">
        <v>1259</v>
      </c>
      <c r="H9727" t="s">
        <v>914</v>
      </c>
      <c r="I9727" t="s">
        <v>668</v>
      </c>
      <c r="J9727" t="s">
        <v>414</v>
      </c>
    </row>
    <row r="9728" spans="1:10" x14ac:dyDescent="0.35">
      <c r="A9728" t="s">
        <v>39</v>
      </c>
      <c r="B9728" t="s">
        <v>832</v>
      </c>
      <c r="C9728">
        <v>595</v>
      </c>
      <c r="D9728" t="s">
        <v>727</v>
      </c>
      <c r="E9728" t="s">
        <v>780</v>
      </c>
      <c r="F9728" t="s">
        <v>385</v>
      </c>
      <c r="G9728" t="s">
        <v>118</v>
      </c>
      <c r="H9728" t="s">
        <v>734</v>
      </c>
      <c r="I9728" t="s">
        <v>456</v>
      </c>
      <c r="J9728" t="s">
        <v>334</v>
      </c>
    </row>
    <row r="9729" spans="1:10" x14ac:dyDescent="0.35">
      <c r="A9729" t="s">
        <v>39</v>
      </c>
      <c r="B9729" t="s">
        <v>833</v>
      </c>
      <c r="C9729">
        <v>305</v>
      </c>
      <c r="D9729" t="s">
        <v>613</v>
      </c>
      <c r="E9729" t="s">
        <v>907</v>
      </c>
      <c r="F9729" t="s">
        <v>105</v>
      </c>
      <c r="G9729" t="s">
        <v>480</v>
      </c>
      <c r="H9729" t="s">
        <v>355</v>
      </c>
      <c r="I9729" t="s">
        <v>456</v>
      </c>
      <c r="J9729" t="s">
        <v>668</v>
      </c>
    </row>
    <row r="9730" spans="1:10" x14ac:dyDescent="0.35">
      <c r="A9730" t="s">
        <v>40</v>
      </c>
      <c r="B9730" t="s">
        <v>831</v>
      </c>
      <c r="C9730">
        <v>693</v>
      </c>
      <c r="D9730" t="s">
        <v>1008</v>
      </c>
      <c r="E9730" t="s">
        <v>600</v>
      </c>
      <c r="F9730" t="s">
        <v>1399</v>
      </c>
      <c r="G9730" t="s">
        <v>426</v>
      </c>
      <c r="H9730" t="s">
        <v>270</v>
      </c>
      <c r="I9730" t="s">
        <v>377</v>
      </c>
      <c r="J9730" t="s">
        <v>673</v>
      </c>
    </row>
    <row r="9731" spans="1:10" x14ac:dyDescent="0.35">
      <c r="A9731" t="s">
        <v>40</v>
      </c>
      <c r="B9731" t="s">
        <v>832</v>
      </c>
      <c r="C9731">
        <v>3303</v>
      </c>
      <c r="D9731" t="s">
        <v>1466</v>
      </c>
      <c r="E9731" t="s">
        <v>968</v>
      </c>
      <c r="F9731" t="s">
        <v>175</v>
      </c>
      <c r="G9731" t="s">
        <v>837</v>
      </c>
      <c r="H9731" t="s">
        <v>825</v>
      </c>
      <c r="I9731" t="s">
        <v>728</v>
      </c>
      <c r="J9731" t="s">
        <v>334</v>
      </c>
    </row>
    <row r="9732" spans="1:10" x14ac:dyDescent="0.35">
      <c r="A9732" t="s">
        <v>40</v>
      </c>
      <c r="B9732" t="s">
        <v>833</v>
      </c>
      <c r="C9732">
        <v>925</v>
      </c>
      <c r="D9732" t="s">
        <v>420</v>
      </c>
      <c r="E9732" t="s">
        <v>795</v>
      </c>
      <c r="F9732" t="s">
        <v>417</v>
      </c>
      <c r="G9732" t="s">
        <v>279</v>
      </c>
      <c r="H9732" t="s">
        <v>736</v>
      </c>
      <c r="I9732" t="s">
        <v>743</v>
      </c>
      <c r="J9732" t="s">
        <v>170</v>
      </c>
    </row>
    <row r="9734" spans="1:10" x14ac:dyDescent="0.35">
      <c r="A9734" t="s">
        <v>2399</v>
      </c>
    </row>
    <row r="9735" spans="1:10" x14ac:dyDescent="0.35">
      <c r="A9735" t="s">
        <v>29</v>
      </c>
      <c r="B9735" t="s">
        <v>872</v>
      </c>
      <c r="C9735" t="s">
        <v>30</v>
      </c>
      <c r="D9735" t="s">
        <v>2393</v>
      </c>
      <c r="E9735" t="s">
        <v>2394</v>
      </c>
      <c r="F9735" t="s">
        <v>2395</v>
      </c>
      <c r="G9735" t="s">
        <v>2396</v>
      </c>
      <c r="H9735" t="s">
        <v>1342</v>
      </c>
      <c r="I9735" t="s">
        <v>702</v>
      </c>
      <c r="J9735" t="s">
        <v>74</v>
      </c>
    </row>
    <row r="9736" spans="1:10" x14ac:dyDescent="0.35">
      <c r="A9736" t="s">
        <v>35</v>
      </c>
      <c r="B9736" t="s">
        <v>873</v>
      </c>
      <c r="C9736">
        <v>408</v>
      </c>
      <c r="D9736" t="s">
        <v>905</v>
      </c>
      <c r="E9736" t="s">
        <v>335</v>
      </c>
      <c r="F9736" t="s">
        <v>797</v>
      </c>
      <c r="G9736" t="s">
        <v>524</v>
      </c>
      <c r="H9736" t="s">
        <v>250</v>
      </c>
      <c r="I9736" t="s">
        <v>490</v>
      </c>
      <c r="J9736" t="s">
        <v>668</v>
      </c>
    </row>
    <row r="9737" spans="1:10" x14ac:dyDescent="0.35">
      <c r="A9737" t="s">
        <v>35</v>
      </c>
      <c r="B9737" t="s">
        <v>874</v>
      </c>
      <c r="C9737">
        <v>170</v>
      </c>
      <c r="D9737" t="s">
        <v>1466</v>
      </c>
      <c r="E9737" t="s">
        <v>475</v>
      </c>
      <c r="F9737" t="s">
        <v>330</v>
      </c>
      <c r="G9737" t="s">
        <v>143</v>
      </c>
      <c r="H9737" t="s">
        <v>745</v>
      </c>
      <c r="I9737" t="s">
        <v>690</v>
      </c>
      <c r="J9737" t="s">
        <v>673</v>
      </c>
    </row>
    <row r="9738" spans="1:10" x14ac:dyDescent="0.35">
      <c r="A9738" t="s">
        <v>35</v>
      </c>
      <c r="B9738" t="s">
        <v>318</v>
      </c>
      <c r="C9738">
        <v>36</v>
      </c>
      <c r="D9738" t="s">
        <v>1026</v>
      </c>
      <c r="E9738" t="s">
        <v>451</v>
      </c>
      <c r="F9738" t="s">
        <v>784</v>
      </c>
      <c r="G9738" t="s">
        <v>627</v>
      </c>
      <c r="H9738" t="s">
        <v>723</v>
      </c>
      <c r="I9738" t="s">
        <v>825</v>
      </c>
      <c r="J9738" t="s">
        <v>78</v>
      </c>
    </row>
    <row r="9739" spans="1:10" x14ac:dyDescent="0.35">
      <c r="A9739" t="s">
        <v>36</v>
      </c>
      <c r="B9739" t="s">
        <v>873</v>
      </c>
      <c r="C9739">
        <v>958</v>
      </c>
      <c r="D9739" t="s">
        <v>539</v>
      </c>
      <c r="E9739" t="s">
        <v>966</v>
      </c>
      <c r="F9739" t="s">
        <v>99</v>
      </c>
      <c r="G9739" t="s">
        <v>605</v>
      </c>
      <c r="H9739" t="s">
        <v>732</v>
      </c>
      <c r="I9739" t="s">
        <v>288</v>
      </c>
      <c r="J9739" t="s">
        <v>334</v>
      </c>
    </row>
    <row r="9740" spans="1:10" x14ac:dyDescent="0.35">
      <c r="A9740" t="s">
        <v>36</v>
      </c>
      <c r="B9740" t="s">
        <v>874</v>
      </c>
      <c r="C9740">
        <v>551</v>
      </c>
      <c r="D9740" t="s">
        <v>365</v>
      </c>
      <c r="E9740" t="s">
        <v>813</v>
      </c>
      <c r="F9740" t="s">
        <v>667</v>
      </c>
      <c r="G9740" t="s">
        <v>1090</v>
      </c>
      <c r="H9740" t="s">
        <v>807</v>
      </c>
      <c r="I9740" t="s">
        <v>987</v>
      </c>
      <c r="J9740" t="s">
        <v>673</v>
      </c>
    </row>
    <row r="9741" spans="1:10" x14ac:dyDescent="0.35">
      <c r="A9741" t="s">
        <v>36</v>
      </c>
      <c r="B9741" t="s">
        <v>318</v>
      </c>
      <c r="C9741">
        <v>122</v>
      </c>
      <c r="D9741" t="s">
        <v>487</v>
      </c>
      <c r="E9741" t="s">
        <v>964</v>
      </c>
      <c r="F9741" t="s">
        <v>253</v>
      </c>
      <c r="G9741" t="s">
        <v>582</v>
      </c>
      <c r="H9741" t="s">
        <v>383</v>
      </c>
      <c r="I9741" t="s">
        <v>508</v>
      </c>
      <c r="J9741" t="s">
        <v>78</v>
      </c>
    </row>
    <row r="9742" spans="1:10" x14ac:dyDescent="0.35">
      <c r="A9742" t="s">
        <v>37</v>
      </c>
      <c r="B9742" t="s">
        <v>873</v>
      </c>
      <c r="C9742">
        <v>513</v>
      </c>
      <c r="D9742" t="s">
        <v>1108</v>
      </c>
      <c r="E9742" t="s">
        <v>118</v>
      </c>
      <c r="F9742" t="s">
        <v>677</v>
      </c>
      <c r="G9742" t="s">
        <v>733</v>
      </c>
      <c r="H9742" t="s">
        <v>529</v>
      </c>
      <c r="I9742" t="s">
        <v>631</v>
      </c>
      <c r="J9742" t="s">
        <v>374</v>
      </c>
    </row>
    <row r="9743" spans="1:10" x14ac:dyDescent="0.35">
      <c r="A9743" t="s">
        <v>37</v>
      </c>
      <c r="B9743" t="s">
        <v>874</v>
      </c>
      <c r="C9743">
        <v>261</v>
      </c>
      <c r="D9743" t="s">
        <v>1309</v>
      </c>
      <c r="E9743" t="s">
        <v>660</v>
      </c>
      <c r="F9743" t="s">
        <v>453</v>
      </c>
      <c r="G9743" t="s">
        <v>152</v>
      </c>
      <c r="H9743" t="s">
        <v>458</v>
      </c>
      <c r="I9743" t="s">
        <v>736</v>
      </c>
      <c r="J9743" t="s">
        <v>668</v>
      </c>
    </row>
    <row r="9744" spans="1:10" x14ac:dyDescent="0.35">
      <c r="A9744" t="s">
        <v>37</v>
      </c>
      <c r="B9744" t="s">
        <v>318</v>
      </c>
      <c r="C9744">
        <v>52</v>
      </c>
      <c r="D9744" t="s">
        <v>861</v>
      </c>
      <c r="E9744" t="s">
        <v>282</v>
      </c>
      <c r="F9744" t="s">
        <v>366</v>
      </c>
      <c r="G9744" t="s">
        <v>522</v>
      </c>
      <c r="H9744" t="s">
        <v>334</v>
      </c>
      <c r="I9744" t="s">
        <v>719</v>
      </c>
      <c r="J9744" t="s">
        <v>78</v>
      </c>
    </row>
    <row r="9745" spans="1:10" x14ac:dyDescent="0.35">
      <c r="A9745" t="s">
        <v>38</v>
      </c>
      <c r="B9745" t="s">
        <v>873</v>
      </c>
      <c r="C9745">
        <v>515</v>
      </c>
      <c r="D9745" t="s">
        <v>59</v>
      </c>
      <c r="E9745" t="s">
        <v>531</v>
      </c>
      <c r="F9745" t="s">
        <v>375</v>
      </c>
      <c r="G9745" t="s">
        <v>464</v>
      </c>
      <c r="H9745" t="s">
        <v>696</v>
      </c>
      <c r="I9745" t="s">
        <v>341</v>
      </c>
      <c r="J9745" t="s">
        <v>679</v>
      </c>
    </row>
    <row r="9746" spans="1:10" x14ac:dyDescent="0.35">
      <c r="A9746" t="s">
        <v>38</v>
      </c>
      <c r="B9746" t="s">
        <v>874</v>
      </c>
      <c r="C9746">
        <v>236</v>
      </c>
      <c r="D9746" t="s">
        <v>1124</v>
      </c>
      <c r="E9746" t="s">
        <v>1213</v>
      </c>
      <c r="F9746" t="s">
        <v>567</v>
      </c>
      <c r="G9746" t="s">
        <v>1209</v>
      </c>
      <c r="H9746" t="s">
        <v>993</v>
      </c>
      <c r="I9746" t="s">
        <v>949</v>
      </c>
      <c r="J9746" t="s">
        <v>673</v>
      </c>
    </row>
    <row r="9747" spans="1:10" x14ac:dyDescent="0.35">
      <c r="A9747" t="s">
        <v>38</v>
      </c>
      <c r="B9747" t="s">
        <v>318</v>
      </c>
      <c r="C9747">
        <v>70</v>
      </c>
      <c r="D9747" t="s">
        <v>951</v>
      </c>
      <c r="E9747" t="s">
        <v>114</v>
      </c>
      <c r="F9747" t="s">
        <v>493</v>
      </c>
      <c r="G9747" t="s">
        <v>768</v>
      </c>
      <c r="H9747" t="s">
        <v>788</v>
      </c>
      <c r="I9747" t="s">
        <v>734</v>
      </c>
      <c r="J9747" t="s">
        <v>78</v>
      </c>
    </row>
    <row r="9748" spans="1:10" x14ac:dyDescent="0.35">
      <c r="A9748" t="s">
        <v>39</v>
      </c>
      <c r="B9748" t="s">
        <v>873</v>
      </c>
      <c r="C9748">
        <v>652</v>
      </c>
      <c r="D9748" t="s">
        <v>1265</v>
      </c>
      <c r="E9748" t="s">
        <v>468</v>
      </c>
      <c r="F9748" t="s">
        <v>577</v>
      </c>
      <c r="G9748" t="s">
        <v>49</v>
      </c>
      <c r="H9748" t="s">
        <v>724</v>
      </c>
      <c r="I9748" t="s">
        <v>718</v>
      </c>
      <c r="J9748" t="s">
        <v>334</v>
      </c>
    </row>
    <row r="9749" spans="1:10" x14ac:dyDescent="0.35">
      <c r="A9749" t="s">
        <v>39</v>
      </c>
      <c r="B9749" t="s">
        <v>874</v>
      </c>
      <c r="C9749">
        <v>300</v>
      </c>
      <c r="D9749" t="s">
        <v>1227</v>
      </c>
      <c r="E9749" t="s">
        <v>727</v>
      </c>
      <c r="F9749" t="s">
        <v>130</v>
      </c>
      <c r="G9749" t="s">
        <v>648</v>
      </c>
      <c r="H9749" t="s">
        <v>387</v>
      </c>
      <c r="I9749" t="s">
        <v>508</v>
      </c>
      <c r="J9749" t="s">
        <v>334</v>
      </c>
    </row>
    <row r="9750" spans="1:10" x14ac:dyDescent="0.35">
      <c r="A9750" t="s">
        <v>39</v>
      </c>
      <c r="B9750" t="s">
        <v>318</v>
      </c>
      <c r="C9750">
        <v>77</v>
      </c>
      <c r="D9750" t="s">
        <v>1217</v>
      </c>
      <c r="E9750" t="s">
        <v>1466</v>
      </c>
      <c r="F9750" t="s">
        <v>133</v>
      </c>
      <c r="G9750" t="s">
        <v>602</v>
      </c>
      <c r="H9750" t="s">
        <v>688</v>
      </c>
      <c r="I9750" t="s">
        <v>718</v>
      </c>
      <c r="J9750" t="s">
        <v>673</v>
      </c>
    </row>
    <row r="9751" spans="1:10" x14ac:dyDescent="0.35">
      <c r="A9751" t="s">
        <v>40</v>
      </c>
      <c r="B9751" t="s">
        <v>873</v>
      </c>
      <c r="C9751">
        <v>3046</v>
      </c>
      <c r="D9751" t="s">
        <v>838</v>
      </c>
      <c r="E9751" t="s">
        <v>1447</v>
      </c>
      <c r="F9751" t="s">
        <v>619</v>
      </c>
      <c r="G9751" t="s">
        <v>420</v>
      </c>
      <c r="H9751" t="s">
        <v>730</v>
      </c>
      <c r="I9751" t="s">
        <v>250</v>
      </c>
      <c r="J9751" t="s">
        <v>334</v>
      </c>
    </row>
    <row r="9752" spans="1:10" x14ac:dyDescent="0.35">
      <c r="A9752" t="s">
        <v>40</v>
      </c>
      <c r="B9752" t="s">
        <v>874</v>
      </c>
      <c r="C9752">
        <v>1518</v>
      </c>
      <c r="D9752" t="s">
        <v>466</v>
      </c>
      <c r="E9752" t="s">
        <v>985</v>
      </c>
      <c r="F9752" t="s">
        <v>359</v>
      </c>
      <c r="G9752" t="s">
        <v>1095</v>
      </c>
      <c r="H9752" t="s">
        <v>718</v>
      </c>
      <c r="I9752" t="s">
        <v>732</v>
      </c>
      <c r="J9752" t="s">
        <v>673</v>
      </c>
    </row>
    <row r="9753" spans="1:10" x14ac:dyDescent="0.35">
      <c r="A9753" t="s">
        <v>40</v>
      </c>
      <c r="B9753" t="s">
        <v>318</v>
      </c>
      <c r="C9753">
        <v>357</v>
      </c>
      <c r="D9753" t="s">
        <v>733</v>
      </c>
      <c r="E9753" t="s">
        <v>812</v>
      </c>
      <c r="F9753" t="s">
        <v>173</v>
      </c>
      <c r="G9753" t="s">
        <v>720</v>
      </c>
      <c r="H9753" t="s">
        <v>250</v>
      </c>
      <c r="I9753" t="s">
        <v>456</v>
      </c>
      <c r="J9753" t="s">
        <v>679</v>
      </c>
    </row>
    <row r="9755" spans="1:10" x14ac:dyDescent="0.35">
      <c r="A9755" t="s">
        <v>2400</v>
      </c>
    </row>
    <row r="9756" spans="1:10" x14ac:dyDescent="0.35">
      <c r="A9756" t="s">
        <v>29</v>
      </c>
      <c r="B9756" t="s">
        <v>887</v>
      </c>
      <c r="C9756" t="s">
        <v>30</v>
      </c>
      <c r="D9756" t="s">
        <v>2393</v>
      </c>
      <c r="E9756" t="s">
        <v>2394</v>
      </c>
      <c r="F9756" t="s">
        <v>2395</v>
      </c>
      <c r="G9756" t="s">
        <v>2396</v>
      </c>
      <c r="H9756" t="s">
        <v>1342</v>
      </c>
      <c r="I9756" t="s">
        <v>702</v>
      </c>
      <c r="J9756" t="s">
        <v>74</v>
      </c>
    </row>
    <row r="9757" spans="1:10" x14ac:dyDescent="0.35">
      <c r="A9757" t="s">
        <v>35</v>
      </c>
      <c r="B9757" t="s">
        <v>888</v>
      </c>
      <c r="C9757">
        <v>290</v>
      </c>
      <c r="D9757" t="s">
        <v>65</v>
      </c>
      <c r="E9757" t="s">
        <v>879</v>
      </c>
      <c r="F9757" t="s">
        <v>54</v>
      </c>
      <c r="G9757" t="s">
        <v>451</v>
      </c>
      <c r="H9757" t="s">
        <v>690</v>
      </c>
      <c r="I9757" t="s">
        <v>825</v>
      </c>
      <c r="J9757" t="s">
        <v>374</v>
      </c>
    </row>
    <row r="9758" spans="1:10" x14ac:dyDescent="0.35">
      <c r="A9758" t="s">
        <v>35</v>
      </c>
      <c r="B9758" t="s">
        <v>889</v>
      </c>
      <c r="C9758">
        <v>324</v>
      </c>
      <c r="D9758" t="s">
        <v>759</v>
      </c>
      <c r="E9758" t="s">
        <v>363</v>
      </c>
      <c r="F9758" t="s">
        <v>1303</v>
      </c>
      <c r="G9758" t="s">
        <v>978</v>
      </c>
      <c r="H9758" t="s">
        <v>737</v>
      </c>
      <c r="I9758" t="s">
        <v>490</v>
      </c>
      <c r="J9758" t="s">
        <v>78</v>
      </c>
    </row>
    <row r="9759" spans="1:10" x14ac:dyDescent="0.35">
      <c r="A9759" t="s">
        <v>36</v>
      </c>
      <c r="B9759" t="s">
        <v>888</v>
      </c>
      <c r="C9759">
        <v>731</v>
      </c>
      <c r="D9759" t="s">
        <v>1466</v>
      </c>
      <c r="E9759" t="s">
        <v>526</v>
      </c>
      <c r="F9759" t="s">
        <v>411</v>
      </c>
      <c r="G9759" t="s">
        <v>464</v>
      </c>
      <c r="H9759" t="s">
        <v>633</v>
      </c>
      <c r="I9759" t="s">
        <v>742</v>
      </c>
      <c r="J9759" t="s">
        <v>170</v>
      </c>
    </row>
    <row r="9760" spans="1:10" x14ac:dyDescent="0.35">
      <c r="A9760" t="s">
        <v>36</v>
      </c>
      <c r="B9760" t="s">
        <v>889</v>
      </c>
      <c r="C9760">
        <v>900</v>
      </c>
      <c r="D9760" t="s">
        <v>1446</v>
      </c>
      <c r="E9760" t="s">
        <v>764</v>
      </c>
      <c r="F9760" t="s">
        <v>367</v>
      </c>
      <c r="G9760" t="s">
        <v>636</v>
      </c>
      <c r="H9760" t="s">
        <v>807</v>
      </c>
      <c r="I9760" t="s">
        <v>676</v>
      </c>
      <c r="J9760" t="s">
        <v>246</v>
      </c>
    </row>
    <row r="9761" spans="1:10" x14ac:dyDescent="0.35">
      <c r="A9761" t="s">
        <v>37</v>
      </c>
      <c r="B9761" t="s">
        <v>888</v>
      </c>
      <c r="C9761">
        <v>372</v>
      </c>
      <c r="D9761" t="s">
        <v>720</v>
      </c>
      <c r="E9761" t="s">
        <v>276</v>
      </c>
      <c r="F9761" t="s">
        <v>586</v>
      </c>
      <c r="G9761" t="s">
        <v>320</v>
      </c>
      <c r="H9761" t="s">
        <v>732</v>
      </c>
      <c r="I9761" t="s">
        <v>508</v>
      </c>
      <c r="J9761" t="s">
        <v>668</v>
      </c>
    </row>
    <row r="9762" spans="1:10" x14ac:dyDescent="0.35">
      <c r="A9762" t="s">
        <v>37</v>
      </c>
      <c r="B9762" t="s">
        <v>889</v>
      </c>
      <c r="C9762">
        <v>454</v>
      </c>
      <c r="D9762" t="s">
        <v>143</v>
      </c>
      <c r="E9762" t="s">
        <v>1260</v>
      </c>
      <c r="F9762" t="s">
        <v>224</v>
      </c>
      <c r="G9762" t="s">
        <v>282</v>
      </c>
      <c r="H9762" t="s">
        <v>458</v>
      </c>
      <c r="I9762" t="s">
        <v>737</v>
      </c>
      <c r="J9762" t="s">
        <v>377</v>
      </c>
    </row>
    <row r="9763" spans="1:10" x14ac:dyDescent="0.35">
      <c r="A9763" t="s">
        <v>38</v>
      </c>
      <c r="B9763" t="s">
        <v>888</v>
      </c>
      <c r="C9763">
        <v>157</v>
      </c>
      <c r="D9763" t="s">
        <v>718</v>
      </c>
      <c r="E9763" t="s">
        <v>684</v>
      </c>
      <c r="F9763" t="s">
        <v>419</v>
      </c>
      <c r="G9763" t="s">
        <v>1159</v>
      </c>
      <c r="H9763" t="s">
        <v>793</v>
      </c>
      <c r="I9763" t="s">
        <v>721</v>
      </c>
      <c r="J9763" t="s">
        <v>78</v>
      </c>
    </row>
    <row r="9764" spans="1:10" x14ac:dyDescent="0.35">
      <c r="A9764" t="s">
        <v>38</v>
      </c>
      <c r="B9764" t="s">
        <v>889</v>
      </c>
      <c r="C9764">
        <v>664</v>
      </c>
      <c r="D9764" t="s">
        <v>836</v>
      </c>
      <c r="E9764" t="s">
        <v>978</v>
      </c>
      <c r="F9764" t="s">
        <v>1499</v>
      </c>
      <c r="G9764" t="s">
        <v>727</v>
      </c>
      <c r="H9764" t="s">
        <v>270</v>
      </c>
      <c r="I9764" t="s">
        <v>732</v>
      </c>
      <c r="J9764" t="s">
        <v>170</v>
      </c>
    </row>
    <row r="9765" spans="1:10" x14ac:dyDescent="0.35">
      <c r="A9765" t="s">
        <v>39</v>
      </c>
      <c r="B9765" t="s">
        <v>888</v>
      </c>
      <c r="C9765">
        <v>294</v>
      </c>
      <c r="D9765" t="s">
        <v>699</v>
      </c>
      <c r="E9765" t="s">
        <v>351</v>
      </c>
      <c r="F9765" t="s">
        <v>586</v>
      </c>
      <c r="G9765" t="s">
        <v>1089</v>
      </c>
      <c r="H9765" t="s">
        <v>739</v>
      </c>
      <c r="I9765" t="s">
        <v>949</v>
      </c>
      <c r="J9765" t="s">
        <v>433</v>
      </c>
    </row>
    <row r="9766" spans="1:10" x14ac:dyDescent="0.35">
      <c r="A9766" t="s">
        <v>39</v>
      </c>
      <c r="B9766" t="s">
        <v>889</v>
      </c>
      <c r="C9766">
        <v>735</v>
      </c>
      <c r="D9766" t="s">
        <v>727</v>
      </c>
      <c r="E9766" t="s">
        <v>966</v>
      </c>
      <c r="F9766" t="s">
        <v>655</v>
      </c>
      <c r="G9766" t="s">
        <v>404</v>
      </c>
      <c r="H9766" t="s">
        <v>676</v>
      </c>
      <c r="I9766" t="s">
        <v>807</v>
      </c>
      <c r="J9766" t="s">
        <v>334</v>
      </c>
    </row>
    <row r="9767" spans="1:10" x14ac:dyDescent="0.35">
      <c r="A9767" t="s">
        <v>40</v>
      </c>
      <c r="B9767" t="s">
        <v>888</v>
      </c>
      <c r="C9767">
        <v>1844</v>
      </c>
      <c r="D9767" t="s">
        <v>840</v>
      </c>
      <c r="E9767" t="s">
        <v>108</v>
      </c>
      <c r="F9767" t="s">
        <v>159</v>
      </c>
      <c r="G9767" t="s">
        <v>858</v>
      </c>
      <c r="H9767" t="s">
        <v>737</v>
      </c>
      <c r="I9767" t="s">
        <v>868</v>
      </c>
      <c r="J9767" t="s">
        <v>673</v>
      </c>
    </row>
    <row r="9768" spans="1:10" x14ac:dyDescent="0.35">
      <c r="A9768" t="s">
        <v>40</v>
      </c>
      <c r="B9768" t="s">
        <v>889</v>
      </c>
      <c r="C9768">
        <v>3077</v>
      </c>
      <c r="D9768" t="s">
        <v>1067</v>
      </c>
      <c r="E9768" t="s">
        <v>733</v>
      </c>
      <c r="F9768" t="s">
        <v>536</v>
      </c>
      <c r="G9768" t="s">
        <v>879</v>
      </c>
      <c r="H9768" t="s">
        <v>250</v>
      </c>
      <c r="I9768" t="s">
        <v>718</v>
      </c>
      <c r="J9768" t="s">
        <v>673</v>
      </c>
    </row>
    <row r="9770" spans="1:10" x14ac:dyDescent="0.35">
      <c r="A9770" t="s">
        <v>2401</v>
      </c>
    </row>
    <row r="9771" spans="1:10" x14ac:dyDescent="0.35">
      <c r="A9771" t="s">
        <v>29</v>
      </c>
      <c r="B9771" t="s">
        <v>1689</v>
      </c>
      <c r="C9771" t="s">
        <v>30</v>
      </c>
      <c r="D9771" t="s">
        <v>2393</v>
      </c>
      <c r="E9771" t="s">
        <v>2394</v>
      </c>
      <c r="F9771" t="s">
        <v>2395</v>
      </c>
      <c r="G9771" t="s">
        <v>2396</v>
      </c>
      <c r="H9771" t="s">
        <v>1342</v>
      </c>
      <c r="I9771" t="s">
        <v>702</v>
      </c>
      <c r="J9771" t="s">
        <v>74</v>
      </c>
    </row>
    <row r="9772" spans="1:10" x14ac:dyDescent="0.35">
      <c r="A9772" t="s">
        <v>35</v>
      </c>
      <c r="B9772" t="s">
        <v>1690</v>
      </c>
      <c r="C9772">
        <v>310</v>
      </c>
      <c r="D9772" t="s">
        <v>925</v>
      </c>
      <c r="E9772" t="s">
        <v>598</v>
      </c>
      <c r="F9772" t="s">
        <v>586</v>
      </c>
      <c r="G9772" t="s">
        <v>319</v>
      </c>
      <c r="H9772" t="s">
        <v>529</v>
      </c>
      <c r="I9772" t="s">
        <v>732</v>
      </c>
      <c r="J9772" t="s">
        <v>78</v>
      </c>
    </row>
    <row r="9773" spans="1:10" x14ac:dyDescent="0.35">
      <c r="A9773" t="s">
        <v>35</v>
      </c>
      <c r="B9773" t="s">
        <v>1691</v>
      </c>
      <c r="C9773">
        <v>296</v>
      </c>
      <c r="D9773" t="s">
        <v>825</v>
      </c>
      <c r="E9773" t="s">
        <v>396</v>
      </c>
      <c r="F9773" t="s">
        <v>601</v>
      </c>
      <c r="G9773" t="s">
        <v>340</v>
      </c>
      <c r="H9773" t="s">
        <v>1023</v>
      </c>
      <c r="I9773" t="s">
        <v>668</v>
      </c>
      <c r="J9773" t="s">
        <v>170</v>
      </c>
    </row>
    <row r="9774" spans="1:10" x14ac:dyDescent="0.35">
      <c r="A9774" t="s">
        <v>35</v>
      </c>
      <c r="B9774" t="s">
        <v>318</v>
      </c>
      <c r="C9774">
        <v>8</v>
      </c>
      <c r="D9774" t="s">
        <v>1064</v>
      </c>
      <c r="E9774" t="s">
        <v>1274</v>
      </c>
      <c r="F9774" t="s">
        <v>336</v>
      </c>
      <c r="G9774" t="s">
        <v>78</v>
      </c>
      <c r="H9774" t="s">
        <v>78</v>
      </c>
      <c r="I9774" t="s">
        <v>78</v>
      </c>
      <c r="J9774" t="s">
        <v>636</v>
      </c>
    </row>
    <row r="9775" spans="1:10" x14ac:dyDescent="0.35">
      <c r="A9775" t="s">
        <v>36</v>
      </c>
      <c r="B9775" t="s">
        <v>1690</v>
      </c>
      <c r="C9775">
        <v>1485</v>
      </c>
      <c r="D9775" t="s">
        <v>514</v>
      </c>
      <c r="E9775" t="s">
        <v>761</v>
      </c>
      <c r="F9775" t="s">
        <v>502</v>
      </c>
      <c r="G9775" t="s">
        <v>837</v>
      </c>
      <c r="H9775" t="s">
        <v>718</v>
      </c>
      <c r="I9775" t="s">
        <v>737</v>
      </c>
      <c r="J9775" t="s">
        <v>334</v>
      </c>
    </row>
    <row r="9776" spans="1:10" x14ac:dyDescent="0.35">
      <c r="A9776" t="s">
        <v>36</v>
      </c>
      <c r="B9776" t="s">
        <v>1691</v>
      </c>
      <c r="C9776">
        <v>138</v>
      </c>
      <c r="D9776" t="s">
        <v>825</v>
      </c>
      <c r="E9776" t="s">
        <v>940</v>
      </c>
      <c r="F9776" t="s">
        <v>612</v>
      </c>
      <c r="G9776" t="s">
        <v>1110</v>
      </c>
      <c r="H9776" t="s">
        <v>718</v>
      </c>
      <c r="I9776" t="s">
        <v>406</v>
      </c>
      <c r="J9776" t="s">
        <v>78</v>
      </c>
    </row>
    <row r="9777" spans="1:10" x14ac:dyDescent="0.35">
      <c r="A9777" t="s">
        <v>36</v>
      </c>
      <c r="B9777" t="s">
        <v>318</v>
      </c>
      <c r="C9777">
        <v>8</v>
      </c>
      <c r="D9777" t="s">
        <v>722</v>
      </c>
      <c r="E9777" t="s">
        <v>78</v>
      </c>
      <c r="F9777" t="s">
        <v>586</v>
      </c>
      <c r="G9777" t="s">
        <v>782</v>
      </c>
      <c r="H9777" t="s">
        <v>597</v>
      </c>
      <c r="I9777" t="s">
        <v>78</v>
      </c>
      <c r="J9777" t="s">
        <v>78</v>
      </c>
    </row>
    <row r="9778" spans="1:10" x14ac:dyDescent="0.35">
      <c r="A9778" t="s">
        <v>37</v>
      </c>
      <c r="B9778" t="s">
        <v>1690</v>
      </c>
      <c r="C9778">
        <v>722</v>
      </c>
      <c r="D9778" t="s">
        <v>143</v>
      </c>
      <c r="E9778" t="s">
        <v>1104</v>
      </c>
      <c r="F9778" t="s">
        <v>238</v>
      </c>
      <c r="G9778" t="s">
        <v>546</v>
      </c>
      <c r="H9778" t="s">
        <v>676</v>
      </c>
      <c r="I9778" t="s">
        <v>337</v>
      </c>
      <c r="J9778" t="s">
        <v>334</v>
      </c>
    </row>
    <row r="9779" spans="1:10" x14ac:dyDescent="0.35">
      <c r="A9779" t="s">
        <v>37</v>
      </c>
      <c r="B9779" t="s">
        <v>1691</v>
      </c>
      <c r="C9779">
        <v>99</v>
      </c>
      <c r="D9779" t="s">
        <v>746</v>
      </c>
      <c r="E9779" t="s">
        <v>373</v>
      </c>
      <c r="F9779" t="s">
        <v>530</v>
      </c>
      <c r="G9779" t="s">
        <v>629</v>
      </c>
      <c r="H9779" t="s">
        <v>389</v>
      </c>
      <c r="I9779" t="s">
        <v>529</v>
      </c>
      <c r="J9779" t="s">
        <v>78</v>
      </c>
    </row>
    <row r="9780" spans="1:10" x14ac:dyDescent="0.35">
      <c r="A9780" t="s">
        <v>37</v>
      </c>
      <c r="B9780" t="s">
        <v>318</v>
      </c>
      <c r="C9780">
        <v>5</v>
      </c>
      <c r="D9780" t="s">
        <v>541</v>
      </c>
      <c r="E9780" t="s">
        <v>78</v>
      </c>
      <c r="F9780" t="s">
        <v>78</v>
      </c>
      <c r="G9780" t="s">
        <v>856</v>
      </c>
      <c r="H9780" t="s">
        <v>78</v>
      </c>
      <c r="I9780" t="s">
        <v>78</v>
      </c>
      <c r="J9780" t="s">
        <v>856</v>
      </c>
    </row>
    <row r="9781" spans="1:10" x14ac:dyDescent="0.35">
      <c r="A9781" t="s">
        <v>38</v>
      </c>
      <c r="B9781" t="s">
        <v>1690</v>
      </c>
      <c r="C9781">
        <v>370</v>
      </c>
      <c r="D9781" t="s">
        <v>654</v>
      </c>
      <c r="E9781" t="s">
        <v>1310</v>
      </c>
      <c r="F9781" t="s">
        <v>178</v>
      </c>
      <c r="G9781" t="s">
        <v>1115</v>
      </c>
      <c r="H9781" t="s">
        <v>998</v>
      </c>
      <c r="I9781" t="s">
        <v>868</v>
      </c>
      <c r="J9781" t="s">
        <v>78</v>
      </c>
    </row>
    <row r="9782" spans="1:10" x14ac:dyDescent="0.35">
      <c r="A9782" t="s">
        <v>38</v>
      </c>
      <c r="B9782" t="s">
        <v>1691</v>
      </c>
      <c r="C9782">
        <v>442</v>
      </c>
      <c r="D9782" t="s">
        <v>743</v>
      </c>
      <c r="E9782" t="s">
        <v>245</v>
      </c>
      <c r="F9782" t="s">
        <v>1654</v>
      </c>
      <c r="G9782" t="s">
        <v>968</v>
      </c>
      <c r="H9782" t="s">
        <v>1011</v>
      </c>
      <c r="I9782" t="s">
        <v>389</v>
      </c>
      <c r="J9782" t="s">
        <v>679</v>
      </c>
    </row>
    <row r="9783" spans="1:10" x14ac:dyDescent="0.35">
      <c r="A9783" t="s">
        <v>38</v>
      </c>
      <c r="B9783" t="s">
        <v>318</v>
      </c>
      <c r="C9783">
        <v>9</v>
      </c>
      <c r="D9783" t="s">
        <v>1180</v>
      </c>
      <c r="E9783" t="s">
        <v>1008</v>
      </c>
      <c r="F9783" t="s">
        <v>464</v>
      </c>
      <c r="G9783" t="s">
        <v>781</v>
      </c>
      <c r="H9783" t="s">
        <v>78</v>
      </c>
      <c r="I9783" t="s">
        <v>591</v>
      </c>
      <c r="J9783" t="s">
        <v>432</v>
      </c>
    </row>
    <row r="9784" spans="1:10" x14ac:dyDescent="0.35">
      <c r="A9784" t="s">
        <v>39</v>
      </c>
      <c r="B9784" t="s">
        <v>1690</v>
      </c>
      <c r="C9784">
        <v>872</v>
      </c>
      <c r="D9784" t="s">
        <v>1213</v>
      </c>
      <c r="E9784" t="s">
        <v>1090</v>
      </c>
      <c r="F9784" t="s">
        <v>166</v>
      </c>
      <c r="G9784" t="s">
        <v>137</v>
      </c>
      <c r="H9784" t="s">
        <v>732</v>
      </c>
      <c r="I9784" t="s">
        <v>721</v>
      </c>
      <c r="J9784" t="s">
        <v>246</v>
      </c>
    </row>
    <row r="9785" spans="1:10" x14ac:dyDescent="0.35">
      <c r="A9785" t="s">
        <v>39</v>
      </c>
      <c r="B9785" t="s">
        <v>1691</v>
      </c>
      <c r="C9785">
        <v>149</v>
      </c>
      <c r="D9785" t="s">
        <v>745</v>
      </c>
      <c r="E9785" t="s">
        <v>314</v>
      </c>
      <c r="F9785" t="s">
        <v>601</v>
      </c>
      <c r="G9785" t="s">
        <v>363</v>
      </c>
      <c r="H9785" t="s">
        <v>741</v>
      </c>
      <c r="I9785" t="s">
        <v>673</v>
      </c>
      <c r="J9785" t="s">
        <v>78</v>
      </c>
    </row>
    <row r="9786" spans="1:10" x14ac:dyDescent="0.35">
      <c r="A9786" t="s">
        <v>39</v>
      </c>
      <c r="B9786" t="s">
        <v>318</v>
      </c>
      <c r="C9786">
        <v>8</v>
      </c>
      <c r="D9786" t="s">
        <v>868</v>
      </c>
      <c r="E9786" t="s">
        <v>469</v>
      </c>
      <c r="F9786" t="s">
        <v>821</v>
      </c>
      <c r="G9786" t="s">
        <v>912</v>
      </c>
      <c r="H9786" t="s">
        <v>78</v>
      </c>
      <c r="I9786" t="s">
        <v>78</v>
      </c>
      <c r="J9786" t="s">
        <v>78</v>
      </c>
    </row>
    <row r="9787" spans="1:10" x14ac:dyDescent="0.35">
      <c r="A9787" t="s">
        <v>40</v>
      </c>
      <c r="B9787" t="s">
        <v>1690</v>
      </c>
      <c r="C9787">
        <v>3759</v>
      </c>
      <c r="D9787" t="s">
        <v>966</v>
      </c>
      <c r="E9787" t="s">
        <v>664</v>
      </c>
      <c r="F9787" t="s">
        <v>421</v>
      </c>
      <c r="G9787" t="s">
        <v>282</v>
      </c>
      <c r="H9787" t="s">
        <v>633</v>
      </c>
      <c r="I9787" t="s">
        <v>690</v>
      </c>
      <c r="J9787" t="s">
        <v>673</v>
      </c>
    </row>
    <row r="9788" spans="1:10" x14ac:dyDescent="0.35">
      <c r="A9788" t="s">
        <v>40</v>
      </c>
      <c r="B9788" t="s">
        <v>1691</v>
      </c>
      <c r="C9788">
        <v>1124</v>
      </c>
      <c r="D9788" t="s">
        <v>730</v>
      </c>
      <c r="E9788" t="s">
        <v>303</v>
      </c>
      <c r="F9788" t="s">
        <v>281</v>
      </c>
      <c r="G9788" t="s">
        <v>514</v>
      </c>
      <c r="H9788" t="s">
        <v>949</v>
      </c>
      <c r="I9788" t="s">
        <v>800</v>
      </c>
      <c r="J9788" t="s">
        <v>679</v>
      </c>
    </row>
    <row r="9789" spans="1:10" x14ac:dyDescent="0.35">
      <c r="A9789" t="s">
        <v>40</v>
      </c>
      <c r="B9789" t="s">
        <v>318</v>
      </c>
      <c r="C9789">
        <v>38</v>
      </c>
      <c r="D9789" t="s">
        <v>877</v>
      </c>
      <c r="E9789" t="s">
        <v>684</v>
      </c>
      <c r="F9789" t="s">
        <v>378</v>
      </c>
      <c r="G9789" t="s">
        <v>980</v>
      </c>
      <c r="H9789" t="s">
        <v>270</v>
      </c>
      <c r="I9789" t="s">
        <v>67</v>
      </c>
      <c r="J9789" t="s">
        <v>67</v>
      </c>
    </row>
    <row r="9791" spans="1:10" x14ac:dyDescent="0.35">
      <c r="A9791" t="s">
        <v>2402</v>
      </c>
    </row>
    <row r="9792" spans="1:10" x14ac:dyDescent="0.35">
      <c r="A9792" t="s">
        <v>29</v>
      </c>
      <c r="B9792" t="s">
        <v>899</v>
      </c>
      <c r="C9792" t="s">
        <v>30</v>
      </c>
      <c r="D9792" t="s">
        <v>2393</v>
      </c>
      <c r="E9792" t="s">
        <v>2394</v>
      </c>
      <c r="F9792" t="s">
        <v>2395</v>
      </c>
      <c r="G9792" t="s">
        <v>2396</v>
      </c>
      <c r="H9792" t="s">
        <v>1342</v>
      </c>
      <c r="I9792" t="s">
        <v>702</v>
      </c>
      <c r="J9792" t="s">
        <v>74</v>
      </c>
    </row>
    <row r="9793" spans="1:10" x14ac:dyDescent="0.35">
      <c r="A9793" t="s">
        <v>35</v>
      </c>
      <c r="B9793" t="s">
        <v>900</v>
      </c>
      <c r="C9793">
        <v>536</v>
      </c>
      <c r="D9793" t="s">
        <v>307</v>
      </c>
      <c r="E9793" t="s">
        <v>49</v>
      </c>
      <c r="F9793" t="s">
        <v>364</v>
      </c>
      <c r="G9793" t="s">
        <v>1212</v>
      </c>
      <c r="H9793" t="s">
        <v>737</v>
      </c>
      <c r="I9793" t="s">
        <v>341</v>
      </c>
      <c r="J9793" t="s">
        <v>668</v>
      </c>
    </row>
    <row r="9794" spans="1:10" x14ac:dyDescent="0.35">
      <c r="A9794" t="s">
        <v>35</v>
      </c>
      <c r="B9794" t="s">
        <v>901</v>
      </c>
      <c r="C9794">
        <v>78</v>
      </c>
      <c r="D9794" t="s">
        <v>389</v>
      </c>
      <c r="E9794" t="s">
        <v>795</v>
      </c>
      <c r="F9794" t="s">
        <v>866</v>
      </c>
      <c r="G9794" t="s">
        <v>852</v>
      </c>
      <c r="H9794" t="s">
        <v>1030</v>
      </c>
      <c r="I9794" t="s">
        <v>377</v>
      </c>
      <c r="J9794" t="s">
        <v>78</v>
      </c>
    </row>
    <row r="9795" spans="1:10" x14ac:dyDescent="0.35">
      <c r="A9795" t="s">
        <v>36</v>
      </c>
      <c r="B9795" t="s">
        <v>900</v>
      </c>
      <c r="C9795">
        <v>1631</v>
      </c>
      <c r="D9795" t="s">
        <v>1252</v>
      </c>
      <c r="E9795" t="s">
        <v>1108</v>
      </c>
      <c r="F9795" t="s">
        <v>88</v>
      </c>
      <c r="G9795" t="s">
        <v>108</v>
      </c>
      <c r="H9795" t="s">
        <v>676</v>
      </c>
      <c r="I9795" t="s">
        <v>456</v>
      </c>
      <c r="J9795" t="s">
        <v>673</v>
      </c>
    </row>
    <row r="9796" spans="1:10" x14ac:dyDescent="0.35">
      <c r="A9796" t="s">
        <v>37</v>
      </c>
      <c r="B9796" t="s">
        <v>900</v>
      </c>
      <c r="C9796">
        <v>826</v>
      </c>
      <c r="D9796" t="s">
        <v>1218</v>
      </c>
      <c r="E9796" t="s">
        <v>282</v>
      </c>
      <c r="F9796" t="s">
        <v>672</v>
      </c>
      <c r="G9796" t="s">
        <v>837</v>
      </c>
      <c r="H9796" t="s">
        <v>743</v>
      </c>
      <c r="I9796" t="s">
        <v>730</v>
      </c>
      <c r="J9796" t="s">
        <v>246</v>
      </c>
    </row>
    <row r="9797" spans="1:10" x14ac:dyDescent="0.35">
      <c r="A9797" t="s">
        <v>38</v>
      </c>
      <c r="B9797" t="s">
        <v>900</v>
      </c>
      <c r="C9797">
        <v>173</v>
      </c>
      <c r="D9797" t="s">
        <v>1136</v>
      </c>
      <c r="E9797" t="s">
        <v>1447</v>
      </c>
      <c r="F9797" t="s">
        <v>390</v>
      </c>
      <c r="G9797" t="s">
        <v>1466</v>
      </c>
      <c r="H9797" t="s">
        <v>690</v>
      </c>
      <c r="I9797" t="s">
        <v>728</v>
      </c>
      <c r="J9797" t="s">
        <v>78</v>
      </c>
    </row>
    <row r="9798" spans="1:10" x14ac:dyDescent="0.35">
      <c r="A9798" t="s">
        <v>38</v>
      </c>
      <c r="B9798" t="s">
        <v>901</v>
      </c>
      <c r="C9798">
        <v>648</v>
      </c>
      <c r="D9798" t="s">
        <v>914</v>
      </c>
      <c r="E9798" t="s">
        <v>641</v>
      </c>
      <c r="F9798" t="s">
        <v>493</v>
      </c>
      <c r="G9798" t="s">
        <v>840</v>
      </c>
      <c r="H9798" t="s">
        <v>731</v>
      </c>
      <c r="I9798" t="s">
        <v>743</v>
      </c>
      <c r="J9798" t="s">
        <v>170</v>
      </c>
    </row>
    <row r="9799" spans="1:10" x14ac:dyDescent="0.35">
      <c r="A9799" t="s">
        <v>39</v>
      </c>
      <c r="B9799" t="s">
        <v>900</v>
      </c>
      <c r="C9799">
        <v>810</v>
      </c>
      <c r="D9799" t="s">
        <v>582</v>
      </c>
      <c r="E9799" t="s">
        <v>545</v>
      </c>
      <c r="F9799" t="s">
        <v>331</v>
      </c>
      <c r="G9799" t="s">
        <v>49</v>
      </c>
      <c r="H9799" t="s">
        <v>732</v>
      </c>
      <c r="I9799" t="s">
        <v>825</v>
      </c>
      <c r="J9799" t="s">
        <v>246</v>
      </c>
    </row>
    <row r="9800" spans="1:10" x14ac:dyDescent="0.35">
      <c r="A9800" t="s">
        <v>39</v>
      </c>
      <c r="B9800" t="s">
        <v>901</v>
      </c>
      <c r="C9800">
        <v>219</v>
      </c>
      <c r="D9800" t="s">
        <v>1026</v>
      </c>
      <c r="E9800" t="s">
        <v>279</v>
      </c>
      <c r="F9800" t="s">
        <v>77</v>
      </c>
      <c r="G9800" t="s">
        <v>561</v>
      </c>
      <c r="H9800" t="s">
        <v>993</v>
      </c>
      <c r="I9800" t="s">
        <v>622</v>
      </c>
      <c r="J9800" t="s">
        <v>78</v>
      </c>
    </row>
    <row r="9801" spans="1:10" x14ac:dyDescent="0.35">
      <c r="A9801" t="s">
        <v>40</v>
      </c>
      <c r="B9801" t="s">
        <v>900</v>
      </c>
      <c r="C9801">
        <v>3976</v>
      </c>
      <c r="D9801" t="s">
        <v>1090</v>
      </c>
      <c r="E9801" t="s">
        <v>897</v>
      </c>
      <c r="F9801" t="s">
        <v>632</v>
      </c>
      <c r="G9801" t="s">
        <v>946</v>
      </c>
      <c r="H9801" t="s">
        <v>529</v>
      </c>
      <c r="I9801" t="s">
        <v>688</v>
      </c>
      <c r="J9801" t="s">
        <v>334</v>
      </c>
    </row>
    <row r="9802" spans="1:10" x14ac:dyDescent="0.35">
      <c r="A9802" t="s">
        <v>40</v>
      </c>
      <c r="B9802" t="s">
        <v>901</v>
      </c>
      <c r="C9802">
        <v>945</v>
      </c>
      <c r="D9802" t="s">
        <v>63</v>
      </c>
      <c r="E9802" t="s">
        <v>978</v>
      </c>
      <c r="F9802" t="s">
        <v>1257</v>
      </c>
      <c r="G9802" t="s">
        <v>1112</v>
      </c>
      <c r="H9802" t="s">
        <v>1011</v>
      </c>
      <c r="I9802" t="s">
        <v>644</v>
      </c>
      <c r="J9802" t="s">
        <v>170</v>
      </c>
    </row>
    <row r="9804" spans="1:10" x14ac:dyDescent="0.35">
      <c r="A9804" t="s">
        <v>2403</v>
      </c>
    </row>
    <row r="9805" spans="1:10" x14ac:dyDescent="0.35">
      <c r="A9805" t="s">
        <v>29</v>
      </c>
      <c r="B9805" t="s">
        <v>30</v>
      </c>
      <c r="C9805" t="s">
        <v>842</v>
      </c>
      <c r="D9805" t="s">
        <v>57</v>
      </c>
      <c r="E9805" t="s">
        <v>74</v>
      </c>
      <c r="F9805" t="s">
        <v>58</v>
      </c>
    </row>
    <row r="9806" spans="1:10" x14ac:dyDescent="0.35">
      <c r="A9806" t="s">
        <v>35</v>
      </c>
      <c r="B9806">
        <v>617</v>
      </c>
      <c r="C9806" t="s">
        <v>668</v>
      </c>
      <c r="D9806" t="s">
        <v>375</v>
      </c>
      <c r="E9806" t="s">
        <v>433</v>
      </c>
      <c r="F9806" t="s">
        <v>245</v>
      </c>
    </row>
    <row r="9807" spans="1:10" x14ac:dyDescent="0.35">
      <c r="A9807" t="s">
        <v>36</v>
      </c>
      <c r="B9807">
        <v>1634</v>
      </c>
      <c r="C9807" t="s">
        <v>170</v>
      </c>
      <c r="D9807" t="s">
        <v>1234</v>
      </c>
      <c r="E9807" t="s">
        <v>170</v>
      </c>
      <c r="F9807" t="s">
        <v>791</v>
      </c>
    </row>
    <row r="9808" spans="1:10" x14ac:dyDescent="0.35">
      <c r="A9808" t="s">
        <v>37</v>
      </c>
      <c r="B9808">
        <v>827</v>
      </c>
      <c r="C9808" t="s">
        <v>673</v>
      </c>
      <c r="D9808" t="s">
        <v>1160</v>
      </c>
      <c r="E9808" t="s">
        <v>668</v>
      </c>
      <c r="F9808" t="s">
        <v>1138</v>
      </c>
    </row>
    <row r="9809" spans="1:7" x14ac:dyDescent="0.35">
      <c r="A9809" t="s">
        <v>38</v>
      </c>
      <c r="B9809">
        <v>823</v>
      </c>
      <c r="C9809" t="s">
        <v>334</v>
      </c>
      <c r="D9809" t="s">
        <v>511</v>
      </c>
      <c r="E9809" t="s">
        <v>668</v>
      </c>
      <c r="F9809" t="s">
        <v>328</v>
      </c>
    </row>
    <row r="9810" spans="1:7" x14ac:dyDescent="0.35">
      <c r="A9810" t="s">
        <v>39</v>
      </c>
      <c r="B9810">
        <v>1029</v>
      </c>
      <c r="C9810" t="s">
        <v>668</v>
      </c>
      <c r="D9810" t="s">
        <v>965</v>
      </c>
      <c r="E9810" t="s">
        <v>668</v>
      </c>
      <c r="F9810" t="s">
        <v>729</v>
      </c>
    </row>
    <row r="9811" spans="1:7" x14ac:dyDescent="0.35">
      <c r="A9811" t="s">
        <v>40</v>
      </c>
      <c r="B9811">
        <v>4930</v>
      </c>
      <c r="C9811" t="s">
        <v>668</v>
      </c>
      <c r="D9811" t="s">
        <v>693</v>
      </c>
      <c r="E9811" t="s">
        <v>668</v>
      </c>
      <c r="F9811" t="s">
        <v>969</v>
      </c>
    </row>
    <row r="9813" spans="1:7" x14ac:dyDescent="0.35">
      <c r="A9813" t="s">
        <v>2404</v>
      </c>
    </row>
    <row r="9814" spans="1:7" x14ac:dyDescent="0.35">
      <c r="A9814" t="s">
        <v>29</v>
      </c>
      <c r="B9814" t="s">
        <v>847</v>
      </c>
      <c r="C9814" t="s">
        <v>30</v>
      </c>
      <c r="D9814" t="s">
        <v>842</v>
      </c>
      <c r="E9814" t="s">
        <v>57</v>
      </c>
      <c r="F9814" t="s">
        <v>74</v>
      </c>
      <c r="G9814" t="s">
        <v>58</v>
      </c>
    </row>
    <row r="9815" spans="1:7" x14ac:dyDescent="0.35">
      <c r="A9815" t="s">
        <v>35</v>
      </c>
      <c r="B9815" t="s">
        <v>827</v>
      </c>
      <c r="C9815">
        <v>286</v>
      </c>
      <c r="D9815" t="s">
        <v>78</v>
      </c>
      <c r="E9815" t="s">
        <v>168</v>
      </c>
      <c r="F9815" t="s">
        <v>668</v>
      </c>
      <c r="G9815" t="s">
        <v>478</v>
      </c>
    </row>
    <row r="9816" spans="1:7" x14ac:dyDescent="0.35">
      <c r="A9816" t="s">
        <v>35</v>
      </c>
      <c r="B9816" t="s">
        <v>828</v>
      </c>
      <c r="C9816">
        <v>318</v>
      </c>
      <c r="D9816" t="s">
        <v>334</v>
      </c>
      <c r="E9816" t="s">
        <v>1297</v>
      </c>
      <c r="F9816" t="s">
        <v>414</v>
      </c>
      <c r="G9816" t="s">
        <v>780</v>
      </c>
    </row>
    <row r="9817" spans="1:7" x14ac:dyDescent="0.35">
      <c r="A9817" t="s">
        <v>35</v>
      </c>
      <c r="B9817" t="s">
        <v>318</v>
      </c>
      <c r="C9817">
        <v>13</v>
      </c>
      <c r="D9817" t="s">
        <v>78</v>
      </c>
      <c r="E9817" t="s">
        <v>411</v>
      </c>
      <c r="F9817" t="s">
        <v>78</v>
      </c>
      <c r="G9817" t="s">
        <v>412</v>
      </c>
    </row>
    <row r="9818" spans="1:7" x14ac:dyDescent="0.35">
      <c r="A9818" t="s">
        <v>36</v>
      </c>
      <c r="B9818" t="s">
        <v>827</v>
      </c>
      <c r="C9818">
        <v>671</v>
      </c>
      <c r="D9818" t="s">
        <v>170</v>
      </c>
      <c r="E9818" t="s">
        <v>948</v>
      </c>
      <c r="F9818" t="s">
        <v>78</v>
      </c>
      <c r="G9818" t="s">
        <v>63</v>
      </c>
    </row>
    <row r="9819" spans="1:7" x14ac:dyDescent="0.35">
      <c r="A9819" t="s">
        <v>36</v>
      </c>
      <c r="B9819" t="s">
        <v>828</v>
      </c>
      <c r="C9819">
        <v>896</v>
      </c>
      <c r="D9819" t="s">
        <v>668</v>
      </c>
      <c r="E9819" t="s">
        <v>937</v>
      </c>
      <c r="F9819" t="s">
        <v>170</v>
      </c>
      <c r="G9819" t="s">
        <v>260</v>
      </c>
    </row>
    <row r="9820" spans="1:7" x14ac:dyDescent="0.35">
      <c r="A9820" t="s">
        <v>36</v>
      </c>
      <c r="B9820" t="s">
        <v>318</v>
      </c>
      <c r="C9820">
        <v>67</v>
      </c>
      <c r="D9820" t="s">
        <v>78</v>
      </c>
      <c r="E9820" t="s">
        <v>1155</v>
      </c>
      <c r="F9820" t="s">
        <v>389</v>
      </c>
      <c r="G9820" t="s">
        <v>741</v>
      </c>
    </row>
    <row r="9821" spans="1:7" x14ac:dyDescent="0.35">
      <c r="A9821" t="s">
        <v>37</v>
      </c>
      <c r="B9821" t="s">
        <v>827</v>
      </c>
      <c r="C9821">
        <v>344</v>
      </c>
      <c r="D9821" t="s">
        <v>668</v>
      </c>
      <c r="E9821" t="s">
        <v>1165</v>
      </c>
      <c r="F9821" t="s">
        <v>374</v>
      </c>
      <c r="G9821" t="s">
        <v>114</v>
      </c>
    </row>
    <row r="9822" spans="1:7" x14ac:dyDescent="0.35">
      <c r="A9822" t="s">
        <v>37</v>
      </c>
      <c r="B9822" t="s">
        <v>828</v>
      </c>
      <c r="C9822">
        <v>441</v>
      </c>
      <c r="D9822" t="s">
        <v>246</v>
      </c>
      <c r="E9822" t="s">
        <v>843</v>
      </c>
      <c r="F9822" t="s">
        <v>78</v>
      </c>
      <c r="G9822" t="s">
        <v>61</v>
      </c>
    </row>
    <row r="9823" spans="1:7" x14ac:dyDescent="0.35">
      <c r="A9823" t="s">
        <v>37</v>
      </c>
      <c r="B9823" t="s">
        <v>318</v>
      </c>
      <c r="C9823">
        <v>42</v>
      </c>
      <c r="D9823" t="s">
        <v>78</v>
      </c>
      <c r="E9823" t="s">
        <v>634</v>
      </c>
      <c r="F9823" t="s">
        <v>78</v>
      </c>
      <c r="G9823" t="s">
        <v>635</v>
      </c>
    </row>
    <row r="9824" spans="1:7" x14ac:dyDescent="0.35">
      <c r="A9824" t="s">
        <v>38</v>
      </c>
      <c r="B9824" t="s">
        <v>827</v>
      </c>
      <c r="C9824">
        <v>357</v>
      </c>
      <c r="D9824" t="s">
        <v>679</v>
      </c>
      <c r="E9824" t="s">
        <v>161</v>
      </c>
      <c r="F9824" t="s">
        <v>668</v>
      </c>
      <c r="G9824" t="s">
        <v>405</v>
      </c>
    </row>
    <row r="9825" spans="1:7" x14ac:dyDescent="0.35">
      <c r="A9825" t="s">
        <v>38</v>
      </c>
      <c r="B9825" t="s">
        <v>828</v>
      </c>
      <c r="C9825">
        <v>425</v>
      </c>
      <c r="D9825" t="s">
        <v>433</v>
      </c>
      <c r="E9825" t="s">
        <v>574</v>
      </c>
      <c r="F9825" t="s">
        <v>170</v>
      </c>
      <c r="G9825" t="s">
        <v>1530</v>
      </c>
    </row>
    <row r="9826" spans="1:7" x14ac:dyDescent="0.35">
      <c r="A9826" t="s">
        <v>38</v>
      </c>
      <c r="B9826" t="s">
        <v>318</v>
      </c>
      <c r="C9826">
        <v>41</v>
      </c>
      <c r="D9826" t="s">
        <v>78</v>
      </c>
      <c r="E9826" t="s">
        <v>1380</v>
      </c>
      <c r="F9826" t="s">
        <v>78</v>
      </c>
      <c r="G9826" t="s">
        <v>1085</v>
      </c>
    </row>
    <row r="9827" spans="1:7" x14ac:dyDescent="0.35">
      <c r="A9827" t="s">
        <v>39</v>
      </c>
      <c r="B9827" t="s">
        <v>827</v>
      </c>
      <c r="C9827">
        <v>427</v>
      </c>
      <c r="D9827" t="s">
        <v>334</v>
      </c>
      <c r="E9827" t="s">
        <v>1165</v>
      </c>
      <c r="F9827" t="s">
        <v>433</v>
      </c>
      <c r="G9827" t="s">
        <v>114</v>
      </c>
    </row>
    <row r="9828" spans="1:7" x14ac:dyDescent="0.35">
      <c r="A9828" t="s">
        <v>39</v>
      </c>
      <c r="B9828" t="s">
        <v>828</v>
      </c>
      <c r="C9828">
        <v>561</v>
      </c>
      <c r="D9828" t="s">
        <v>679</v>
      </c>
      <c r="E9828" t="s">
        <v>959</v>
      </c>
      <c r="F9828" t="s">
        <v>78</v>
      </c>
      <c r="G9828" t="s">
        <v>61</v>
      </c>
    </row>
    <row r="9829" spans="1:7" x14ac:dyDescent="0.35">
      <c r="A9829" t="s">
        <v>39</v>
      </c>
      <c r="B9829" t="s">
        <v>318</v>
      </c>
      <c r="C9829">
        <v>41</v>
      </c>
      <c r="D9829" t="s">
        <v>490</v>
      </c>
      <c r="E9829" t="s">
        <v>1162</v>
      </c>
      <c r="F9829" t="s">
        <v>78</v>
      </c>
      <c r="G9829" t="s">
        <v>1018</v>
      </c>
    </row>
    <row r="9830" spans="1:7" x14ac:dyDescent="0.35">
      <c r="A9830" t="s">
        <v>40</v>
      </c>
      <c r="B9830" t="s">
        <v>827</v>
      </c>
      <c r="C9830">
        <v>2085</v>
      </c>
      <c r="D9830" t="s">
        <v>170</v>
      </c>
      <c r="E9830" t="s">
        <v>145</v>
      </c>
      <c r="F9830" t="s">
        <v>673</v>
      </c>
      <c r="G9830" t="s">
        <v>1090</v>
      </c>
    </row>
    <row r="9831" spans="1:7" x14ac:dyDescent="0.35">
      <c r="A9831" t="s">
        <v>40</v>
      </c>
      <c r="B9831" t="s">
        <v>828</v>
      </c>
      <c r="C9831">
        <v>2641</v>
      </c>
      <c r="D9831" t="s">
        <v>673</v>
      </c>
      <c r="E9831" t="s">
        <v>974</v>
      </c>
      <c r="F9831" t="s">
        <v>170</v>
      </c>
      <c r="G9831" t="s">
        <v>813</v>
      </c>
    </row>
    <row r="9832" spans="1:7" x14ac:dyDescent="0.35">
      <c r="A9832" t="s">
        <v>40</v>
      </c>
      <c r="B9832" t="s">
        <v>318</v>
      </c>
      <c r="C9832">
        <v>204</v>
      </c>
      <c r="D9832" t="s">
        <v>673</v>
      </c>
      <c r="E9832" t="s">
        <v>765</v>
      </c>
      <c r="F9832" t="s">
        <v>668</v>
      </c>
      <c r="G9832" t="s">
        <v>798</v>
      </c>
    </row>
    <row r="9834" spans="1:7" x14ac:dyDescent="0.35">
      <c r="A9834" t="s">
        <v>2405</v>
      </c>
    </row>
    <row r="9835" spans="1:7" x14ac:dyDescent="0.35">
      <c r="A9835" t="s">
        <v>29</v>
      </c>
      <c r="B9835" t="s">
        <v>864</v>
      </c>
      <c r="C9835" t="s">
        <v>30</v>
      </c>
      <c r="D9835" t="s">
        <v>57</v>
      </c>
      <c r="E9835" t="s">
        <v>58</v>
      </c>
      <c r="F9835" t="s">
        <v>842</v>
      </c>
      <c r="G9835" t="s">
        <v>74</v>
      </c>
    </row>
    <row r="9836" spans="1:7" x14ac:dyDescent="0.35">
      <c r="A9836" t="s">
        <v>35</v>
      </c>
      <c r="B9836" t="s">
        <v>831</v>
      </c>
      <c r="C9836">
        <v>116</v>
      </c>
      <c r="D9836" t="s">
        <v>105</v>
      </c>
      <c r="E9836" t="s">
        <v>492</v>
      </c>
      <c r="F9836" t="s">
        <v>78</v>
      </c>
      <c r="G9836" t="s">
        <v>673</v>
      </c>
    </row>
    <row r="9837" spans="1:7" x14ac:dyDescent="0.35">
      <c r="A9837" t="s">
        <v>35</v>
      </c>
      <c r="B9837" t="s">
        <v>832</v>
      </c>
      <c r="C9837">
        <v>347</v>
      </c>
      <c r="D9837" t="s">
        <v>1654</v>
      </c>
      <c r="E9837" t="s">
        <v>877</v>
      </c>
      <c r="F9837" t="s">
        <v>334</v>
      </c>
      <c r="G9837" t="s">
        <v>414</v>
      </c>
    </row>
    <row r="9838" spans="1:7" x14ac:dyDescent="0.35">
      <c r="A9838" t="s">
        <v>35</v>
      </c>
      <c r="B9838" t="s">
        <v>833</v>
      </c>
      <c r="C9838">
        <v>154</v>
      </c>
      <c r="D9838" t="s">
        <v>226</v>
      </c>
      <c r="E9838" t="s">
        <v>227</v>
      </c>
      <c r="F9838" t="s">
        <v>78</v>
      </c>
      <c r="G9838" t="s">
        <v>78</v>
      </c>
    </row>
    <row r="9839" spans="1:7" x14ac:dyDescent="0.35">
      <c r="A9839" t="s">
        <v>36</v>
      </c>
      <c r="B9839" t="s">
        <v>831</v>
      </c>
      <c r="C9839">
        <v>142</v>
      </c>
      <c r="D9839" t="s">
        <v>88</v>
      </c>
      <c r="E9839" t="s">
        <v>105</v>
      </c>
      <c r="F9839" t="s">
        <v>246</v>
      </c>
      <c r="G9839" t="s">
        <v>78</v>
      </c>
    </row>
    <row r="9840" spans="1:7" x14ac:dyDescent="0.35">
      <c r="A9840" t="s">
        <v>36</v>
      </c>
      <c r="B9840" t="s">
        <v>832</v>
      </c>
      <c r="C9840">
        <v>1308</v>
      </c>
      <c r="D9840" t="s">
        <v>1007</v>
      </c>
      <c r="E9840" t="s">
        <v>868</v>
      </c>
      <c r="F9840" t="s">
        <v>170</v>
      </c>
      <c r="G9840" t="s">
        <v>78</v>
      </c>
    </row>
    <row r="9841" spans="1:7" x14ac:dyDescent="0.35">
      <c r="A9841" t="s">
        <v>36</v>
      </c>
      <c r="B9841" t="s">
        <v>833</v>
      </c>
      <c r="C9841">
        <v>184</v>
      </c>
      <c r="D9841" t="s">
        <v>816</v>
      </c>
      <c r="E9841" t="s">
        <v>1008</v>
      </c>
      <c r="F9841" t="s">
        <v>78</v>
      </c>
      <c r="G9841" t="s">
        <v>389</v>
      </c>
    </row>
    <row r="9842" spans="1:7" x14ac:dyDescent="0.35">
      <c r="A9842" t="s">
        <v>37</v>
      </c>
      <c r="B9842" t="s">
        <v>831</v>
      </c>
      <c r="C9842">
        <v>109</v>
      </c>
      <c r="D9842" t="s">
        <v>159</v>
      </c>
      <c r="E9842" t="s">
        <v>158</v>
      </c>
      <c r="F9842" t="s">
        <v>78</v>
      </c>
      <c r="G9842" t="s">
        <v>78</v>
      </c>
    </row>
    <row r="9843" spans="1:7" x14ac:dyDescent="0.35">
      <c r="A9843" t="s">
        <v>37</v>
      </c>
      <c r="B9843" t="s">
        <v>832</v>
      </c>
      <c r="C9843">
        <v>648</v>
      </c>
      <c r="D9843" t="s">
        <v>937</v>
      </c>
      <c r="E9843" t="s">
        <v>789</v>
      </c>
      <c r="F9843" t="s">
        <v>668</v>
      </c>
      <c r="G9843" t="s">
        <v>673</v>
      </c>
    </row>
    <row r="9844" spans="1:7" x14ac:dyDescent="0.35">
      <c r="A9844" t="s">
        <v>37</v>
      </c>
      <c r="B9844" t="s">
        <v>833</v>
      </c>
      <c r="C9844">
        <v>70</v>
      </c>
      <c r="D9844" t="s">
        <v>1066</v>
      </c>
      <c r="E9844" t="s">
        <v>764</v>
      </c>
      <c r="F9844" t="s">
        <v>622</v>
      </c>
      <c r="G9844" t="s">
        <v>78</v>
      </c>
    </row>
    <row r="9845" spans="1:7" x14ac:dyDescent="0.35">
      <c r="A9845" t="s">
        <v>38</v>
      </c>
      <c r="B9845" t="s">
        <v>831</v>
      </c>
      <c r="C9845">
        <v>198</v>
      </c>
      <c r="D9845" t="s">
        <v>829</v>
      </c>
      <c r="E9845" t="s">
        <v>569</v>
      </c>
      <c r="F9845" t="s">
        <v>78</v>
      </c>
      <c r="G9845" t="s">
        <v>433</v>
      </c>
    </row>
    <row r="9846" spans="1:7" x14ac:dyDescent="0.35">
      <c r="A9846" t="s">
        <v>38</v>
      </c>
      <c r="B9846" t="s">
        <v>832</v>
      </c>
      <c r="C9846">
        <v>412</v>
      </c>
      <c r="D9846" t="s">
        <v>2012</v>
      </c>
      <c r="E9846" t="s">
        <v>1110</v>
      </c>
      <c r="F9846" t="s">
        <v>374</v>
      </c>
      <c r="G9846" t="s">
        <v>78</v>
      </c>
    </row>
    <row r="9847" spans="1:7" x14ac:dyDescent="0.35">
      <c r="A9847" t="s">
        <v>38</v>
      </c>
      <c r="B9847" t="s">
        <v>833</v>
      </c>
      <c r="C9847">
        <v>213</v>
      </c>
      <c r="D9847" t="s">
        <v>650</v>
      </c>
      <c r="E9847" t="s">
        <v>1094</v>
      </c>
      <c r="F9847" t="s">
        <v>170</v>
      </c>
      <c r="G9847" t="s">
        <v>673</v>
      </c>
    </row>
    <row r="9848" spans="1:7" x14ac:dyDescent="0.35">
      <c r="A9848" t="s">
        <v>39</v>
      </c>
      <c r="B9848" t="s">
        <v>831</v>
      </c>
      <c r="C9848">
        <v>129</v>
      </c>
      <c r="D9848" t="s">
        <v>574</v>
      </c>
      <c r="E9848" t="s">
        <v>480</v>
      </c>
      <c r="F9848" t="s">
        <v>377</v>
      </c>
      <c r="G9848" t="s">
        <v>78</v>
      </c>
    </row>
    <row r="9849" spans="1:7" x14ac:dyDescent="0.35">
      <c r="A9849" t="s">
        <v>39</v>
      </c>
      <c r="B9849" t="s">
        <v>832</v>
      </c>
      <c r="C9849">
        <v>595</v>
      </c>
      <c r="D9849" t="s">
        <v>259</v>
      </c>
      <c r="E9849" t="s">
        <v>1171</v>
      </c>
      <c r="F9849" t="s">
        <v>170</v>
      </c>
      <c r="G9849" t="s">
        <v>170</v>
      </c>
    </row>
    <row r="9850" spans="1:7" x14ac:dyDescent="0.35">
      <c r="A9850" t="s">
        <v>39</v>
      </c>
      <c r="B9850" t="s">
        <v>833</v>
      </c>
      <c r="C9850">
        <v>305</v>
      </c>
      <c r="D9850" t="s">
        <v>752</v>
      </c>
      <c r="E9850" t="s">
        <v>1015</v>
      </c>
      <c r="F9850" t="s">
        <v>668</v>
      </c>
      <c r="G9850" t="s">
        <v>334</v>
      </c>
    </row>
    <row r="9851" spans="1:7" x14ac:dyDescent="0.35">
      <c r="A9851" t="s">
        <v>40</v>
      </c>
      <c r="B9851" t="s">
        <v>831</v>
      </c>
      <c r="C9851">
        <v>694</v>
      </c>
      <c r="D9851" t="s">
        <v>162</v>
      </c>
      <c r="E9851" t="s">
        <v>386</v>
      </c>
      <c r="F9851" t="s">
        <v>668</v>
      </c>
      <c r="G9851" t="s">
        <v>668</v>
      </c>
    </row>
    <row r="9852" spans="1:7" x14ac:dyDescent="0.35">
      <c r="A9852" t="s">
        <v>40</v>
      </c>
      <c r="B9852" t="s">
        <v>832</v>
      </c>
      <c r="C9852">
        <v>3310</v>
      </c>
      <c r="D9852" t="s">
        <v>959</v>
      </c>
      <c r="E9852" t="s">
        <v>1200</v>
      </c>
      <c r="F9852" t="s">
        <v>668</v>
      </c>
      <c r="G9852" t="s">
        <v>170</v>
      </c>
    </row>
    <row r="9853" spans="1:7" x14ac:dyDescent="0.35">
      <c r="A9853" t="s">
        <v>40</v>
      </c>
      <c r="B9853" t="s">
        <v>833</v>
      </c>
      <c r="C9853">
        <v>926</v>
      </c>
      <c r="D9853" t="s">
        <v>878</v>
      </c>
      <c r="E9853" t="s">
        <v>319</v>
      </c>
      <c r="F9853" t="s">
        <v>668</v>
      </c>
      <c r="G9853" t="s">
        <v>334</v>
      </c>
    </row>
    <row r="9855" spans="1:7" x14ac:dyDescent="0.35">
      <c r="A9855" t="s">
        <v>2406</v>
      </c>
    </row>
    <row r="9856" spans="1:7" x14ac:dyDescent="0.35">
      <c r="A9856" t="s">
        <v>29</v>
      </c>
      <c r="B9856" t="s">
        <v>872</v>
      </c>
      <c r="C9856" t="s">
        <v>30</v>
      </c>
      <c r="D9856" t="s">
        <v>57</v>
      </c>
      <c r="E9856" t="s">
        <v>74</v>
      </c>
      <c r="F9856" t="s">
        <v>58</v>
      </c>
      <c r="G9856" t="s">
        <v>842</v>
      </c>
    </row>
    <row r="9857" spans="1:7" x14ac:dyDescent="0.35">
      <c r="A9857" t="s">
        <v>35</v>
      </c>
      <c r="B9857" t="s">
        <v>873</v>
      </c>
      <c r="C9857">
        <v>408</v>
      </c>
      <c r="D9857" t="s">
        <v>375</v>
      </c>
      <c r="E9857" t="s">
        <v>433</v>
      </c>
      <c r="F9857" t="s">
        <v>45</v>
      </c>
      <c r="G9857" t="s">
        <v>673</v>
      </c>
    </row>
    <row r="9858" spans="1:7" x14ac:dyDescent="0.35">
      <c r="A9858" t="s">
        <v>35</v>
      </c>
      <c r="B9858" t="s">
        <v>874</v>
      </c>
      <c r="C9858">
        <v>173</v>
      </c>
      <c r="D9858" t="s">
        <v>474</v>
      </c>
      <c r="E9858" t="s">
        <v>246</v>
      </c>
      <c r="F9858" t="s">
        <v>435</v>
      </c>
      <c r="G9858" t="s">
        <v>78</v>
      </c>
    </row>
    <row r="9859" spans="1:7" x14ac:dyDescent="0.35">
      <c r="A9859" t="s">
        <v>35</v>
      </c>
      <c r="B9859" t="s">
        <v>318</v>
      </c>
      <c r="C9859">
        <v>36</v>
      </c>
      <c r="D9859" t="s">
        <v>797</v>
      </c>
      <c r="E9859" t="s">
        <v>387</v>
      </c>
      <c r="F9859" t="s">
        <v>514</v>
      </c>
      <c r="G9859" t="s">
        <v>78</v>
      </c>
    </row>
    <row r="9860" spans="1:7" x14ac:dyDescent="0.35">
      <c r="A9860" t="s">
        <v>36</v>
      </c>
      <c r="B9860" t="s">
        <v>873</v>
      </c>
      <c r="C9860">
        <v>960</v>
      </c>
      <c r="D9860" t="s">
        <v>948</v>
      </c>
      <c r="E9860" t="s">
        <v>668</v>
      </c>
      <c r="F9860" t="s">
        <v>914</v>
      </c>
      <c r="G9860" t="s">
        <v>170</v>
      </c>
    </row>
    <row r="9861" spans="1:7" x14ac:dyDescent="0.35">
      <c r="A9861" t="s">
        <v>36</v>
      </c>
      <c r="B9861" t="s">
        <v>874</v>
      </c>
      <c r="C9861">
        <v>552</v>
      </c>
      <c r="D9861" t="s">
        <v>866</v>
      </c>
      <c r="E9861" t="s">
        <v>78</v>
      </c>
      <c r="F9861" t="s">
        <v>260</v>
      </c>
      <c r="G9861" t="s">
        <v>673</v>
      </c>
    </row>
    <row r="9862" spans="1:7" x14ac:dyDescent="0.35">
      <c r="A9862" t="s">
        <v>36</v>
      </c>
      <c r="B9862" t="s">
        <v>318</v>
      </c>
      <c r="C9862">
        <v>122</v>
      </c>
      <c r="D9862" t="s">
        <v>990</v>
      </c>
      <c r="E9862" t="s">
        <v>78</v>
      </c>
      <c r="F9862" t="s">
        <v>723</v>
      </c>
      <c r="G9862" t="s">
        <v>78</v>
      </c>
    </row>
    <row r="9863" spans="1:7" x14ac:dyDescent="0.35">
      <c r="A9863" t="s">
        <v>37</v>
      </c>
      <c r="B9863" t="s">
        <v>873</v>
      </c>
      <c r="C9863">
        <v>514</v>
      </c>
      <c r="D9863" t="s">
        <v>882</v>
      </c>
      <c r="E9863" t="s">
        <v>334</v>
      </c>
      <c r="F9863" t="s">
        <v>951</v>
      </c>
      <c r="G9863" t="s">
        <v>78</v>
      </c>
    </row>
    <row r="9864" spans="1:7" x14ac:dyDescent="0.35">
      <c r="A9864" t="s">
        <v>37</v>
      </c>
      <c r="B9864" t="s">
        <v>874</v>
      </c>
      <c r="C9864">
        <v>261</v>
      </c>
      <c r="D9864" t="s">
        <v>1343</v>
      </c>
      <c r="E9864" t="s">
        <v>78</v>
      </c>
      <c r="F9864" t="s">
        <v>918</v>
      </c>
      <c r="G9864" t="s">
        <v>675</v>
      </c>
    </row>
    <row r="9865" spans="1:7" x14ac:dyDescent="0.35">
      <c r="A9865" t="s">
        <v>37</v>
      </c>
      <c r="B9865" t="s">
        <v>318</v>
      </c>
      <c r="C9865">
        <v>52</v>
      </c>
      <c r="D9865" t="s">
        <v>1467</v>
      </c>
      <c r="E9865" t="s">
        <v>78</v>
      </c>
      <c r="F9865" t="s">
        <v>1265</v>
      </c>
      <c r="G9865" t="s">
        <v>78</v>
      </c>
    </row>
    <row r="9866" spans="1:7" x14ac:dyDescent="0.35">
      <c r="A9866" t="s">
        <v>38</v>
      </c>
      <c r="B9866" t="s">
        <v>873</v>
      </c>
      <c r="C9866">
        <v>516</v>
      </c>
      <c r="D9866" t="s">
        <v>187</v>
      </c>
      <c r="E9866" t="s">
        <v>679</v>
      </c>
      <c r="F9866" t="s">
        <v>505</v>
      </c>
      <c r="G9866" t="s">
        <v>78</v>
      </c>
    </row>
    <row r="9867" spans="1:7" x14ac:dyDescent="0.35">
      <c r="A9867" t="s">
        <v>38</v>
      </c>
      <c r="B9867" t="s">
        <v>874</v>
      </c>
      <c r="C9867">
        <v>237</v>
      </c>
      <c r="D9867" t="s">
        <v>638</v>
      </c>
      <c r="E9867" t="s">
        <v>673</v>
      </c>
      <c r="F9867" t="s">
        <v>461</v>
      </c>
      <c r="G9867" t="s">
        <v>623</v>
      </c>
    </row>
    <row r="9868" spans="1:7" x14ac:dyDescent="0.35">
      <c r="A9868" t="s">
        <v>38</v>
      </c>
      <c r="B9868" t="s">
        <v>318</v>
      </c>
      <c r="C9868">
        <v>70</v>
      </c>
      <c r="D9868" t="s">
        <v>102</v>
      </c>
      <c r="E9868" t="s">
        <v>377</v>
      </c>
      <c r="F9868" t="s">
        <v>573</v>
      </c>
      <c r="G9868" t="s">
        <v>78</v>
      </c>
    </row>
    <row r="9869" spans="1:7" x14ac:dyDescent="0.35">
      <c r="A9869" t="s">
        <v>39</v>
      </c>
      <c r="B9869" t="s">
        <v>873</v>
      </c>
      <c r="C9869">
        <v>652</v>
      </c>
      <c r="D9869" t="s">
        <v>1262</v>
      </c>
      <c r="E9869" t="s">
        <v>673</v>
      </c>
      <c r="F9869" t="s">
        <v>451</v>
      </c>
      <c r="G9869" t="s">
        <v>679</v>
      </c>
    </row>
    <row r="9870" spans="1:7" x14ac:dyDescent="0.35">
      <c r="A9870" t="s">
        <v>39</v>
      </c>
      <c r="B9870" t="s">
        <v>874</v>
      </c>
      <c r="C9870">
        <v>300</v>
      </c>
      <c r="D9870" t="s">
        <v>903</v>
      </c>
      <c r="E9870" t="s">
        <v>78</v>
      </c>
      <c r="F9870" t="s">
        <v>1151</v>
      </c>
      <c r="G9870" t="s">
        <v>377</v>
      </c>
    </row>
    <row r="9871" spans="1:7" x14ac:dyDescent="0.35">
      <c r="A9871" t="s">
        <v>39</v>
      </c>
      <c r="B9871" t="s">
        <v>318</v>
      </c>
      <c r="C9871">
        <v>77</v>
      </c>
      <c r="D9871" t="s">
        <v>1057</v>
      </c>
      <c r="E9871" t="s">
        <v>78</v>
      </c>
      <c r="F9871" t="s">
        <v>1056</v>
      </c>
      <c r="G9871" t="s">
        <v>78</v>
      </c>
    </row>
    <row r="9872" spans="1:7" x14ac:dyDescent="0.35">
      <c r="A9872" t="s">
        <v>40</v>
      </c>
      <c r="B9872" t="s">
        <v>873</v>
      </c>
      <c r="C9872">
        <v>3050</v>
      </c>
      <c r="D9872" t="s">
        <v>862</v>
      </c>
      <c r="E9872" t="s">
        <v>673</v>
      </c>
      <c r="F9872" t="s">
        <v>835</v>
      </c>
      <c r="G9872" t="s">
        <v>679</v>
      </c>
    </row>
    <row r="9873" spans="1:7" x14ac:dyDescent="0.35">
      <c r="A9873" t="s">
        <v>40</v>
      </c>
      <c r="B9873" t="s">
        <v>874</v>
      </c>
      <c r="C9873">
        <v>1523</v>
      </c>
      <c r="D9873" t="s">
        <v>857</v>
      </c>
      <c r="E9873" t="s">
        <v>679</v>
      </c>
      <c r="F9873" t="s">
        <v>1220</v>
      </c>
      <c r="G9873" t="s">
        <v>374</v>
      </c>
    </row>
    <row r="9874" spans="1:7" x14ac:dyDescent="0.35">
      <c r="A9874" t="s">
        <v>40</v>
      </c>
      <c r="B9874" t="s">
        <v>318</v>
      </c>
      <c r="C9874">
        <v>357</v>
      </c>
      <c r="D9874" t="s">
        <v>1470</v>
      </c>
      <c r="E9874" t="s">
        <v>668</v>
      </c>
      <c r="F9874" t="s">
        <v>654</v>
      </c>
      <c r="G9874" t="s">
        <v>78</v>
      </c>
    </row>
    <row r="9876" spans="1:7" x14ac:dyDescent="0.35">
      <c r="A9876" t="s">
        <v>2407</v>
      </c>
    </row>
    <row r="9877" spans="1:7" x14ac:dyDescent="0.35">
      <c r="A9877" t="s">
        <v>29</v>
      </c>
      <c r="B9877" t="s">
        <v>887</v>
      </c>
      <c r="C9877" t="s">
        <v>30</v>
      </c>
      <c r="D9877" t="s">
        <v>842</v>
      </c>
      <c r="E9877" t="s">
        <v>57</v>
      </c>
      <c r="F9877" t="s">
        <v>74</v>
      </c>
      <c r="G9877" t="s">
        <v>58</v>
      </c>
    </row>
    <row r="9878" spans="1:7" x14ac:dyDescent="0.35">
      <c r="A9878" t="s">
        <v>35</v>
      </c>
      <c r="B9878" t="s">
        <v>888</v>
      </c>
      <c r="C9878">
        <v>291</v>
      </c>
      <c r="D9878" t="s">
        <v>433</v>
      </c>
      <c r="E9878" t="s">
        <v>452</v>
      </c>
      <c r="F9878" t="s">
        <v>433</v>
      </c>
      <c r="G9878" t="s">
        <v>351</v>
      </c>
    </row>
    <row r="9879" spans="1:7" x14ac:dyDescent="0.35">
      <c r="A9879" t="s">
        <v>35</v>
      </c>
      <c r="B9879" t="s">
        <v>889</v>
      </c>
      <c r="C9879">
        <v>326</v>
      </c>
      <c r="D9879" t="s">
        <v>78</v>
      </c>
      <c r="E9879" t="s">
        <v>530</v>
      </c>
      <c r="F9879" t="s">
        <v>374</v>
      </c>
      <c r="G9879" t="s">
        <v>549</v>
      </c>
    </row>
    <row r="9880" spans="1:7" x14ac:dyDescent="0.35">
      <c r="A9880" t="s">
        <v>36</v>
      </c>
      <c r="B9880" t="s">
        <v>888</v>
      </c>
      <c r="C9880">
        <v>732</v>
      </c>
      <c r="D9880" t="s">
        <v>679</v>
      </c>
      <c r="E9880" t="s">
        <v>1155</v>
      </c>
      <c r="F9880" t="s">
        <v>679</v>
      </c>
      <c r="G9880" t="s">
        <v>1011</v>
      </c>
    </row>
    <row r="9881" spans="1:7" x14ac:dyDescent="0.35">
      <c r="A9881" t="s">
        <v>36</v>
      </c>
      <c r="B9881" t="s">
        <v>889</v>
      </c>
      <c r="C9881">
        <v>902</v>
      </c>
      <c r="D9881" t="s">
        <v>673</v>
      </c>
      <c r="E9881" t="s">
        <v>875</v>
      </c>
      <c r="F9881" t="s">
        <v>170</v>
      </c>
      <c r="G9881" t="s">
        <v>637</v>
      </c>
    </row>
    <row r="9882" spans="1:7" x14ac:dyDescent="0.35">
      <c r="A9882" t="s">
        <v>37</v>
      </c>
      <c r="B9882" t="s">
        <v>888</v>
      </c>
      <c r="C9882">
        <v>372</v>
      </c>
      <c r="D9882" t="s">
        <v>334</v>
      </c>
      <c r="E9882" t="s">
        <v>983</v>
      </c>
      <c r="F9882" t="s">
        <v>433</v>
      </c>
      <c r="G9882" t="s">
        <v>65</v>
      </c>
    </row>
    <row r="9883" spans="1:7" x14ac:dyDescent="0.35">
      <c r="A9883" t="s">
        <v>37</v>
      </c>
      <c r="B9883" t="s">
        <v>889</v>
      </c>
      <c r="C9883">
        <v>455</v>
      </c>
      <c r="D9883" t="s">
        <v>668</v>
      </c>
      <c r="E9883" t="s">
        <v>614</v>
      </c>
      <c r="F9883" t="s">
        <v>78</v>
      </c>
      <c r="G9883" t="s">
        <v>1087</v>
      </c>
    </row>
    <row r="9884" spans="1:7" x14ac:dyDescent="0.35">
      <c r="A9884" t="s">
        <v>38</v>
      </c>
      <c r="B9884" t="s">
        <v>888</v>
      </c>
      <c r="C9884">
        <v>157</v>
      </c>
      <c r="D9884" t="s">
        <v>433</v>
      </c>
      <c r="E9884" t="s">
        <v>483</v>
      </c>
      <c r="F9884" t="s">
        <v>78</v>
      </c>
      <c r="G9884" t="s">
        <v>565</v>
      </c>
    </row>
    <row r="9885" spans="1:7" x14ac:dyDescent="0.35">
      <c r="A9885" t="s">
        <v>38</v>
      </c>
      <c r="B9885" t="s">
        <v>889</v>
      </c>
      <c r="C9885">
        <v>666</v>
      </c>
      <c r="D9885" t="s">
        <v>673</v>
      </c>
      <c r="E9885" t="s">
        <v>329</v>
      </c>
      <c r="F9885" t="s">
        <v>668</v>
      </c>
      <c r="G9885" t="s">
        <v>354</v>
      </c>
    </row>
    <row r="9886" spans="1:7" x14ac:dyDescent="0.35">
      <c r="A9886" t="s">
        <v>39</v>
      </c>
      <c r="B9886" t="s">
        <v>888</v>
      </c>
      <c r="C9886">
        <v>294</v>
      </c>
      <c r="D9886" t="s">
        <v>679</v>
      </c>
      <c r="E9886" t="s">
        <v>752</v>
      </c>
      <c r="F9886" t="s">
        <v>668</v>
      </c>
      <c r="G9886" t="s">
        <v>63</v>
      </c>
    </row>
    <row r="9887" spans="1:7" x14ac:dyDescent="0.35">
      <c r="A9887" t="s">
        <v>39</v>
      </c>
      <c r="B9887" t="s">
        <v>889</v>
      </c>
      <c r="C9887">
        <v>735</v>
      </c>
      <c r="D9887" t="s">
        <v>673</v>
      </c>
      <c r="E9887" t="s">
        <v>950</v>
      </c>
      <c r="F9887" t="s">
        <v>170</v>
      </c>
      <c r="G9887" t="s">
        <v>528</v>
      </c>
    </row>
    <row r="9888" spans="1:7" x14ac:dyDescent="0.35">
      <c r="A9888" t="s">
        <v>40</v>
      </c>
      <c r="B9888" t="s">
        <v>888</v>
      </c>
      <c r="C9888">
        <v>1846</v>
      </c>
      <c r="D9888" t="s">
        <v>668</v>
      </c>
      <c r="E9888" t="s">
        <v>1160</v>
      </c>
      <c r="F9888" t="s">
        <v>668</v>
      </c>
      <c r="G9888" t="s">
        <v>799</v>
      </c>
    </row>
    <row r="9889" spans="1:7" x14ac:dyDescent="0.35">
      <c r="A9889" t="s">
        <v>40</v>
      </c>
      <c r="B9889" t="s">
        <v>889</v>
      </c>
      <c r="C9889">
        <v>3084</v>
      </c>
      <c r="D9889" t="s">
        <v>668</v>
      </c>
      <c r="E9889" t="s">
        <v>525</v>
      </c>
      <c r="F9889" t="s">
        <v>668</v>
      </c>
      <c r="G9889" t="s">
        <v>1104</v>
      </c>
    </row>
    <row r="9891" spans="1:7" x14ac:dyDescent="0.35">
      <c r="A9891" t="s">
        <v>2408</v>
      </c>
    </row>
    <row r="9892" spans="1:7" x14ac:dyDescent="0.35">
      <c r="A9892" t="s">
        <v>29</v>
      </c>
      <c r="B9892" t="s">
        <v>899</v>
      </c>
      <c r="C9892" t="s">
        <v>30</v>
      </c>
      <c r="D9892" t="s">
        <v>842</v>
      </c>
      <c r="E9892" t="s">
        <v>57</v>
      </c>
      <c r="F9892" t="s">
        <v>74</v>
      </c>
      <c r="G9892" t="s">
        <v>58</v>
      </c>
    </row>
    <row r="9893" spans="1:7" x14ac:dyDescent="0.35">
      <c r="A9893" t="s">
        <v>35</v>
      </c>
      <c r="B9893" t="s">
        <v>900</v>
      </c>
      <c r="C9893">
        <v>539</v>
      </c>
      <c r="D9893" t="s">
        <v>668</v>
      </c>
      <c r="E9893" t="s">
        <v>1097</v>
      </c>
      <c r="F9893" t="s">
        <v>433</v>
      </c>
      <c r="G9893" t="s">
        <v>1254</v>
      </c>
    </row>
    <row r="9894" spans="1:7" x14ac:dyDescent="0.35">
      <c r="A9894" t="s">
        <v>35</v>
      </c>
      <c r="B9894" t="s">
        <v>901</v>
      </c>
      <c r="C9894">
        <v>78</v>
      </c>
      <c r="D9894" t="s">
        <v>355</v>
      </c>
      <c r="E9894" t="s">
        <v>1011</v>
      </c>
      <c r="F9894" t="s">
        <v>78</v>
      </c>
      <c r="G9894" t="s">
        <v>1154</v>
      </c>
    </row>
    <row r="9895" spans="1:7" x14ac:dyDescent="0.35">
      <c r="A9895" t="s">
        <v>36</v>
      </c>
      <c r="B9895" t="s">
        <v>900</v>
      </c>
      <c r="C9895">
        <v>1634</v>
      </c>
      <c r="D9895" t="s">
        <v>170</v>
      </c>
      <c r="E9895" t="s">
        <v>1234</v>
      </c>
      <c r="F9895" t="s">
        <v>170</v>
      </c>
      <c r="G9895" t="s">
        <v>791</v>
      </c>
    </row>
    <row r="9896" spans="1:7" x14ac:dyDescent="0.35">
      <c r="A9896" t="s">
        <v>37</v>
      </c>
      <c r="B9896" t="s">
        <v>900</v>
      </c>
      <c r="C9896">
        <v>827</v>
      </c>
      <c r="D9896" t="s">
        <v>673</v>
      </c>
      <c r="E9896" t="s">
        <v>1160</v>
      </c>
      <c r="F9896" t="s">
        <v>668</v>
      </c>
      <c r="G9896" t="s">
        <v>1138</v>
      </c>
    </row>
    <row r="9897" spans="1:7" x14ac:dyDescent="0.35">
      <c r="A9897" t="s">
        <v>38</v>
      </c>
      <c r="B9897" t="s">
        <v>900</v>
      </c>
      <c r="C9897">
        <v>173</v>
      </c>
      <c r="D9897" t="s">
        <v>374</v>
      </c>
      <c r="E9897" t="s">
        <v>1411</v>
      </c>
      <c r="F9897" t="s">
        <v>78</v>
      </c>
      <c r="G9897" t="s">
        <v>1447</v>
      </c>
    </row>
    <row r="9898" spans="1:7" x14ac:dyDescent="0.35">
      <c r="A9898" t="s">
        <v>38</v>
      </c>
      <c r="B9898" t="s">
        <v>901</v>
      </c>
      <c r="C9898">
        <v>650</v>
      </c>
      <c r="D9898" t="s">
        <v>668</v>
      </c>
      <c r="E9898" t="s">
        <v>418</v>
      </c>
      <c r="F9898" t="s">
        <v>673</v>
      </c>
      <c r="G9898" t="s">
        <v>263</v>
      </c>
    </row>
    <row r="9899" spans="1:7" x14ac:dyDescent="0.35">
      <c r="A9899" t="s">
        <v>39</v>
      </c>
      <c r="B9899" t="s">
        <v>900</v>
      </c>
      <c r="C9899">
        <v>810</v>
      </c>
      <c r="D9899" t="s">
        <v>668</v>
      </c>
      <c r="E9899" t="s">
        <v>1033</v>
      </c>
      <c r="F9899" t="s">
        <v>679</v>
      </c>
      <c r="G9899" t="s">
        <v>637</v>
      </c>
    </row>
    <row r="9900" spans="1:7" x14ac:dyDescent="0.35">
      <c r="A9900" t="s">
        <v>39</v>
      </c>
      <c r="B9900" t="s">
        <v>901</v>
      </c>
      <c r="C9900">
        <v>219</v>
      </c>
      <c r="D9900" t="s">
        <v>668</v>
      </c>
      <c r="E9900" t="s">
        <v>350</v>
      </c>
      <c r="F9900" t="s">
        <v>387</v>
      </c>
      <c r="G9900" t="s">
        <v>1260</v>
      </c>
    </row>
    <row r="9901" spans="1:7" x14ac:dyDescent="0.35">
      <c r="A9901" t="s">
        <v>40</v>
      </c>
      <c r="B9901" t="s">
        <v>900</v>
      </c>
      <c r="C9901">
        <v>3983</v>
      </c>
      <c r="D9901" t="s">
        <v>668</v>
      </c>
      <c r="E9901" t="s">
        <v>115</v>
      </c>
      <c r="F9901" t="s">
        <v>170</v>
      </c>
      <c r="G9901" t="s">
        <v>912</v>
      </c>
    </row>
    <row r="9902" spans="1:7" x14ac:dyDescent="0.35">
      <c r="A9902" t="s">
        <v>40</v>
      </c>
      <c r="B9902" t="s">
        <v>901</v>
      </c>
      <c r="C9902">
        <v>947</v>
      </c>
      <c r="D9902" t="s">
        <v>668</v>
      </c>
      <c r="E9902" t="s">
        <v>348</v>
      </c>
      <c r="F9902" t="s">
        <v>246</v>
      </c>
      <c r="G9902" t="s">
        <v>1094</v>
      </c>
    </row>
    <row r="9904" spans="1:7" x14ac:dyDescent="0.35">
      <c r="A9904" t="s">
        <v>2409</v>
      </c>
    </row>
    <row r="9905" spans="1:13" x14ac:dyDescent="0.35">
      <c r="A9905" t="s">
        <v>29</v>
      </c>
      <c r="B9905" t="s">
        <v>30</v>
      </c>
      <c r="C9905" t="s">
        <v>2410</v>
      </c>
      <c r="D9905" t="s">
        <v>2411</v>
      </c>
      <c r="E9905" t="s">
        <v>2412</v>
      </c>
      <c r="F9905" t="s">
        <v>2413</v>
      </c>
      <c r="G9905" t="s">
        <v>2414</v>
      </c>
      <c r="H9905" t="s">
        <v>2415</v>
      </c>
      <c r="I9905" t="s">
        <v>707</v>
      </c>
      <c r="J9905" t="s">
        <v>2416</v>
      </c>
      <c r="K9905" t="s">
        <v>702</v>
      </c>
      <c r="L9905" t="s">
        <v>74</v>
      </c>
    </row>
    <row r="9906" spans="1:13" x14ac:dyDescent="0.35">
      <c r="A9906" t="s">
        <v>35</v>
      </c>
      <c r="B9906">
        <v>616</v>
      </c>
      <c r="C9906" t="s">
        <v>789</v>
      </c>
      <c r="D9906" t="s">
        <v>1015</v>
      </c>
      <c r="E9906" t="s">
        <v>374</v>
      </c>
      <c r="F9906" t="s">
        <v>675</v>
      </c>
      <c r="G9906" t="s">
        <v>865</v>
      </c>
      <c r="H9906" t="s">
        <v>389</v>
      </c>
      <c r="I9906" t="s">
        <v>1118</v>
      </c>
      <c r="J9906" t="s">
        <v>574</v>
      </c>
      <c r="K9906" t="s">
        <v>631</v>
      </c>
      <c r="L9906" t="s">
        <v>433</v>
      </c>
    </row>
    <row r="9907" spans="1:13" x14ac:dyDescent="0.35">
      <c r="A9907" t="s">
        <v>36</v>
      </c>
      <c r="B9907">
        <v>1634</v>
      </c>
      <c r="C9907" t="s">
        <v>1118</v>
      </c>
      <c r="D9907" t="s">
        <v>1171</v>
      </c>
      <c r="E9907" t="s">
        <v>668</v>
      </c>
      <c r="F9907" t="s">
        <v>377</v>
      </c>
      <c r="G9907" t="s">
        <v>807</v>
      </c>
      <c r="H9907" t="s">
        <v>85</v>
      </c>
      <c r="I9907" t="s">
        <v>783</v>
      </c>
      <c r="J9907" t="s">
        <v>136</v>
      </c>
      <c r="K9907" t="s">
        <v>270</v>
      </c>
      <c r="L9907" t="s">
        <v>673</v>
      </c>
    </row>
    <row r="9908" spans="1:13" x14ac:dyDescent="0.35">
      <c r="A9908" t="s">
        <v>37</v>
      </c>
      <c r="B9908">
        <v>827</v>
      </c>
      <c r="C9908" t="s">
        <v>67</v>
      </c>
      <c r="D9908" t="s">
        <v>783</v>
      </c>
      <c r="E9908" t="s">
        <v>334</v>
      </c>
      <c r="F9908" t="s">
        <v>414</v>
      </c>
      <c r="G9908" t="s">
        <v>739</v>
      </c>
      <c r="H9908" t="s">
        <v>377</v>
      </c>
      <c r="I9908" t="s">
        <v>1180</v>
      </c>
      <c r="J9908" t="s">
        <v>315</v>
      </c>
      <c r="K9908" t="s">
        <v>1091</v>
      </c>
      <c r="L9908" t="s">
        <v>389</v>
      </c>
    </row>
    <row r="9909" spans="1:13" x14ac:dyDescent="0.35">
      <c r="A9909" t="s">
        <v>38</v>
      </c>
      <c r="B9909">
        <v>822</v>
      </c>
      <c r="C9909" t="s">
        <v>783</v>
      </c>
      <c r="D9909" t="s">
        <v>788</v>
      </c>
      <c r="E9909" t="s">
        <v>334</v>
      </c>
      <c r="F9909" t="s">
        <v>490</v>
      </c>
      <c r="G9909" t="s">
        <v>938</v>
      </c>
      <c r="H9909" t="s">
        <v>389</v>
      </c>
      <c r="I9909" t="s">
        <v>949</v>
      </c>
      <c r="J9909" t="s">
        <v>515</v>
      </c>
      <c r="K9909" t="s">
        <v>745</v>
      </c>
      <c r="L9909" t="s">
        <v>377</v>
      </c>
    </row>
    <row r="9910" spans="1:13" x14ac:dyDescent="0.35">
      <c r="A9910" t="s">
        <v>39</v>
      </c>
      <c r="B9910">
        <v>1029</v>
      </c>
      <c r="C9910" t="s">
        <v>722</v>
      </c>
      <c r="D9910" t="s">
        <v>1026</v>
      </c>
      <c r="E9910" t="s">
        <v>679</v>
      </c>
      <c r="F9910" t="s">
        <v>675</v>
      </c>
      <c r="G9910" t="s">
        <v>868</v>
      </c>
      <c r="H9910" t="s">
        <v>623</v>
      </c>
      <c r="I9910" t="s">
        <v>67</v>
      </c>
      <c r="J9910" t="s">
        <v>297</v>
      </c>
      <c r="K9910" t="s">
        <v>696</v>
      </c>
      <c r="L9910" t="s">
        <v>668</v>
      </c>
    </row>
    <row r="9911" spans="1:13" x14ac:dyDescent="0.35">
      <c r="A9911" t="s">
        <v>40</v>
      </c>
      <c r="B9911">
        <v>4928</v>
      </c>
      <c r="C9911" t="s">
        <v>782</v>
      </c>
      <c r="D9911" t="s">
        <v>783</v>
      </c>
      <c r="E9911" t="s">
        <v>668</v>
      </c>
      <c r="F9911" t="s">
        <v>800</v>
      </c>
      <c r="G9911" t="s">
        <v>745</v>
      </c>
      <c r="H9911" t="s">
        <v>800</v>
      </c>
      <c r="I9911" t="s">
        <v>1109</v>
      </c>
      <c r="J9911" t="s">
        <v>50</v>
      </c>
      <c r="K9911" t="s">
        <v>270</v>
      </c>
      <c r="L9911" t="s">
        <v>246</v>
      </c>
    </row>
    <row r="9913" spans="1:13" x14ac:dyDescent="0.35">
      <c r="A9913" t="s">
        <v>2417</v>
      </c>
    </row>
    <row r="9914" spans="1:13" x14ac:dyDescent="0.35">
      <c r="A9914" t="s">
        <v>29</v>
      </c>
      <c r="B9914" t="s">
        <v>847</v>
      </c>
      <c r="C9914" t="s">
        <v>30</v>
      </c>
      <c r="D9914" t="s">
        <v>2410</v>
      </c>
      <c r="E9914" t="s">
        <v>2411</v>
      </c>
      <c r="F9914" t="s">
        <v>2412</v>
      </c>
      <c r="G9914" t="s">
        <v>2413</v>
      </c>
      <c r="H9914" t="s">
        <v>2414</v>
      </c>
      <c r="I9914" t="s">
        <v>2415</v>
      </c>
      <c r="J9914" t="s">
        <v>707</v>
      </c>
      <c r="K9914" t="s">
        <v>2416</v>
      </c>
      <c r="L9914" t="s">
        <v>702</v>
      </c>
      <c r="M9914" t="s">
        <v>74</v>
      </c>
    </row>
    <row r="9915" spans="1:13" x14ac:dyDescent="0.35">
      <c r="A9915" t="s">
        <v>35</v>
      </c>
      <c r="B9915" t="s">
        <v>827</v>
      </c>
      <c r="C9915">
        <v>285</v>
      </c>
      <c r="D9915" t="s">
        <v>1064</v>
      </c>
      <c r="E9915" t="s">
        <v>918</v>
      </c>
      <c r="F9915" t="s">
        <v>355</v>
      </c>
      <c r="G9915" t="s">
        <v>414</v>
      </c>
      <c r="H9915" t="s">
        <v>1018</v>
      </c>
      <c r="I9915" t="s">
        <v>355</v>
      </c>
      <c r="J9915" t="s">
        <v>783</v>
      </c>
      <c r="K9915" t="s">
        <v>364</v>
      </c>
      <c r="L9915" t="s">
        <v>719</v>
      </c>
      <c r="M9915" t="s">
        <v>377</v>
      </c>
    </row>
    <row r="9916" spans="1:13" x14ac:dyDescent="0.35">
      <c r="A9916" t="s">
        <v>35</v>
      </c>
      <c r="B9916" t="s">
        <v>828</v>
      </c>
      <c r="C9916">
        <v>318</v>
      </c>
      <c r="D9916" t="s">
        <v>1151</v>
      </c>
      <c r="E9916" t="s">
        <v>735</v>
      </c>
      <c r="F9916" t="s">
        <v>78</v>
      </c>
      <c r="G9916" t="s">
        <v>490</v>
      </c>
      <c r="H9916" t="s">
        <v>1222</v>
      </c>
      <c r="I9916" t="s">
        <v>673</v>
      </c>
      <c r="J9916" t="s">
        <v>902</v>
      </c>
      <c r="K9916" t="s">
        <v>1208</v>
      </c>
      <c r="L9916" t="s">
        <v>737</v>
      </c>
      <c r="M9916" t="s">
        <v>334</v>
      </c>
    </row>
    <row r="9917" spans="1:13" x14ac:dyDescent="0.35">
      <c r="A9917" t="s">
        <v>35</v>
      </c>
      <c r="B9917" t="s">
        <v>318</v>
      </c>
      <c r="C9917">
        <v>13</v>
      </c>
      <c r="D9917" t="s">
        <v>78</v>
      </c>
      <c r="E9917" t="s">
        <v>78</v>
      </c>
      <c r="F9917" t="s">
        <v>78</v>
      </c>
      <c r="G9917" t="s">
        <v>78</v>
      </c>
      <c r="H9917" t="s">
        <v>78</v>
      </c>
      <c r="I9917" t="s">
        <v>78</v>
      </c>
      <c r="J9917" t="s">
        <v>78</v>
      </c>
      <c r="K9917" t="s">
        <v>294</v>
      </c>
      <c r="L9917" t="s">
        <v>78</v>
      </c>
      <c r="M9917" t="s">
        <v>78</v>
      </c>
    </row>
    <row r="9918" spans="1:13" x14ac:dyDescent="0.35">
      <c r="A9918" t="s">
        <v>36</v>
      </c>
      <c r="B9918" t="s">
        <v>827</v>
      </c>
      <c r="C9918">
        <v>671</v>
      </c>
      <c r="D9918" t="s">
        <v>951</v>
      </c>
      <c r="E9918" t="s">
        <v>69</v>
      </c>
      <c r="F9918" t="s">
        <v>334</v>
      </c>
      <c r="G9918" t="s">
        <v>389</v>
      </c>
      <c r="H9918" t="s">
        <v>250</v>
      </c>
      <c r="I9918" t="s">
        <v>622</v>
      </c>
      <c r="J9918" t="s">
        <v>791</v>
      </c>
      <c r="K9918" t="s">
        <v>324</v>
      </c>
      <c r="L9918" t="s">
        <v>717</v>
      </c>
      <c r="M9918" t="s">
        <v>679</v>
      </c>
    </row>
    <row r="9919" spans="1:13" x14ac:dyDescent="0.35">
      <c r="A9919" t="s">
        <v>36</v>
      </c>
      <c r="B9919" t="s">
        <v>828</v>
      </c>
      <c r="C9919">
        <v>896</v>
      </c>
      <c r="D9919" t="s">
        <v>998</v>
      </c>
      <c r="E9919" t="s">
        <v>723</v>
      </c>
      <c r="F9919" t="s">
        <v>679</v>
      </c>
      <c r="G9919" t="s">
        <v>374</v>
      </c>
      <c r="H9919" t="s">
        <v>622</v>
      </c>
      <c r="I9919" t="s">
        <v>389</v>
      </c>
      <c r="J9919" t="s">
        <v>1180</v>
      </c>
      <c r="K9919" t="s">
        <v>350</v>
      </c>
      <c r="L9919" t="s">
        <v>998</v>
      </c>
      <c r="M9919" t="s">
        <v>246</v>
      </c>
    </row>
    <row r="9920" spans="1:13" x14ac:dyDescent="0.35">
      <c r="A9920" t="s">
        <v>36</v>
      </c>
      <c r="B9920" t="s">
        <v>318</v>
      </c>
      <c r="C9920">
        <v>67</v>
      </c>
      <c r="D9920" t="s">
        <v>868</v>
      </c>
      <c r="E9920" t="s">
        <v>993</v>
      </c>
      <c r="F9920" t="s">
        <v>78</v>
      </c>
      <c r="G9920" t="s">
        <v>78</v>
      </c>
      <c r="H9920" t="s">
        <v>387</v>
      </c>
      <c r="I9920" t="s">
        <v>732</v>
      </c>
      <c r="J9920" t="s">
        <v>624</v>
      </c>
      <c r="K9920" t="s">
        <v>982</v>
      </c>
      <c r="L9920" t="s">
        <v>739</v>
      </c>
      <c r="M9920" t="s">
        <v>78</v>
      </c>
    </row>
    <row r="9921" spans="1:13" x14ac:dyDescent="0.35">
      <c r="A9921" t="s">
        <v>37</v>
      </c>
      <c r="B9921" t="s">
        <v>827</v>
      </c>
      <c r="C9921">
        <v>344</v>
      </c>
      <c r="D9921" t="s">
        <v>1124</v>
      </c>
      <c r="E9921" t="s">
        <v>1136</v>
      </c>
      <c r="F9921" t="s">
        <v>673</v>
      </c>
      <c r="G9921" t="s">
        <v>374</v>
      </c>
      <c r="H9921" t="s">
        <v>1140</v>
      </c>
      <c r="I9921" t="s">
        <v>414</v>
      </c>
      <c r="J9921" t="s">
        <v>1015</v>
      </c>
      <c r="K9921" t="s">
        <v>576</v>
      </c>
      <c r="L9921" t="s">
        <v>796</v>
      </c>
      <c r="M9921" t="s">
        <v>675</v>
      </c>
    </row>
    <row r="9922" spans="1:13" x14ac:dyDescent="0.35">
      <c r="A9922" t="s">
        <v>37</v>
      </c>
      <c r="B9922" t="s">
        <v>828</v>
      </c>
      <c r="C9922">
        <v>441</v>
      </c>
      <c r="D9922" t="s">
        <v>788</v>
      </c>
      <c r="E9922" t="s">
        <v>1091</v>
      </c>
      <c r="F9922" t="s">
        <v>673</v>
      </c>
      <c r="G9922" t="s">
        <v>675</v>
      </c>
      <c r="H9922" t="s">
        <v>737</v>
      </c>
      <c r="I9922" t="s">
        <v>334</v>
      </c>
      <c r="J9922" t="s">
        <v>902</v>
      </c>
      <c r="K9922" t="s">
        <v>595</v>
      </c>
      <c r="L9922" t="s">
        <v>993</v>
      </c>
      <c r="M9922" t="s">
        <v>668</v>
      </c>
    </row>
    <row r="9923" spans="1:13" x14ac:dyDescent="0.35">
      <c r="A9923" t="s">
        <v>37</v>
      </c>
      <c r="B9923" t="s">
        <v>318</v>
      </c>
      <c r="C9923">
        <v>42</v>
      </c>
      <c r="D9923" t="s">
        <v>807</v>
      </c>
      <c r="E9923" t="s">
        <v>868</v>
      </c>
      <c r="F9923" t="s">
        <v>406</v>
      </c>
      <c r="G9923" t="s">
        <v>78</v>
      </c>
      <c r="H9923" t="s">
        <v>78</v>
      </c>
      <c r="I9923" t="s">
        <v>825</v>
      </c>
      <c r="J9923" t="s">
        <v>738</v>
      </c>
      <c r="K9923" t="s">
        <v>802</v>
      </c>
      <c r="L9923" t="s">
        <v>902</v>
      </c>
      <c r="M9923" t="s">
        <v>949</v>
      </c>
    </row>
    <row r="9924" spans="1:13" x14ac:dyDescent="0.35">
      <c r="A9924" t="s">
        <v>38</v>
      </c>
      <c r="B9924" t="s">
        <v>827</v>
      </c>
      <c r="C9924">
        <v>356</v>
      </c>
      <c r="D9924" t="s">
        <v>69</v>
      </c>
      <c r="E9924" t="s">
        <v>1140</v>
      </c>
      <c r="F9924" t="s">
        <v>668</v>
      </c>
      <c r="G9924" t="s">
        <v>675</v>
      </c>
      <c r="H9924" t="s">
        <v>783</v>
      </c>
      <c r="I9924" t="s">
        <v>170</v>
      </c>
      <c r="J9924" t="s">
        <v>998</v>
      </c>
      <c r="K9924" t="s">
        <v>476</v>
      </c>
      <c r="L9924" t="s">
        <v>723</v>
      </c>
      <c r="M9924" t="s">
        <v>987</v>
      </c>
    </row>
    <row r="9925" spans="1:13" x14ac:dyDescent="0.35">
      <c r="A9925" t="s">
        <v>38</v>
      </c>
      <c r="B9925" t="s">
        <v>828</v>
      </c>
      <c r="C9925">
        <v>425</v>
      </c>
      <c r="D9925" t="s">
        <v>1018</v>
      </c>
      <c r="E9925" t="s">
        <v>1167</v>
      </c>
      <c r="F9925" t="s">
        <v>433</v>
      </c>
      <c r="G9925" t="s">
        <v>738</v>
      </c>
      <c r="H9925" t="s">
        <v>1151</v>
      </c>
      <c r="I9925" t="s">
        <v>355</v>
      </c>
      <c r="J9925" t="s">
        <v>739</v>
      </c>
      <c r="K9925" t="s">
        <v>429</v>
      </c>
      <c r="L9925" t="s">
        <v>993</v>
      </c>
      <c r="M9925" t="s">
        <v>170</v>
      </c>
    </row>
    <row r="9926" spans="1:13" x14ac:dyDescent="0.35">
      <c r="A9926" t="s">
        <v>38</v>
      </c>
      <c r="B9926" t="s">
        <v>318</v>
      </c>
      <c r="C9926">
        <v>41</v>
      </c>
      <c r="D9926" t="s">
        <v>1056</v>
      </c>
      <c r="E9926" t="s">
        <v>1015</v>
      </c>
      <c r="F9926" t="s">
        <v>78</v>
      </c>
      <c r="G9926" t="s">
        <v>623</v>
      </c>
      <c r="H9926" t="s">
        <v>78</v>
      </c>
      <c r="I9926" t="s">
        <v>78</v>
      </c>
      <c r="J9926" t="s">
        <v>1091</v>
      </c>
      <c r="K9926" t="s">
        <v>199</v>
      </c>
      <c r="L9926" t="s">
        <v>78</v>
      </c>
      <c r="M9926" t="s">
        <v>78</v>
      </c>
    </row>
    <row r="9927" spans="1:13" x14ac:dyDescent="0.35">
      <c r="A9927" t="s">
        <v>39</v>
      </c>
      <c r="B9927" t="s">
        <v>827</v>
      </c>
      <c r="C9927">
        <v>427</v>
      </c>
      <c r="D9927" t="s">
        <v>761</v>
      </c>
      <c r="E9927" t="s">
        <v>812</v>
      </c>
      <c r="F9927" t="s">
        <v>78</v>
      </c>
      <c r="G9927" t="s">
        <v>987</v>
      </c>
      <c r="H9927" t="s">
        <v>1008</v>
      </c>
      <c r="I9927" t="s">
        <v>458</v>
      </c>
      <c r="J9927" t="s">
        <v>1130</v>
      </c>
      <c r="K9927" t="s">
        <v>483</v>
      </c>
      <c r="L9927" t="s">
        <v>725</v>
      </c>
      <c r="M9927" t="s">
        <v>668</v>
      </c>
    </row>
    <row r="9928" spans="1:13" x14ac:dyDescent="0.35">
      <c r="A9928" t="s">
        <v>39</v>
      </c>
      <c r="B9928" t="s">
        <v>828</v>
      </c>
      <c r="C9928">
        <v>561</v>
      </c>
      <c r="D9928" t="s">
        <v>1091</v>
      </c>
      <c r="E9928" t="s">
        <v>1140</v>
      </c>
      <c r="F9928" t="s">
        <v>679</v>
      </c>
      <c r="G9928" t="s">
        <v>414</v>
      </c>
      <c r="H9928" t="s">
        <v>688</v>
      </c>
      <c r="I9928" t="s">
        <v>389</v>
      </c>
      <c r="J9928" t="s">
        <v>1015</v>
      </c>
      <c r="K9928" t="s">
        <v>596</v>
      </c>
      <c r="L9928" t="s">
        <v>741</v>
      </c>
      <c r="M9928" t="s">
        <v>668</v>
      </c>
    </row>
    <row r="9929" spans="1:13" x14ac:dyDescent="0.35">
      <c r="A9929" t="s">
        <v>39</v>
      </c>
      <c r="B9929" t="s">
        <v>318</v>
      </c>
      <c r="C9929">
        <v>41</v>
      </c>
      <c r="D9929" t="s">
        <v>825</v>
      </c>
      <c r="E9929" t="s">
        <v>503</v>
      </c>
      <c r="F9929" t="s">
        <v>78</v>
      </c>
      <c r="G9929" t="s">
        <v>78</v>
      </c>
      <c r="H9929" t="s">
        <v>745</v>
      </c>
      <c r="I9929" t="s">
        <v>78</v>
      </c>
      <c r="J9929" t="s">
        <v>63</v>
      </c>
      <c r="K9929" t="s">
        <v>469</v>
      </c>
      <c r="L9929" t="s">
        <v>288</v>
      </c>
      <c r="M9929" t="s">
        <v>78</v>
      </c>
    </row>
    <row r="9930" spans="1:13" x14ac:dyDescent="0.35">
      <c r="A9930" t="s">
        <v>40</v>
      </c>
      <c r="B9930" t="s">
        <v>827</v>
      </c>
      <c r="C9930">
        <v>2083</v>
      </c>
      <c r="D9930" t="s">
        <v>799</v>
      </c>
      <c r="E9930" t="s">
        <v>958</v>
      </c>
      <c r="F9930" t="s">
        <v>334</v>
      </c>
      <c r="G9930" t="s">
        <v>800</v>
      </c>
      <c r="H9930" t="s">
        <v>270</v>
      </c>
      <c r="I9930" t="s">
        <v>85</v>
      </c>
      <c r="J9930" t="s">
        <v>1118</v>
      </c>
      <c r="K9930" t="s">
        <v>510</v>
      </c>
      <c r="L9930" t="s">
        <v>793</v>
      </c>
      <c r="M9930" t="s">
        <v>374</v>
      </c>
    </row>
    <row r="9931" spans="1:13" x14ac:dyDescent="0.35">
      <c r="A9931" t="s">
        <v>40</v>
      </c>
      <c r="B9931" t="s">
        <v>828</v>
      </c>
      <c r="C9931">
        <v>2641</v>
      </c>
      <c r="D9931" t="s">
        <v>1011</v>
      </c>
      <c r="E9931" t="s">
        <v>1064</v>
      </c>
      <c r="F9931" t="s">
        <v>668</v>
      </c>
      <c r="G9931" t="s">
        <v>800</v>
      </c>
      <c r="H9931" t="s">
        <v>631</v>
      </c>
      <c r="I9931" t="s">
        <v>389</v>
      </c>
      <c r="J9931" t="s">
        <v>791</v>
      </c>
      <c r="K9931" t="s">
        <v>136</v>
      </c>
      <c r="L9931" t="s">
        <v>723</v>
      </c>
      <c r="M9931" t="s">
        <v>673</v>
      </c>
    </row>
    <row r="9932" spans="1:13" x14ac:dyDescent="0.35">
      <c r="A9932" t="s">
        <v>40</v>
      </c>
      <c r="B9932" t="s">
        <v>318</v>
      </c>
      <c r="C9932">
        <v>204</v>
      </c>
      <c r="D9932" t="s">
        <v>739</v>
      </c>
      <c r="E9932" t="s">
        <v>719</v>
      </c>
      <c r="F9932" t="s">
        <v>673</v>
      </c>
      <c r="G9932" t="s">
        <v>668</v>
      </c>
      <c r="H9932" t="s">
        <v>623</v>
      </c>
      <c r="I9932" t="s">
        <v>490</v>
      </c>
      <c r="J9932" t="s">
        <v>631</v>
      </c>
      <c r="K9932" t="s">
        <v>977</v>
      </c>
      <c r="L9932" t="s">
        <v>728</v>
      </c>
      <c r="M9932" t="s">
        <v>414</v>
      </c>
    </row>
    <row r="9934" spans="1:13" x14ac:dyDescent="0.35">
      <c r="A9934" t="s">
        <v>2418</v>
      </c>
    </row>
    <row r="9935" spans="1:13" x14ac:dyDescent="0.35">
      <c r="A9935" t="s">
        <v>29</v>
      </c>
      <c r="B9935" t="s">
        <v>864</v>
      </c>
      <c r="C9935" t="s">
        <v>30</v>
      </c>
      <c r="D9935" t="s">
        <v>2410</v>
      </c>
      <c r="E9935" t="s">
        <v>2411</v>
      </c>
      <c r="F9935" t="s">
        <v>2412</v>
      </c>
      <c r="G9935" t="s">
        <v>2413</v>
      </c>
      <c r="H9935" t="s">
        <v>2414</v>
      </c>
      <c r="I9935" t="s">
        <v>2415</v>
      </c>
      <c r="J9935" t="s">
        <v>707</v>
      </c>
      <c r="K9935" t="s">
        <v>2416</v>
      </c>
      <c r="L9935" t="s">
        <v>702</v>
      </c>
      <c r="M9935" t="s">
        <v>74</v>
      </c>
    </row>
    <row r="9936" spans="1:13" x14ac:dyDescent="0.35">
      <c r="A9936" t="s">
        <v>35</v>
      </c>
      <c r="B9936" t="s">
        <v>831</v>
      </c>
      <c r="C9936">
        <v>116</v>
      </c>
      <c r="D9936" t="s">
        <v>69</v>
      </c>
      <c r="E9936" t="s">
        <v>936</v>
      </c>
      <c r="F9936" t="s">
        <v>738</v>
      </c>
      <c r="G9936" t="s">
        <v>456</v>
      </c>
      <c r="H9936" t="s">
        <v>735</v>
      </c>
      <c r="I9936" t="s">
        <v>387</v>
      </c>
      <c r="J9936" t="s">
        <v>1130</v>
      </c>
      <c r="K9936" t="s">
        <v>140</v>
      </c>
      <c r="L9936" t="s">
        <v>737</v>
      </c>
      <c r="M9936" t="s">
        <v>673</v>
      </c>
    </row>
    <row r="9937" spans="1:13" x14ac:dyDescent="0.35">
      <c r="A9937" t="s">
        <v>35</v>
      </c>
      <c r="B9937" t="s">
        <v>832</v>
      </c>
      <c r="C9937">
        <v>346</v>
      </c>
      <c r="D9937" t="s">
        <v>1214</v>
      </c>
      <c r="E9937" t="s">
        <v>1214</v>
      </c>
      <c r="F9937" t="s">
        <v>246</v>
      </c>
      <c r="G9937" t="s">
        <v>170</v>
      </c>
      <c r="H9937" t="s">
        <v>1109</v>
      </c>
      <c r="I9937" t="s">
        <v>246</v>
      </c>
      <c r="J9937" t="s">
        <v>1096</v>
      </c>
      <c r="K9937" t="s">
        <v>443</v>
      </c>
      <c r="L9937" t="s">
        <v>1008</v>
      </c>
      <c r="M9937" t="s">
        <v>389</v>
      </c>
    </row>
    <row r="9938" spans="1:13" x14ac:dyDescent="0.35">
      <c r="A9938" t="s">
        <v>35</v>
      </c>
      <c r="B9938" t="s">
        <v>833</v>
      </c>
      <c r="C9938">
        <v>154</v>
      </c>
      <c r="D9938" t="s">
        <v>949</v>
      </c>
      <c r="E9938" t="s">
        <v>896</v>
      </c>
      <c r="F9938" t="s">
        <v>78</v>
      </c>
      <c r="G9938" t="s">
        <v>622</v>
      </c>
      <c r="H9938" t="s">
        <v>1064</v>
      </c>
      <c r="I9938" t="s">
        <v>406</v>
      </c>
      <c r="J9938" t="s">
        <v>796</v>
      </c>
      <c r="K9938" t="s">
        <v>922</v>
      </c>
      <c r="L9938" t="s">
        <v>743</v>
      </c>
      <c r="M9938" t="s">
        <v>78</v>
      </c>
    </row>
    <row r="9939" spans="1:13" x14ac:dyDescent="0.35">
      <c r="A9939" t="s">
        <v>36</v>
      </c>
      <c r="B9939" t="s">
        <v>831</v>
      </c>
      <c r="C9939">
        <v>142</v>
      </c>
      <c r="D9939" t="s">
        <v>1130</v>
      </c>
      <c r="E9939" t="s">
        <v>729</v>
      </c>
      <c r="F9939" t="s">
        <v>355</v>
      </c>
      <c r="G9939" t="s">
        <v>270</v>
      </c>
      <c r="H9939" t="s">
        <v>1011</v>
      </c>
      <c r="I9939" t="s">
        <v>739</v>
      </c>
      <c r="J9939" t="s">
        <v>1109</v>
      </c>
      <c r="K9939" t="s">
        <v>390</v>
      </c>
      <c r="L9939" t="s">
        <v>508</v>
      </c>
      <c r="M9939" t="s">
        <v>78</v>
      </c>
    </row>
    <row r="9940" spans="1:13" x14ac:dyDescent="0.35">
      <c r="A9940" t="s">
        <v>36</v>
      </c>
      <c r="B9940" t="s">
        <v>832</v>
      </c>
      <c r="C9940">
        <v>1308</v>
      </c>
      <c r="D9940" t="s">
        <v>1015</v>
      </c>
      <c r="E9940" t="s">
        <v>789</v>
      </c>
      <c r="F9940" t="s">
        <v>679</v>
      </c>
      <c r="G9940" t="s">
        <v>668</v>
      </c>
      <c r="H9940" t="s">
        <v>624</v>
      </c>
      <c r="I9940" t="s">
        <v>675</v>
      </c>
      <c r="J9940" t="s">
        <v>1167</v>
      </c>
      <c r="K9940" t="s">
        <v>1401</v>
      </c>
      <c r="L9940" t="s">
        <v>270</v>
      </c>
      <c r="M9940" t="s">
        <v>668</v>
      </c>
    </row>
    <row r="9941" spans="1:13" x14ac:dyDescent="0.35">
      <c r="A9941" t="s">
        <v>36</v>
      </c>
      <c r="B9941" t="s">
        <v>833</v>
      </c>
      <c r="C9941">
        <v>184</v>
      </c>
      <c r="D9941" t="s">
        <v>825</v>
      </c>
      <c r="E9941" t="s">
        <v>736</v>
      </c>
      <c r="F9941" t="s">
        <v>78</v>
      </c>
      <c r="G9941" t="s">
        <v>334</v>
      </c>
      <c r="H9941" t="s">
        <v>622</v>
      </c>
      <c r="I9941" t="s">
        <v>78</v>
      </c>
      <c r="J9941" t="s">
        <v>740</v>
      </c>
      <c r="K9941" t="s">
        <v>521</v>
      </c>
      <c r="L9941" t="s">
        <v>1171</v>
      </c>
      <c r="M9941" t="s">
        <v>389</v>
      </c>
    </row>
    <row r="9942" spans="1:13" x14ac:dyDescent="0.35">
      <c r="A9942" t="s">
        <v>37</v>
      </c>
      <c r="B9942" t="s">
        <v>831</v>
      </c>
      <c r="C9942">
        <v>109</v>
      </c>
      <c r="D9942" t="s">
        <v>746</v>
      </c>
      <c r="E9942" t="s">
        <v>699</v>
      </c>
      <c r="F9942" t="s">
        <v>406</v>
      </c>
      <c r="G9942" t="s">
        <v>529</v>
      </c>
      <c r="H9942" t="s">
        <v>61</v>
      </c>
      <c r="I9942" t="s">
        <v>341</v>
      </c>
      <c r="J9942" t="s">
        <v>755</v>
      </c>
      <c r="K9942" t="s">
        <v>382</v>
      </c>
      <c r="L9942" t="s">
        <v>743</v>
      </c>
      <c r="M9942" t="s">
        <v>377</v>
      </c>
    </row>
    <row r="9943" spans="1:13" x14ac:dyDescent="0.35">
      <c r="A9943" t="s">
        <v>37</v>
      </c>
      <c r="B9943" t="s">
        <v>832</v>
      </c>
      <c r="C9943">
        <v>648</v>
      </c>
      <c r="D9943" t="s">
        <v>996</v>
      </c>
      <c r="E9943" t="s">
        <v>1171</v>
      </c>
      <c r="F9943" t="s">
        <v>170</v>
      </c>
      <c r="G9943" t="s">
        <v>374</v>
      </c>
      <c r="H9943" t="s">
        <v>337</v>
      </c>
      <c r="I9943" t="s">
        <v>433</v>
      </c>
      <c r="J9943" t="s">
        <v>791</v>
      </c>
      <c r="K9943" t="s">
        <v>592</v>
      </c>
      <c r="L9943" t="s">
        <v>865</v>
      </c>
      <c r="M9943" t="s">
        <v>414</v>
      </c>
    </row>
    <row r="9944" spans="1:13" x14ac:dyDescent="0.35">
      <c r="A9944" t="s">
        <v>37</v>
      </c>
      <c r="B9944" t="s">
        <v>833</v>
      </c>
      <c r="C9944">
        <v>70</v>
      </c>
      <c r="D9944" t="s">
        <v>807</v>
      </c>
      <c r="E9944" t="s">
        <v>718</v>
      </c>
      <c r="F9944" t="s">
        <v>334</v>
      </c>
      <c r="G9944" t="s">
        <v>78</v>
      </c>
      <c r="H9944" t="s">
        <v>738</v>
      </c>
      <c r="I9944" t="s">
        <v>78</v>
      </c>
      <c r="J9944" t="s">
        <v>1015</v>
      </c>
      <c r="K9944" t="s">
        <v>859</v>
      </c>
      <c r="L9944" t="s">
        <v>730</v>
      </c>
      <c r="M9944" t="s">
        <v>78</v>
      </c>
    </row>
    <row r="9945" spans="1:13" x14ac:dyDescent="0.35">
      <c r="A9945" t="s">
        <v>38</v>
      </c>
      <c r="B9945" t="s">
        <v>831</v>
      </c>
      <c r="C9945">
        <v>198</v>
      </c>
      <c r="D9945" t="s">
        <v>881</v>
      </c>
      <c r="E9945" t="s">
        <v>951</v>
      </c>
      <c r="F9945" t="s">
        <v>668</v>
      </c>
      <c r="G9945" t="s">
        <v>1030</v>
      </c>
      <c r="H9945" t="s">
        <v>755</v>
      </c>
      <c r="I9945" t="s">
        <v>78</v>
      </c>
      <c r="J9945" t="s">
        <v>529</v>
      </c>
      <c r="K9945" t="s">
        <v>655</v>
      </c>
      <c r="L9945" t="s">
        <v>730</v>
      </c>
      <c r="M9945" t="s">
        <v>644</v>
      </c>
    </row>
    <row r="9946" spans="1:13" x14ac:dyDescent="0.35">
      <c r="A9946" t="s">
        <v>38</v>
      </c>
      <c r="B9946" t="s">
        <v>832</v>
      </c>
      <c r="C9946">
        <v>411</v>
      </c>
      <c r="D9946" t="s">
        <v>781</v>
      </c>
      <c r="E9946" t="s">
        <v>1018</v>
      </c>
      <c r="F9946" t="s">
        <v>246</v>
      </c>
      <c r="G9946" t="s">
        <v>170</v>
      </c>
      <c r="H9946" t="s">
        <v>902</v>
      </c>
      <c r="I9946" t="s">
        <v>406</v>
      </c>
      <c r="J9946" t="s">
        <v>1030</v>
      </c>
      <c r="K9946" t="s">
        <v>362</v>
      </c>
      <c r="L9946" t="s">
        <v>1008</v>
      </c>
      <c r="M9946" t="s">
        <v>170</v>
      </c>
    </row>
    <row r="9947" spans="1:13" x14ac:dyDescent="0.35">
      <c r="A9947" t="s">
        <v>38</v>
      </c>
      <c r="B9947" t="s">
        <v>833</v>
      </c>
      <c r="C9947">
        <v>213</v>
      </c>
      <c r="D9947" t="s">
        <v>85</v>
      </c>
      <c r="E9947" t="s">
        <v>633</v>
      </c>
      <c r="F9947" t="s">
        <v>673</v>
      </c>
      <c r="G9947" t="s">
        <v>78</v>
      </c>
      <c r="H9947" t="s">
        <v>389</v>
      </c>
      <c r="I9947" t="s">
        <v>78</v>
      </c>
      <c r="J9947" t="s">
        <v>1023</v>
      </c>
      <c r="K9947" t="s">
        <v>884</v>
      </c>
      <c r="L9947" t="s">
        <v>742</v>
      </c>
      <c r="M9947" t="s">
        <v>170</v>
      </c>
    </row>
    <row r="9948" spans="1:13" x14ac:dyDescent="0.35">
      <c r="A9948" t="s">
        <v>39</v>
      </c>
      <c r="B9948" t="s">
        <v>831</v>
      </c>
      <c r="C9948">
        <v>129</v>
      </c>
      <c r="D9948" t="s">
        <v>934</v>
      </c>
      <c r="E9948" t="s">
        <v>539</v>
      </c>
      <c r="F9948" t="s">
        <v>78</v>
      </c>
      <c r="G9948" t="s">
        <v>738</v>
      </c>
      <c r="H9948" t="s">
        <v>1140</v>
      </c>
      <c r="I9948" t="s">
        <v>458</v>
      </c>
      <c r="J9948" t="s">
        <v>1015</v>
      </c>
      <c r="K9948" t="s">
        <v>471</v>
      </c>
      <c r="L9948" t="s">
        <v>998</v>
      </c>
      <c r="M9948" t="s">
        <v>78</v>
      </c>
    </row>
    <row r="9949" spans="1:13" x14ac:dyDescent="0.35">
      <c r="A9949" t="s">
        <v>39</v>
      </c>
      <c r="B9949" t="s">
        <v>832</v>
      </c>
      <c r="C9949">
        <v>595</v>
      </c>
      <c r="D9949" t="s">
        <v>729</v>
      </c>
      <c r="E9949" t="s">
        <v>836</v>
      </c>
      <c r="F9949" t="s">
        <v>679</v>
      </c>
      <c r="G9949" t="s">
        <v>738</v>
      </c>
      <c r="H9949" t="s">
        <v>732</v>
      </c>
      <c r="I9949" t="s">
        <v>738</v>
      </c>
      <c r="J9949" t="s">
        <v>996</v>
      </c>
      <c r="K9949" t="s">
        <v>619</v>
      </c>
      <c r="L9949" t="s">
        <v>1030</v>
      </c>
      <c r="M9949" t="s">
        <v>673</v>
      </c>
    </row>
    <row r="9950" spans="1:13" x14ac:dyDescent="0.35">
      <c r="A9950" t="s">
        <v>39</v>
      </c>
      <c r="B9950" t="s">
        <v>833</v>
      </c>
      <c r="C9950">
        <v>305</v>
      </c>
      <c r="D9950" t="s">
        <v>1140</v>
      </c>
      <c r="E9950" t="s">
        <v>741</v>
      </c>
      <c r="F9950" t="s">
        <v>78</v>
      </c>
      <c r="G9950" t="s">
        <v>78</v>
      </c>
      <c r="H9950" t="s">
        <v>739</v>
      </c>
      <c r="I9950" t="s">
        <v>679</v>
      </c>
      <c r="J9950" t="s">
        <v>914</v>
      </c>
      <c r="K9950" t="s">
        <v>608</v>
      </c>
      <c r="L9950" t="s">
        <v>725</v>
      </c>
      <c r="M9950" t="s">
        <v>170</v>
      </c>
    </row>
    <row r="9951" spans="1:13" x14ac:dyDescent="0.35">
      <c r="A9951" t="s">
        <v>40</v>
      </c>
      <c r="B9951" t="s">
        <v>831</v>
      </c>
      <c r="C9951">
        <v>694</v>
      </c>
      <c r="D9951" t="s">
        <v>450</v>
      </c>
      <c r="E9951" t="s">
        <v>1087</v>
      </c>
      <c r="F9951" t="s">
        <v>389</v>
      </c>
      <c r="G9951" t="s">
        <v>728</v>
      </c>
      <c r="H9951" t="s">
        <v>782</v>
      </c>
      <c r="I9951" t="s">
        <v>738</v>
      </c>
      <c r="J9951" t="s">
        <v>788</v>
      </c>
      <c r="K9951" t="s">
        <v>413</v>
      </c>
      <c r="L9951" t="s">
        <v>508</v>
      </c>
      <c r="M9951" t="s">
        <v>389</v>
      </c>
    </row>
    <row r="9952" spans="1:13" x14ac:dyDescent="0.35">
      <c r="A9952" t="s">
        <v>40</v>
      </c>
      <c r="B9952" t="s">
        <v>832</v>
      </c>
      <c r="C9952">
        <v>3308</v>
      </c>
      <c r="D9952" t="s">
        <v>980</v>
      </c>
      <c r="E9952" t="s">
        <v>938</v>
      </c>
      <c r="F9952" t="s">
        <v>668</v>
      </c>
      <c r="G9952" t="s">
        <v>433</v>
      </c>
      <c r="H9952" t="s">
        <v>728</v>
      </c>
      <c r="I9952" t="s">
        <v>675</v>
      </c>
      <c r="J9952" t="s">
        <v>1109</v>
      </c>
      <c r="K9952" t="s">
        <v>515</v>
      </c>
      <c r="L9952" t="s">
        <v>503</v>
      </c>
      <c r="M9952" t="s">
        <v>334</v>
      </c>
    </row>
    <row r="9953" spans="1:13" x14ac:dyDescent="0.35">
      <c r="A9953" t="s">
        <v>40</v>
      </c>
      <c r="B9953" t="s">
        <v>833</v>
      </c>
      <c r="C9953">
        <v>926</v>
      </c>
      <c r="D9953" t="s">
        <v>631</v>
      </c>
      <c r="E9953" t="s">
        <v>739</v>
      </c>
      <c r="F9953" t="s">
        <v>679</v>
      </c>
      <c r="G9953" t="s">
        <v>668</v>
      </c>
      <c r="H9953" t="s">
        <v>825</v>
      </c>
      <c r="I9953" t="s">
        <v>170</v>
      </c>
      <c r="J9953" t="s">
        <v>781</v>
      </c>
      <c r="K9953" t="s">
        <v>1266</v>
      </c>
      <c r="L9953" t="s">
        <v>580</v>
      </c>
      <c r="M9953" t="s">
        <v>668</v>
      </c>
    </row>
    <row r="9955" spans="1:13" x14ac:dyDescent="0.35">
      <c r="A9955" t="s">
        <v>2419</v>
      </c>
    </row>
    <row r="9956" spans="1:13" x14ac:dyDescent="0.35">
      <c r="A9956" t="s">
        <v>29</v>
      </c>
      <c r="B9956" t="s">
        <v>872</v>
      </c>
      <c r="C9956" t="s">
        <v>30</v>
      </c>
      <c r="D9956" t="s">
        <v>2410</v>
      </c>
      <c r="E9956" t="s">
        <v>2411</v>
      </c>
      <c r="F9956" t="s">
        <v>2412</v>
      </c>
      <c r="G9956" t="s">
        <v>2413</v>
      </c>
      <c r="H9956" t="s">
        <v>2414</v>
      </c>
      <c r="I9956" t="s">
        <v>2415</v>
      </c>
      <c r="J9956" t="s">
        <v>707</v>
      </c>
      <c r="K9956" t="s">
        <v>2416</v>
      </c>
      <c r="L9956" t="s">
        <v>702</v>
      </c>
      <c r="M9956" t="s">
        <v>74</v>
      </c>
    </row>
    <row r="9957" spans="1:13" x14ac:dyDescent="0.35">
      <c r="A9957" t="s">
        <v>35</v>
      </c>
      <c r="B9957" t="s">
        <v>873</v>
      </c>
      <c r="C9957">
        <v>407</v>
      </c>
      <c r="D9957" t="s">
        <v>788</v>
      </c>
      <c r="E9957" t="s">
        <v>1169</v>
      </c>
      <c r="F9957" t="s">
        <v>334</v>
      </c>
      <c r="G9957" t="s">
        <v>355</v>
      </c>
      <c r="H9957" t="s">
        <v>902</v>
      </c>
      <c r="I9957" t="s">
        <v>679</v>
      </c>
      <c r="J9957" t="s">
        <v>1151</v>
      </c>
      <c r="K9957" t="s">
        <v>324</v>
      </c>
      <c r="L9957" t="s">
        <v>676</v>
      </c>
      <c r="M9957" t="s">
        <v>334</v>
      </c>
    </row>
    <row r="9958" spans="1:13" x14ac:dyDescent="0.35">
      <c r="A9958" t="s">
        <v>35</v>
      </c>
      <c r="B9958" t="s">
        <v>874</v>
      </c>
      <c r="C9958">
        <v>173</v>
      </c>
      <c r="D9958" t="s">
        <v>1008</v>
      </c>
      <c r="E9958" t="s">
        <v>1214</v>
      </c>
      <c r="F9958" t="s">
        <v>800</v>
      </c>
      <c r="G9958" t="s">
        <v>389</v>
      </c>
      <c r="H9958" t="s">
        <v>868</v>
      </c>
      <c r="I9958" t="s">
        <v>529</v>
      </c>
      <c r="J9958" t="s">
        <v>637</v>
      </c>
      <c r="K9958" t="s">
        <v>479</v>
      </c>
      <c r="L9958" t="s">
        <v>1109</v>
      </c>
      <c r="M9958" t="s">
        <v>377</v>
      </c>
    </row>
    <row r="9959" spans="1:13" x14ac:dyDescent="0.35">
      <c r="A9959" t="s">
        <v>35</v>
      </c>
      <c r="B9959" t="s">
        <v>318</v>
      </c>
      <c r="C9959">
        <v>36</v>
      </c>
      <c r="D9959" t="s">
        <v>964</v>
      </c>
      <c r="E9959" t="s">
        <v>1130</v>
      </c>
      <c r="F9959" t="s">
        <v>623</v>
      </c>
      <c r="G9959" t="s">
        <v>78</v>
      </c>
      <c r="H9959" t="s">
        <v>1214</v>
      </c>
      <c r="I9959" t="s">
        <v>78</v>
      </c>
      <c r="J9959" t="s">
        <v>633</v>
      </c>
      <c r="K9959" t="s">
        <v>596</v>
      </c>
      <c r="L9959" t="s">
        <v>580</v>
      </c>
      <c r="M9959" t="s">
        <v>387</v>
      </c>
    </row>
    <row r="9960" spans="1:13" x14ac:dyDescent="0.35">
      <c r="A9960" t="s">
        <v>36</v>
      </c>
      <c r="B9960" t="s">
        <v>873</v>
      </c>
      <c r="C9960">
        <v>960</v>
      </c>
      <c r="D9960" t="s">
        <v>63</v>
      </c>
      <c r="E9960" t="s">
        <v>783</v>
      </c>
      <c r="F9960" t="s">
        <v>679</v>
      </c>
      <c r="G9960" t="s">
        <v>387</v>
      </c>
      <c r="H9960" t="s">
        <v>688</v>
      </c>
      <c r="I9960" t="s">
        <v>387</v>
      </c>
      <c r="J9960" t="s">
        <v>1180</v>
      </c>
      <c r="K9960" t="s">
        <v>541</v>
      </c>
      <c r="L9960" t="s">
        <v>719</v>
      </c>
      <c r="M9960" t="s">
        <v>170</v>
      </c>
    </row>
    <row r="9961" spans="1:13" x14ac:dyDescent="0.35">
      <c r="A9961" t="s">
        <v>36</v>
      </c>
      <c r="B9961" t="s">
        <v>874</v>
      </c>
      <c r="C9961">
        <v>552</v>
      </c>
      <c r="D9961" t="s">
        <v>731</v>
      </c>
      <c r="E9961" t="s">
        <v>723</v>
      </c>
      <c r="F9961" t="s">
        <v>246</v>
      </c>
      <c r="G9961" t="s">
        <v>246</v>
      </c>
      <c r="H9961" t="s">
        <v>377</v>
      </c>
      <c r="I9961" t="s">
        <v>644</v>
      </c>
      <c r="J9961" t="s">
        <v>788</v>
      </c>
      <c r="K9961" t="s">
        <v>634</v>
      </c>
      <c r="L9961" t="s">
        <v>793</v>
      </c>
      <c r="M9961" t="s">
        <v>433</v>
      </c>
    </row>
    <row r="9962" spans="1:13" x14ac:dyDescent="0.35">
      <c r="A9962" t="s">
        <v>36</v>
      </c>
      <c r="B9962" t="s">
        <v>318</v>
      </c>
      <c r="C9962">
        <v>122</v>
      </c>
      <c r="D9962" t="s">
        <v>783</v>
      </c>
      <c r="E9962" t="s">
        <v>1214</v>
      </c>
      <c r="F9962" t="s">
        <v>78</v>
      </c>
      <c r="G9962" t="s">
        <v>78</v>
      </c>
      <c r="H9962" t="s">
        <v>529</v>
      </c>
      <c r="I9962" t="s">
        <v>78</v>
      </c>
      <c r="J9962" t="s">
        <v>938</v>
      </c>
      <c r="K9962" t="s">
        <v>109</v>
      </c>
      <c r="L9962" t="s">
        <v>337</v>
      </c>
      <c r="M9962" t="s">
        <v>78</v>
      </c>
    </row>
    <row r="9963" spans="1:13" x14ac:dyDescent="0.35">
      <c r="A9963" t="s">
        <v>37</v>
      </c>
      <c r="B9963" t="s">
        <v>873</v>
      </c>
      <c r="C9963">
        <v>514</v>
      </c>
      <c r="D9963" t="s">
        <v>936</v>
      </c>
      <c r="E9963" t="s">
        <v>980</v>
      </c>
      <c r="F9963" t="s">
        <v>673</v>
      </c>
      <c r="G9963" t="s">
        <v>414</v>
      </c>
      <c r="H9963" t="s">
        <v>741</v>
      </c>
      <c r="I9963" t="s">
        <v>623</v>
      </c>
      <c r="J9963" t="s">
        <v>783</v>
      </c>
      <c r="K9963" t="s">
        <v>329</v>
      </c>
      <c r="L9963" t="s">
        <v>260</v>
      </c>
      <c r="M9963" t="s">
        <v>800</v>
      </c>
    </row>
    <row r="9964" spans="1:13" x14ac:dyDescent="0.35">
      <c r="A9964" t="s">
        <v>37</v>
      </c>
      <c r="B9964" t="s">
        <v>874</v>
      </c>
      <c r="C9964">
        <v>261</v>
      </c>
      <c r="D9964" t="s">
        <v>938</v>
      </c>
      <c r="E9964" t="s">
        <v>59</v>
      </c>
      <c r="F9964" t="s">
        <v>246</v>
      </c>
      <c r="G9964" t="s">
        <v>246</v>
      </c>
      <c r="H9964" t="s">
        <v>728</v>
      </c>
      <c r="I9964" t="s">
        <v>78</v>
      </c>
      <c r="J9964" t="s">
        <v>938</v>
      </c>
      <c r="K9964" t="s">
        <v>248</v>
      </c>
      <c r="L9964" t="s">
        <v>725</v>
      </c>
      <c r="M9964" t="s">
        <v>668</v>
      </c>
    </row>
    <row r="9965" spans="1:13" x14ac:dyDescent="0.35">
      <c r="A9965" t="s">
        <v>37</v>
      </c>
      <c r="B9965" t="s">
        <v>318</v>
      </c>
      <c r="C9965">
        <v>52</v>
      </c>
      <c r="D9965" t="s">
        <v>78</v>
      </c>
      <c r="E9965" t="s">
        <v>78</v>
      </c>
      <c r="F9965" t="s">
        <v>78</v>
      </c>
      <c r="G9965" t="s">
        <v>743</v>
      </c>
      <c r="H9965" t="s">
        <v>78</v>
      </c>
      <c r="I9965" t="s">
        <v>78</v>
      </c>
      <c r="J9965" t="s">
        <v>1159</v>
      </c>
      <c r="K9965" t="s">
        <v>1270</v>
      </c>
      <c r="L9965" t="s">
        <v>987</v>
      </c>
      <c r="M9965" t="s">
        <v>800</v>
      </c>
    </row>
    <row r="9966" spans="1:13" x14ac:dyDescent="0.35">
      <c r="A9966" t="s">
        <v>38</v>
      </c>
      <c r="B9966" t="s">
        <v>873</v>
      </c>
      <c r="C9966">
        <v>515</v>
      </c>
      <c r="D9966" t="s">
        <v>796</v>
      </c>
      <c r="E9966" t="s">
        <v>1151</v>
      </c>
      <c r="F9966" t="s">
        <v>246</v>
      </c>
      <c r="G9966" t="s">
        <v>738</v>
      </c>
      <c r="H9966" t="s">
        <v>637</v>
      </c>
      <c r="I9966" t="s">
        <v>246</v>
      </c>
      <c r="J9966" t="s">
        <v>723</v>
      </c>
      <c r="K9966" t="s">
        <v>520</v>
      </c>
      <c r="L9966" t="s">
        <v>728</v>
      </c>
      <c r="M9966" t="s">
        <v>414</v>
      </c>
    </row>
    <row r="9967" spans="1:13" x14ac:dyDescent="0.35">
      <c r="A9967" t="s">
        <v>38</v>
      </c>
      <c r="B9967" t="s">
        <v>874</v>
      </c>
      <c r="C9967">
        <v>237</v>
      </c>
      <c r="D9967" t="s">
        <v>1096</v>
      </c>
      <c r="E9967" t="s">
        <v>731</v>
      </c>
      <c r="F9967" t="s">
        <v>668</v>
      </c>
      <c r="G9967" t="s">
        <v>623</v>
      </c>
      <c r="H9967" t="s">
        <v>719</v>
      </c>
      <c r="I9967" t="s">
        <v>406</v>
      </c>
      <c r="J9967" t="s">
        <v>742</v>
      </c>
      <c r="K9967" t="s">
        <v>493</v>
      </c>
      <c r="L9967" t="s">
        <v>993</v>
      </c>
      <c r="M9967" t="s">
        <v>673</v>
      </c>
    </row>
    <row r="9968" spans="1:13" x14ac:dyDescent="0.35">
      <c r="A9968" t="s">
        <v>38</v>
      </c>
      <c r="B9968" t="s">
        <v>318</v>
      </c>
      <c r="C9968">
        <v>70</v>
      </c>
      <c r="D9968" t="s">
        <v>1109</v>
      </c>
      <c r="E9968" t="s">
        <v>688</v>
      </c>
      <c r="F9968" t="s">
        <v>78</v>
      </c>
      <c r="G9968" t="s">
        <v>78</v>
      </c>
      <c r="H9968" t="s">
        <v>508</v>
      </c>
      <c r="I9968" t="s">
        <v>78</v>
      </c>
      <c r="J9968" t="s">
        <v>1091</v>
      </c>
      <c r="K9968" t="s">
        <v>429</v>
      </c>
      <c r="L9968" t="s">
        <v>1015</v>
      </c>
      <c r="M9968" t="s">
        <v>377</v>
      </c>
    </row>
    <row r="9969" spans="1:13" x14ac:dyDescent="0.35">
      <c r="A9969" t="s">
        <v>39</v>
      </c>
      <c r="B9969" t="s">
        <v>873</v>
      </c>
      <c r="C9969">
        <v>652</v>
      </c>
      <c r="D9969" t="s">
        <v>1056</v>
      </c>
      <c r="E9969" t="s">
        <v>611</v>
      </c>
      <c r="F9969" t="s">
        <v>679</v>
      </c>
      <c r="G9969" t="s">
        <v>355</v>
      </c>
      <c r="H9969" t="s">
        <v>723</v>
      </c>
      <c r="I9969" t="s">
        <v>355</v>
      </c>
      <c r="J9969" t="s">
        <v>1026</v>
      </c>
      <c r="K9969" t="s">
        <v>657</v>
      </c>
      <c r="L9969" t="s">
        <v>717</v>
      </c>
      <c r="M9969" t="s">
        <v>78</v>
      </c>
    </row>
    <row r="9970" spans="1:13" x14ac:dyDescent="0.35">
      <c r="A9970" t="s">
        <v>39</v>
      </c>
      <c r="B9970" t="s">
        <v>874</v>
      </c>
      <c r="C9970">
        <v>300</v>
      </c>
      <c r="D9970" t="s">
        <v>1023</v>
      </c>
      <c r="E9970" t="s">
        <v>270</v>
      </c>
      <c r="F9970" t="s">
        <v>78</v>
      </c>
      <c r="G9970" t="s">
        <v>387</v>
      </c>
      <c r="H9970" t="s">
        <v>718</v>
      </c>
      <c r="I9970" t="s">
        <v>433</v>
      </c>
      <c r="J9970" t="s">
        <v>735</v>
      </c>
      <c r="K9970" t="s">
        <v>1401</v>
      </c>
      <c r="L9970" t="s">
        <v>741</v>
      </c>
      <c r="M9970" t="s">
        <v>377</v>
      </c>
    </row>
    <row r="9971" spans="1:13" x14ac:dyDescent="0.35">
      <c r="A9971" t="s">
        <v>39</v>
      </c>
      <c r="B9971" t="s">
        <v>318</v>
      </c>
      <c r="C9971">
        <v>77</v>
      </c>
      <c r="D9971" t="s">
        <v>182</v>
      </c>
      <c r="E9971" t="s">
        <v>1171</v>
      </c>
      <c r="F9971" t="s">
        <v>78</v>
      </c>
      <c r="G9971" t="s">
        <v>78</v>
      </c>
      <c r="H9971" t="s">
        <v>633</v>
      </c>
      <c r="I9971" t="s">
        <v>341</v>
      </c>
      <c r="J9971" t="s">
        <v>1087</v>
      </c>
      <c r="K9971" t="s">
        <v>148</v>
      </c>
      <c r="L9971" t="s">
        <v>868</v>
      </c>
      <c r="M9971" t="s">
        <v>78</v>
      </c>
    </row>
    <row r="9972" spans="1:13" x14ac:dyDescent="0.35">
      <c r="A9972" t="s">
        <v>40</v>
      </c>
      <c r="B9972" t="s">
        <v>873</v>
      </c>
      <c r="C9972">
        <v>3048</v>
      </c>
      <c r="D9972" t="s">
        <v>740</v>
      </c>
      <c r="E9972" t="s">
        <v>637</v>
      </c>
      <c r="F9972" t="s">
        <v>668</v>
      </c>
      <c r="G9972" t="s">
        <v>623</v>
      </c>
      <c r="H9972" t="s">
        <v>503</v>
      </c>
      <c r="I9972" t="s">
        <v>414</v>
      </c>
      <c r="J9972" t="s">
        <v>783</v>
      </c>
      <c r="K9972" t="s">
        <v>592</v>
      </c>
      <c r="L9972" t="s">
        <v>719</v>
      </c>
      <c r="M9972" t="s">
        <v>334</v>
      </c>
    </row>
    <row r="9973" spans="1:13" x14ac:dyDescent="0.35">
      <c r="A9973" t="s">
        <v>40</v>
      </c>
      <c r="B9973" t="s">
        <v>874</v>
      </c>
      <c r="C9973">
        <v>1523</v>
      </c>
      <c r="D9973" t="s">
        <v>1140</v>
      </c>
      <c r="E9973" t="s">
        <v>1023</v>
      </c>
      <c r="F9973" t="s">
        <v>673</v>
      </c>
      <c r="G9973" t="s">
        <v>389</v>
      </c>
      <c r="H9973" t="s">
        <v>734</v>
      </c>
      <c r="I9973" t="s">
        <v>490</v>
      </c>
      <c r="J9973" t="s">
        <v>1096</v>
      </c>
      <c r="K9973" t="s">
        <v>465</v>
      </c>
      <c r="L9973" t="s">
        <v>1023</v>
      </c>
      <c r="M9973" t="s">
        <v>246</v>
      </c>
    </row>
    <row r="9974" spans="1:13" x14ac:dyDescent="0.35">
      <c r="A9974" t="s">
        <v>40</v>
      </c>
      <c r="B9974" t="s">
        <v>318</v>
      </c>
      <c r="C9974">
        <v>357</v>
      </c>
      <c r="D9974" t="s">
        <v>782</v>
      </c>
      <c r="E9974" t="s">
        <v>741</v>
      </c>
      <c r="F9974" t="s">
        <v>679</v>
      </c>
      <c r="G9974" t="s">
        <v>673</v>
      </c>
      <c r="H9974" t="s">
        <v>732</v>
      </c>
      <c r="I9974" t="s">
        <v>246</v>
      </c>
      <c r="J9974" t="s">
        <v>740</v>
      </c>
      <c r="K9974" t="s">
        <v>244</v>
      </c>
      <c r="L9974" t="s">
        <v>745</v>
      </c>
      <c r="M9974" t="s">
        <v>673</v>
      </c>
    </row>
    <row r="9976" spans="1:13" x14ac:dyDescent="0.35">
      <c r="A9976" t="s">
        <v>2420</v>
      </c>
    </row>
    <row r="9977" spans="1:13" x14ac:dyDescent="0.35">
      <c r="A9977" t="s">
        <v>29</v>
      </c>
      <c r="B9977" t="s">
        <v>887</v>
      </c>
      <c r="C9977" t="s">
        <v>30</v>
      </c>
      <c r="D9977" t="s">
        <v>2410</v>
      </c>
      <c r="E9977" t="s">
        <v>2411</v>
      </c>
      <c r="F9977" t="s">
        <v>2412</v>
      </c>
      <c r="G9977" t="s">
        <v>2413</v>
      </c>
      <c r="H9977" t="s">
        <v>2414</v>
      </c>
      <c r="I9977" t="s">
        <v>2415</v>
      </c>
      <c r="J9977" t="s">
        <v>707</v>
      </c>
      <c r="K9977" t="s">
        <v>2416</v>
      </c>
      <c r="L9977" t="s">
        <v>702</v>
      </c>
      <c r="M9977" t="s">
        <v>74</v>
      </c>
    </row>
    <row r="9978" spans="1:13" x14ac:dyDescent="0.35">
      <c r="A9978" t="s">
        <v>35</v>
      </c>
      <c r="B9978" t="s">
        <v>888</v>
      </c>
      <c r="C9978">
        <v>291</v>
      </c>
      <c r="D9978" t="s">
        <v>1091</v>
      </c>
      <c r="E9978" t="s">
        <v>793</v>
      </c>
      <c r="F9978" t="s">
        <v>78</v>
      </c>
      <c r="G9978" t="s">
        <v>377</v>
      </c>
      <c r="H9978" t="s">
        <v>914</v>
      </c>
      <c r="I9978" t="s">
        <v>389</v>
      </c>
      <c r="J9978" t="s">
        <v>644</v>
      </c>
      <c r="K9978" t="s">
        <v>596</v>
      </c>
      <c r="L9978" t="s">
        <v>696</v>
      </c>
      <c r="M9978" t="s">
        <v>377</v>
      </c>
    </row>
    <row r="9979" spans="1:13" x14ac:dyDescent="0.35">
      <c r="A9979" t="s">
        <v>35</v>
      </c>
      <c r="B9979" t="s">
        <v>889</v>
      </c>
      <c r="C9979">
        <v>325</v>
      </c>
      <c r="D9979" t="s">
        <v>788</v>
      </c>
      <c r="E9979" t="s">
        <v>1200</v>
      </c>
      <c r="F9979" t="s">
        <v>800</v>
      </c>
      <c r="G9979" t="s">
        <v>355</v>
      </c>
      <c r="H9979" t="s">
        <v>1140</v>
      </c>
      <c r="I9979" t="s">
        <v>389</v>
      </c>
      <c r="J9979" t="s">
        <v>964</v>
      </c>
      <c r="K9979" t="s">
        <v>619</v>
      </c>
      <c r="L9979" t="s">
        <v>721</v>
      </c>
      <c r="M9979" t="s">
        <v>334</v>
      </c>
    </row>
    <row r="9980" spans="1:13" x14ac:dyDescent="0.35">
      <c r="A9980" t="s">
        <v>36</v>
      </c>
      <c r="B9980" t="s">
        <v>888</v>
      </c>
      <c r="C9980">
        <v>732</v>
      </c>
      <c r="D9980" t="s">
        <v>69</v>
      </c>
      <c r="E9980" t="s">
        <v>1118</v>
      </c>
      <c r="F9980" t="s">
        <v>673</v>
      </c>
      <c r="G9980" t="s">
        <v>673</v>
      </c>
      <c r="H9980" t="s">
        <v>736</v>
      </c>
      <c r="I9980" t="s">
        <v>458</v>
      </c>
      <c r="J9980" t="s">
        <v>783</v>
      </c>
      <c r="K9980" t="s">
        <v>530</v>
      </c>
      <c r="L9980" t="s">
        <v>696</v>
      </c>
      <c r="M9980" t="s">
        <v>334</v>
      </c>
    </row>
    <row r="9981" spans="1:13" x14ac:dyDescent="0.35">
      <c r="A9981" t="s">
        <v>36</v>
      </c>
      <c r="B9981" t="s">
        <v>889</v>
      </c>
      <c r="C9981">
        <v>902</v>
      </c>
      <c r="D9981" t="s">
        <v>1171</v>
      </c>
      <c r="E9981" t="s">
        <v>696</v>
      </c>
      <c r="F9981" t="s">
        <v>170</v>
      </c>
      <c r="G9981" t="s">
        <v>800</v>
      </c>
      <c r="H9981" t="s">
        <v>383</v>
      </c>
      <c r="I9981" t="s">
        <v>377</v>
      </c>
      <c r="J9981" t="s">
        <v>783</v>
      </c>
      <c r="K9981" t="s">
        <v>686</v>
      </c>
      <c r="L9981" t="s">
        <v>719</v>
      </c>
      <c r="M9981" t="s">
        <v>668</v>
      </c>
    </row>
    <row r="9982" spans="1:13" x14ac:dyDescent="0.35">
      <c r="A9982" t="s">
        <v>37</v>
      </c>
      <c r="B9982" t="s">
        <v>888</v>
      </c>
      <c r="C9982">
        <v>372</v>
      </c>
      <c r="D9982" t="s">
        <v>891</v>
      </c>
      <c r="E9982" t="s">
        <v>722</v>
      </c>
      <c r="F9982" t="s">
        <v>246</v>
      </c>
      <c r="G9982" t="s">
        <v>800</v>
      </c>
      <c r="H9982" t="s">
        <v>676</v>
      </c>
      <c r="I9982" t="s">
        <v>675</v>
      </c>
      <c r="J9982" t="s">
        <v>1118</v>
      </c>
      <c r="K9982" t="s">
        <v>651</v>
      </c>
      <c r="L9982" t="s">
        <v>914</v>
      </c>
      <c r="M9982" t="s">
        <v>387</v>
      </c>
    </row>
    <row r="9983" spans="1:13" x14ac:dyDescent="0.35">
      <c r="A9983" t="s">
        <v>37</v>
      </c>
      <c r="B9983" t="s">
        <v>889</v>
      </c>
      <c r="C9983">
        <v>455</v>
      </c>
      <c r="D9983" t="s">
        <v>696</v>
      </c>
      <c r="E9983" t="s">
        <v>1064</v>
      </c>
      <c r="F9983" t="s">
        <v>673</v>
      </c>
      <c r="G9983" t="s">
        <v>389</v>
      </c>
      <c r="H9983" t="s">
        <v>1018</v>
      </c>
      <c r="I9983" t="s">
        <v>334</v>
      </c>
      <c r="J9983" t="s">
        <v>782</v>
      </c>
      <c r="K9983" t="s">
        <v>498</v>
      </c>
      <c r="L9983" t="s">
        <v>724</v>
      </c>
      <c r="M9983" t="s">
        <v>377</v>
      </c>
    </row>
    <row r="9984" spans="1:13" x14ac:dyDescent="0.35">
      <c r="A9984" t="s">
        <v>38</v>
      </c>
      <c r="B9984" t="s">
        <v>888</v>
      </c>
      <c r="C9984">
        <v>157</v>
      </c>
      <c r="D9984" t="s">
        <v>734</v>
      </c>
      <c r="E9984" t="s">
        <v>734</v>
      </c>
      <c r="F9984" t="s">
        <v>78</v>
      </c>
      <c r="G9984" t="s">
        <v>78</v>
      </c>
      <c r="H9984" t="s">
        <v>783</v>
      </c>
      <c r="I9984" t="s">
        <v>78</v>
      </c>
      <c r="J9984" t="s">
        <v>690</v>
      </c>
      <c r="K9984" t="s">
        <v>425</v>
      </c>
      <c r="L9984" t="s">
        <v>1109</v>
      </c>
      <c r="M9984" t="s">
        <v>78</v>
      </c>
    </row>
    <row r="9985" spans="1:13" x14ac:dyDescent="0.35">
      <c r="A9985" t="s">
        <v>38</v>
      </c>
      <c r="B9985" t="s">
        <v>889</v>
      </c>
      <c r="C9985">
        <v>665</v>
      </c>
      <c r="D9985" t="s">
        <v>902</v>
      </c>
      <c r="E9985" t="s">
        <v>1118</v>
      </c>
      <c r="F9985" t="s">
        <v>246</v>
      </c>
      <c r="G9985" t="s">
        <v>738</v>
      </c>
      <c r="H9985" t="s">
        <v>938</v>
      </c>
      <c r="I9985" t="s">
        <v>387</v>
      </c>
      <c r="J9985" t="s">
        <v>1008</v>
      </c>
      <c r="K9985" t="s">
        <v>1682</v>
      </c>
      <c r="L9985" t="s">
        <v>728</v>
      </c>
      <c r="M9985" t="s">
        <v>389</v>
      </c>
    </row>
    <row r="9986" spans="1:13" x14ac:dyDescent="0.35">
      <c r="A9986" t="s">
        <v>39</v>
      </c>
      <c r="B9986" t="s">
        <v>888</v>
      </c>
      <c r="C9986">
        <v>294</v>
      </c>
      <c r="D9986" t="s">
        <v>729</v>
      </c>
      <c r="E9986" t="s">
        <v>291</v>
      </c>
      <c r="F9986" t="s">
        <v>78</v>
      </c>
      <c r="G9986" t="s">
        <v>675</v>
      </c>
      <c r="H9986" t="s">
        <v>690</v>
      </c>
      <c r="I9986" t="s">
        <v>355</v>
      </c>
      <c r="J9986" t="s">
        <v>936</v>
      </c>
      <c r="K9986" t="s">
        <v>1305</v>
      </c>
      <c r="L9986" t="s">
        <v>730</v>
      </c>
      <c r="M9986" t="s">
        <v>389</v>
      </c>
    </row>
    <row r="9987" spans="1:13" x14ac:dyDescent="0.35">
      <c r="A9987" t="s">
        <v>39</v>
      </c>
      <c r="B9987" t="s">
        <v>889</v>
      </c>
      <c r="C9987">
        <v>735</v>
      </c>
      <c r="D9987" t="s">
        <v>905</v>
      </c>
      <c r="E9987" t="s">
        <v>902</v>
      </c>
      <c r="F9987" t="s">
        <v>679</v>
      </c>
      <c r="G9987" t="s">
        <v>675</v>
      </c>
      <c r="H9987" t="s">
        <v>724</v>
      </c>
      <c r="I9987" t="s">
        <v>675</v>
      </c>
      <c r="J9987" t="s">
        <v>914</v>
      </c>
      <c r="K9987" t="s">
        <v>302</v>
      </c>
      <c r="L9987" t="s">
        <v>1064</v>
      </c>
      <c r="M9987" t="s">
        <v>78</v>
      </c>
    </row>
    <row r="9988" spans="1:13" x14ac:dyDescent="0.35">
      <c r="A9988" t="s">
        <v>40</v>
      </c>
      <c r="B9988" t="s">
        <v>888</v>
      </c>
      <c r="C9988">
        <v>1846</v>
      </c>
      <c r="D9988" t="s">
        <v>722</v>
      </c>
      <c r="E9988" t="s">
        <v>1222</v>
      </c>
      <c r="F9988" t="s">
        <v>668</v>
      </c>
      <c r="G9988" t="s">
        <v>433</v>
      </c>
      <c r="H9988" t="s">
        <v>508</v>
      </c>
      <c r="I9988" t="s">
        <v>355</v>
      </c>
      <c r="J9988" t="s">
        <v>938</v>
      </c>
      <c r="K9988" t="s">
        <v>46</v>
      </c>
      <c r="L9988" t="s">
        <v>793</v>
      </c>
      <c r="M9988" t="s">
        <v>433</v>
      </c>
    </row>
    <row r="9989" spans="1:13" x14ac:dyDescent="0.35">
      <c r="A9989" t="s">
        <v>40</v>
      </c>
      <c r="B9989" t="s">
        <v>889</v>
      </c>
      <c r="C9989">
        <v>3082</v>
      </c>
      <c r="D9989" t="s">
        <v>791</v>
      </c>
      <c r="E9989" t="s">
        <v>938</v>
      </c>
      <c r="F9989" t="s">
        <v>673</v>
      </c>
      <c r="G9989" t="s">
        <v>623</v>
      </c>
      <c r="H9989" t="s">
        <v>998</v>
      </c>
      <c r="I9989" t="s">
        <v>414</v>
      </c>
      <c r="J9989" t="s">
        <v>783</v>
      </c>
      <c r="K9989" t="s">
        <v>2012</v>
      </c>
      <c r="L9989" t="s">
        <v>723</v>
      </c>
      <c r="M9989" t="s">
        <v>334</v>
      </c>
    </row>
    <row r="9991" spans="1:13" x14ac:dyDescent="0.35">
      <c r="A9991" t="s">
        <v>2421</v>
      </c>
    </row>
    <row r="9992" spans="1:13" x14ac:dyDescent="0.35">
      <c r="A9992" t="s">
        <v>29</v>
      </c>
      <c r="B9992" t="s">
        <v>899</v>
      </c>
      <c r="C9992" t="s">
        <v>30</v>
      </c>
      <c r="D9992" t="s">
        <v>2410</v>
      </c>
      <c r="E9992" t="s">
        <v>2411</v>
      </c>
      <c r="F9992" t="s">
        <v>2412</v>
      </c>
      <c r="G9992" t="s">
        <v>2413</v>
      </c>
      <c r="H9992" t="s">
        <v>2414</v>
      </c>
      <c r="I9992" t="s">
        <v>2415</v>
      </c>
      <c r="J9992" t="s">
        <v>707</v>
      </c>
      <c r="K9992" t="s">
        <v>2416</v>
      </c>
      <c r="L9992" t="s">
        <v>702</v>
      </c>
      <c r="M9992" t="s">
        <v>74</v>
      </c>
    </row>
    <row r="9993" spans="1:13" x14ac:dyDescent="0.35">
      <c r="A9993" t="s">
        <v>35</v>
      </c>
      <c r="B9993" t="s">
        <v>900</v>
      </c>
      <c r="C9993">
        <v>538</v>
      </c>
      <c r="D9993" t="s">
        <v>1096</v>
      </c>
      <c r="E9993" t="s">
        <v>1015</v>
      </c>
      <c r="F9993" t="s">
        <v>374</v>
      </c>
      <c r="G9993" t="s">
        <v>675</v>
      </c>
      <c r="H9993" t="s">
        <v>735</v>
      </c>
      <c r="I9993" t="s">
        <v>389</v>
      </c>
      <c r="J9993" t="s">
        <v>781</v>
      </c>
      <c r="K9993" t="s">
        <v>1306</v>
      </c>
      <c r="L9993" t="s">
        <v>724</v>
      </c>
      <c r="M9993" t="s">
        <v>433</v>
      </c>
    </row>
    <row r="9994" spans="1:13" x14ac:dyDescent="0.35">
      <c r="A9994" t="s">
        <v>35</v>
      </c>
      <c r="B9994" t="s">
        <v>901</v>
      </c>
      <c r="C9994">
        <v>78</v>
      </c>
      <c r="D9994" t="s">
        <v>633</v>
      </c>
      <c r="E9994" t="s">
        <v>1118</v>
      </c>
      <c r="F9994" t="s">
        <v>78</v>
      </c>
      <c r="G9994" t="s">
        <v>78</v>
      </c>
      <c r="H9994" t="s">
        <v>688</v>
      </c>
      <c r="I9994" t="s">
        <v>78</v>
      </c>
      <c r="J9994" t="s">
        <v>623</v>
      </c>
      <c r="K9994" t="s">
        <v>1262</v>
      </c>
      <c r="L9994" t="s">
        <v>78</v>
      </c>
      <c r="M9994" t="s">
        <v>78</v>
      </c>
    </row>
    <row r="9995" spans="1:13" x14ac:dyDescent="0.35">
      <c r="A9995" t="s">
        <v>36</v>
      </c>
      <c r="B9995" t="s">
        <v>900</v>
      </c>
      <c r="C9995">
        <v>1634</v>
      </c>
      <c r="D9995" t="s">
        <v>1118</v>
      </c>
      <c r="E9995" t="s">
        <v>1171</v>
      </c>
      <c r="F9995" t="s">
        <v>668</v>
      </c>
      <c r="G9995" t="s">
        <v>377</v>
      </c>
      <c r="H9995" t="s">
        <v>807</v>
      </c>
      <c r="I9995" t="s">
        <v>85</v>
      </c>
      <c r="J9995" t="s">
        <v>783</v>
      </c>
      <c r="K9995" t="s">
        <v>136</v>
      </c>
      <c r="L9995" t="s">
        <v>270</v>
      </c>
      <c r="M9995" t="s">
        <v>673</v>
      </c>
    </row>
    <row r="9996" spans="1:13" x14ac:dyDescent="0.35">
      <c r="A9996" t="s">
        <v>37</v>
      </c>
      <c r="B9996" t="s">
        <v>900</v>
      </c>
      <c r="C9996">
        <v>827</v>
      </c>
      <c r="D9996" t="s">
        <v>67</v>
      </c>
      <c r="E9996" t="s">
        <v>783</v>
      </c>
      <c r="F9996" t="s">
        <v>334</v>
      </c>
      <c r="G9996" t="s">
        <v>414</v>
      </c>
      <c r="H9996" t="s">
        <v>739</v>
      </c>
      <c r="I9996" t="s">
        <v>377</v>
      </c>
      <c r="J9996" t="s">
        <v>1180</v>
      </c>
      <c r="K9996" t="s">
        <v>315</v>
      </c>
      <c r="L9996" t="s">
        <v>1091</v>
      </c>
      <c r="M9996" t="s">
        <v>389</v>
      </c>
    </row>
    <row r="9997" spans="1:13" x14ac:dyDescent="0.35">
      <c r="A9997" t="s">
        <v>38</v>
      </c>
      <c r="B9997" t="s">
        <v>900</v>
      </c>
      <c r="C9997">
        <v>173</v>
      </c>
      <c r="D9997" t="s">
        <v>1130</v>
      </c>
      <c r="E9997" t="s">
        <v>67</v>
      </c>
      <c r="F9997" t="s">
        <v>78</v>
      </c>
      <c r="G9997" t="s">
        <v>456</v>
      </c>
      <c r="H9997" t="s">
        <v>1096</v>
      </c>
      <c r="I9997" t="s">
        <v>433</v>
      </c>
      <c r="J9997" t="s">
        <v>508</v>
      </c>
      <c r="K9997" t="s">
        <v>436</v>
      </c>
      <c r="L9997" t="s">
        <v>1023</v>
      </c>
      <c r="M9997" t="s">
        <v>374</v>
      </c>
    </row>
    <row r="9998" spans="1:13" x14ac:dyDescent="0.35">
      <c r="A9998" t="s">
        <v>38</v>
      </c>
      <c r="B9998" t="s">
        <v>901</v>
      </c>
      <c r="C9998">
        <v>649</v>
      </c>
      <c r="D9998" t="s">
        <v>1011</v>
      </c>
      <c r="E9998" t="s">
        <v>725</v>
      </c>
      <c r="F9998" t="s">
        <v>374</v>
      </c>
      <c r="G9998" t="s">
        <v>673</v>
      </c>
      <c r="H9998" t="s">
        <v>783</v>
      </c>
      <c r="I9998" t="s">
        <v>387</v>
      </c>
      <c r="J9998" t="s">
        <v>741</v>
      </c>
      <c r="K9998" t="s">
        <v>474</v>
      </c>
      <c r="L9998" t="s">
        <v>508</v>
      </c>
      <c r="M9998" t="s">
        <v>377</v>
      </c>
    </row>
    <row r="9999" spans="1:13" x14ac:dyDescent="0.35">
      <c r="A9999" t="s">
        <v>39</v>
      </c>
      <c r="B9999" t="s">
        <v>900</v>
      </c>
      <c r="C9999">
        <v>810</v>
      </c>
      <c r="D9999" t="s">
        <v>69</v>
      </c>
      <c r="E9999" t="s">
        <v>67</v>
      </c>
      <c r="F9999" t="s">
        <v>78</v>
      </c>
      <c r="G9999" t="s">
        <v>623</v>
      </c>
      <c r="H9999" t="s">
        <v>456</v>
      </c>
      <c r="I9999" t="s">
        <v>675</v>
      </c>
      <c r="J9999" t="s">
        <v>740</v>
      </c>
      <c r="K9999" t="s">
        <v>534</v>
      </c>
      <c r="L9999" t="s">
        <v>1023</v>
      </c>
      <c r="M9999" t="s">
        <v>668</v>
      </c>
    </row>
    <row r="10000" spans="1:13" x14ac:dyDescent="0.35">
      <c r="A10000" t="s">
        <v>39</v>
      </c>
      <c r="B10000" t="s">
        <v>901</v>
      </c>
      <c r="C10000">
        <v>219</v>
      </c>
      <c r="D10000" t="s">
        <v>1205</v>
      </c>
      <c r="E10000" t="s">
        <v>451</v>
      </c>
      <c r="F10000" t="s">
        <v>673</v>
      </c>
      <c r="G10000" t="s">
        <v>433</v>
      </c>
      <c r="H10000" t="s">
        <v>938</v>
      </c>
      <c r="I10000" t="s">
        <v>987</v>
      </c>
      <c r="J10000" t="s">
        <v>1222</v>
      </c>
      <c r="K10000" t="s">
        <v>390</v>
      </c>
      <c r="L10000" t="s">
        <v>993</v>
      </c>
      <c r="M10000" t="s">
        <v>78</v>
      </c>
    </row>
    <row r="10001" spans="1:23" x14ac:dyDescent="0.35">
      <c r="A10001" t="s">
        <v>40</v>
      </c>
      <c r="B10001" t="s">
        <v>900</v>
      </c>
      <c r="C10001">
        <v>3982</v>
      </c>
      <c r="D10001" t="s">
        <v>914</v>
      </c>
      <c r="E10001" t="s">
        <v>1151</v>
      </c>
      <c r="F10001" t="s">
        <v>668</v>
      </c>
      <c r="G10001" t="s">
        <v>675</v>
      </c>
      <c r="H10001" t="s">
        <v>337</v>
      </c>
      <c r="I10001" t="s">
        <v>800</v>
      </c>
      <c r="J10001" t="s">
        <v>1118</v>
      </c>
      <c r="K10001" t="s">
        <v>922</v>
      </c>
      <c r="L10001" t="s">
        <v>1030</v>
      </c>
      <c r="M10001" t="s">
        <v>334</v>
      </c>
    </row>
    <row r="10002" spans="1:23" x14ac:dyDescent="0.35">
      <c r="A10002" t="s">
        <v>40</v>
      </c>
      <c r="B10002" t="s">
        <v>901</v>
      </c>
      <c r="C10002">
        <v>946</v>
      </c>
      <c r="D10002" t="s">
        <v>788</v>
      </c>
      <c r="E10002" t="s">
        <v>735</v>
      </c>
      <c r="F10002" t="s">
        <v>433</v>
      </c>
      <c r="G10002" t="s">
        <v>334</v>
      </c>
      <c r="H10002" t="s">
        <v>791</v>
      </c>
      <c r="I10002" t="s">
        <v>800</v>
      </c>
      <c r="J10002" t="s">
        <v>793</v>
      </c>
      <c r="K10002" t="s">
        <v>803</v>
      </c>
      <c r="L10002" t="s">
        <v>728</v>
      </c>
      <c r="M10002" t="s">
        <v>433</v>
      </c>
    </row>
    <row r="10004" spans="1:23" x14ac:dyDescent="0.35">
      <c r="A10004" t="s">
        <v>2422</v>
      </c>
    </row>
    <row r="10005" spans="1:23" x14ac:dyDescent="0.35">
      <c r="A10005" t="s">
        <v>29</v>
      </c>
      <c r="B10005" t="s">
        <v>30</v>
      </c>
      <c r="C10005" t="s">
        <v>1394</v>
      </c>
      <c r="D10005" t="s">
        <v>2423</v>
      </c>
      <c r="E10005" t="s">
        <v>2424</v>
      </c>
      <c r="F10005" t="s">
        <v>2425</v>
      </c>
      <c r="G10005" t="s">
        <v>2426</v>
      </c>
      <c r="H10005" t="s">
        <v>2427</v>
      </c>
      <c r="I10005" t="s">
        <v>2428</v>
      </c>
      <c r="J10005" t="s">
        <v>2429</v>
      </c>
      <c r="K10005" t="s">
        <v>2430</v>
      </c>
      <c r="L10005" t="s">
        <v>2431</v>
      </c>
      <c r="M10005" t="s">
        <v>2432</v>
      </c>
      <c r="N10005" t="s">
        <v>2433</v>
      </c>
      <c r="O10005" t="s">
        <v>2434</v>
      </c>
      <c r="P10005" t="s">
        <v>2435</v>
      </c>
      <c r="Q10005" t="s">
        <v>2436</v>
      </c>
      <c r="R10005" t="s">
        <v>2437</v>
      </c>
      <c r="S10005" t="s">
        <v>2438</v>
      </c>
      <c r="T10005" t="s">
        <v>2439</v>
      </c>
      <c r="U10005" t="s">
        <v>707</v>
      </c>
      <c r="V10005" t="s">
        <v>74</v>
      </c>
    </row>
    <row r="10006" spans="1:23" x14ac:dyDescent="0.35">
      <c r="A10006" t="s">
        <v>35</v>
      </c>
      <c r="B10006">
        <v>617</v>
      </c>
      <c r="C10006" t="s">
        <v>49</v>
      </c>
      <c r="D10006" t="s">
        <v>718</v>
      </c>
      <c r="E10006" t="s">
        <v>717</v>
      </c>
      <c r="F10006" t="s">
        <v>732</v>
      </c>
      <c r="G10006" t="s">
        <v>633</v>
      </c>
      <c r="H10006" t="s">
        <v>242</v>
      </c>
      <c r="I10006" t="s">
        <v>717</v>
      </c>
      <c r="J10006" t="s">
        <v>925</v>
      </c>
      <c r="K10006" t="s">
        <v>791</v>
      </c>
      <c r="L10006" t="s">
        <v>854</v>
      </c>
      <c r="M10006" t="s">
        <v>717</v>
      </c>
      <c r="N10006" t="s">
        <v>456</v>
      </c>
      <c r="O10006" t="s">
        <v>855</v>
      </c>
      <c r="P10006" t="s">
        <v>633</v>
      </c>
      <c r="Q10006" t="s">
        <v>387</v>
      </c>
      <c r="R10006" t="s">
        <v>458</v>
      </c>
      <c r="S10006" t="s">
        <v>170</v>
      </c>
      <c r="T10006" t="s">
        <v>673</v>
      </c>
      <c r="U10006" t="s">
        <v>355</v>
      </c>
      <c r="V10006" t="s">
        <v>624</v>
      </c>
    </row>
    <row r="10007" spans="1:23" x14ac:dyDescent="0.35">
      <c r="A10007" t="s">
        <v>36</v>
      </c>
      <c r="B10007">
        <v>1628</v>
      </c>
      <c r="C10007" t="s">
        <v>437</v>
      </c>
      <c r="D10007" t="s">
        <v>270</v>
      </c>
      <c r="E10007" t="s">
        <v>793</v>
      </c>
      <c r="F10007" t="s">
        <v>742</v>
      </c>
      <c r="G10007" t="s">
        <v>868</v>
      </c>
      <c r="H10007" t="s">
        <v>1205</v>
      </c>
      <c r="I10007" t="s">
        <v>580</v>
      </c>
      <c r="J10007" t="s">
        <v>1026</v>
      </c>
      <c r="K10007" t="s">
        <v>728</v>
      </c>
      <c r="L10007" t="s">
        <v>761</v>
      </c>
      <c r="M10007" t="s">
        <v>734</v>
      </c>
      <c r="N10007" t="s">
        <v>739</v>
      </c>
      <c r="O10007" t="s">
        <v>780</v>
      </c>
      <c r="P10007" t="s">
        <v>730</v>
      </c>
      <c r="Q10007" t="s">
        <v>433</v>
      </c>
      <c r="R10007" t="s">
        <v>458</v>
      </c>
      <c r="S10007" t="s">
        <v>679</v>
      </c>
      <c r="T10007" t="s">
        <v>170</v>
      </c>
      <c r="U10007" t="s">
        <v>736</v>
      </c>
      <c r="V10007" t="s">
        <v>529</v>
      </c>
    </row>
    <row r="10008" spans="1:23" x14ac:dyDescent="0.35">
      <c r="A10008" t="s">
        <v>37</v>
      </c>
      <c r="B10008">
        <v>827</v>
      </c>
      <c r="C10008" t="s">
        <v>519</v>
      </c>
      <c r="D10008" t="s">
        <v>508</v>
      </c>
      <c r="E10008" t="s">
        <v>998</v>
      </c>
      <c r="F10008" t="s">
        <v>998</v>
      </c>
      <c r="G10008" t="s">
        <v>734</v>
      </c>
      <c r="H10008" t="s">
        <v>307</v>
      </c>
      <c r="I10008" t="s">
        <v>1140</v>
      </c>
      <c r="J10008" t="s">
        <v>836</v>
      </c>
      <c r="K10008" t="s">
        <v>260</v>
      </c>
      <c r="L10008" t="s">
        <v>1108</v>
      </c>
      <c r="M10008" t="s">
        <v>529</v>
      </c>
      <c r="N10008" t="s">
        <v>723</v>
      </c>
      <c r="O10008" t="s">
        <v>684</v>
      </c>
      <c r="P10008" t="s">
        <v>734</v>
      </c>
      <c r="Q10008" t="s">
        <v>675</v>
      </c>
      <c r="R10008" t="s">
        <v>383</v>
      </c>
      <c r="S10008" t="s">
        <v>170</v>
      </c>
      <c r="T10008" t="s">
        <v>668</v>
      </c>
      <c r="U10008" t="s">
        <v>675</v>
      </c>
      <c r="V10008" t="s">
        <v>724</v>
      </c>
    </row>
    <row r="10009" spans="1:23" x14ac:dyDescent="0.35">
      <c r="A10009" t="s">
        <v>38</v>
      </c>
      <c r="B10009">
        <v>823</v>
      </c>
      <c r="C10009" t="s">
        <v>879</v>
      </c>
      <c r="D10009" t="s">
        <v>721</v>
      </c>
      <c r="E10009" t="s">
        <v>725</v>
      </c>
      <c r="F10009" t="s">
        <v>732</v>
      </c>
      <c r="G10009" t="s">
        <v>868</v>
      </c>
      <c r="H10009" t="s">
        <v>985</v>
      </c>
      <c r="I10009" t="s">
        <v>288</v>
      </c>
      <c r="J10009" t="s">
        <v>654</v>
      </c>
      <c r="K10009" t="s">
        <v>781</v>
      </c>
      <c r="L10009" t="s">
        <v>854</v>
      </c>
      <c r="M10009" t="s">
        <v>949</v>
      </c>
      <c r="N10009" t="s">
        <v>998</v>
      </c>
      <c r="O10009" t="s">
        <v>53</v>
      </c>
      <c r="P10009" t="s">
        <v>868</v>
      </c>
      <c r="Q10009" t="s">
        <v>355</v>
      </c>
      <c r="R10009" t="s">
        <v>732</v>
      </c>
      <c r="S10009" t="s">
        <v>170</v>
      </c>
      <c r="T10009" t="s">
        <v>246</v>
      </c>
      <c r="U10009" t="s">
        <v>458</v>
      </c>
      <c r="V10009" t="s">
        <v>250</v>
      </c>
    </row>
    <row r="10010" spans="1:23" x14ac:dyDescent="0.35">
      <c r="A10010" t="s">
        <v>39</v>
      </c>
      <c r="B10010">
        <v>1027</v>
      </c>
      <c r="C10010" t="s">
        <v>363</v>
      </c>
      <c r="D10010" t="s">
        <v>688</v>
      </c>
      <c r="E10010" t="s">
        <v>717</v>
      </c>
      <c r="F10010" t="s">
        <v>688</v>
      </c>
      <c r="G10010" t="s">
        <v>723</v>
      </c>
      <c r="H10010" t="s">
        <v>1220</v>
      </c>
      <c r="I10010" t="s">
        <v>1091</v>
      </c>
      <c r="J10010" t="s">
        <v>750</v>
      </c>
      <c r="K10010" t="s">
        <v>1167</v>
      </c>
      <c r="L10010" t="s">
        <v>473</v>
      </c>
      <c r="M10010" t="s">
        <v>633</v>
      </c>
      <c r="N10010" t="s">
        <v>1030</v>
      </c>
      <c r="O10010" t="s">
        <v>636</v>
      </c>
      <c r="P10010" t="s">
        <v>739</v>
      </c>
      <c r="Q10010" t="s">
        <v>414</v>
      </c>
      <c r="R10010" t="s">
        <v>807</v>
      </c>
      <c r="S10010" t="s">
        <v>78</v>
      </c>
      <c r="T10010" t="s">
        <v>334</v>
      </c>
      <c r="U10010" t="s">
        <v>490</v>
      </c>
      <c r="V10010" t="s">
        <v>676</v>
      </c>
    </row>
    <row r="10011" spans="1:23" x14ac:dyDescent="0.35">
      <c r="A10011" t="s">
        <v>40</v>
      </c>
      <c r="B10011">
        <v>4922</v>
      </c>
      <c r="C10011" t="s">
        <v>923</v>
      </c>
      <c r="D10011" t="s">
        <v>728</v>
      </c>
      <c r="E10011" t="s">
        <v>1023</v>
      </c>
      <c r="F10011" t="s">
        <v>508</v>
      </c>
      <c r="G10011" t="s">
        <v>337</v>
      </c>
      <c r="H10011" t="s">
        <v>813</v>
      </c>
      <c r="I10011" t="s">
        <v>696</v>
      </c>
      <c r="J10011" t="s">
        <v>748</v>
      </c>
      <c r="K10011" t="s">
        <v>1018</v>
      </c>
      <c r="L10011" t="s">
        <v>152</v>
      </c>
      <c r="M10011" t="s">
        <v>690</v>
      </c>
      <c r="N10011" t="s">
        <v>949</v>
      </c>
      <c r="O10011" t="s">
        <v>522</v>
      </c>
      <c r="P10011" t="s">
        <v>730</v>
      </c>
      <c r="Q10011" t="s">
        <v>414</v>
      </c>
      <c r="R10011" t="s">
        <v>644</v>
      </c>
      <c r="S10011" t="s">
        <v>679</v>
      </c>
      <c r="T10011" t="s">
        <v>673</v>
      </c>
      <c r="U10011" t="s">
        <v>622</v>
      </c>
      <c r="V10011" t="s">
        <v>633</v>
      </c>
    </row>
    <row r="10013" spans="1:23" x14ac:dyDescent="0.35">
      <c r="A10013" t="s">
        <v>2440</v>
      </c>
    </row>
    <row r="10014" spans="1:23" x14ac:dyDescent="0.35">
      <c r="A10014" t="s">
        <v>29</v>
      </c>
      <c r="B10014" t="s">
        <v>847</v>
      </c>
      <c r="C10014" t="s">
        <v>30</v>
      </c>
      <c r="D10014" t="s">
        <v>1394</v>
      </c>
      <c r="E10014" t="s">
        <v>2423</v>
      </c>
      <c r="F10014" t="s">
        <v>2424</v>
      </c>
      <c r="G10014" t="s">
        <v>2425</v>
      </c>
      <c r="H10014" t="s">
        <v>2426</v>
      </c>
      <c r="I10014" t="s">
        <v>2427</v>
      </c>
      <c r="J10014" t="s">
        <v>2428</v>
      </c>
      <c r="K10014" t="s">
        <v>2429</v>
      </c>
      <c r="L10014" t="s">
        <v>2430</v>
      </c>
      <c r="M10014" t="s">
        <v>2431</v>
      </c>
      <c r="N10014" t="s">
        <v>2432</v>
      </c>
      <c r="O10014" t="s">
        <v>2433</v>
      </c>
      <c r="P10014" t="s">
        <v>2434</v>
      </c>
      <c r="Q10014" t="s">
        <v>2435</v>
      </c>
      <c r="R10014" t="s">
        <v>2436</v>
      </c>
      <c r="S10014" t="s">
        <v>2437</v>
      </c>
      <c r="T10014" t="s">
        <v>2438</v>
      </c>
      <c r="U10014" t="s">
        <v>2439</v>
      </c>
      <c r="V10014" t="s">
        <v>707</v>
      </c>
      <c r="W10014" t="s">
        <v>74</v>
      </c>
    </row>
    <row r="10015" spans="1:23" x14ac:dyDescent="0.35">
      <c r="A10015" t="s">
        <v>35</v>
      </c>
      <c r="B10015" t="s">
        <v>827</v>
      </c>
      <c r="C10015">
        <v>286</v>
      </c>
      <c r="D10015" t="s">
        <v>744</v>
      </c>
      <c r="E10015" t="s">
        <v>633</v>
      </c>
      <c r="F10015" t="s">
        <v>1064</v>
      </c>
      <c r="G10015" t="s">
        <v>688</v>
      </c>
      <c r="H10015" t="s">
        <v>732</v>
      </c>
      <c r="I10015" t="s">
        <v>589</v>
      </c>
      <c r="J10015" t="s">
        <v>825</v>
      </c>
      <c r="K10015" t="s">
        <v>835</v>
      </c>
      <c r="L10015" t="s">
        <v>722</v>
      </c>
      <c r="M10015" t="s">
        <v>613</v>
      </c>
      <c r="N10015" t="s">
        <v>633</v>
      </c>
      <c r="O10015" t="s">
        <v>728</v>
      </c>
      <c r="P10015" t="s">
        <v>670</v>
      </c>
      <c r="Q10015" t="s">
        <v>383</v>
      </c>
      <c r="R10015" t="s">
        <v>246</v>
      </c>
      <c r="S10015" t="s">
        <v>987</v>
      </c>
      <c r="T10015" t="s">
        <v>78</v>
      </c>
      <c r="U10015" t="s">
        <v>78</v>
      </c>
      <c r="V10015" t="s">
        <v>807</v>
      </c>
      <c r="W10015" t="s">
        <v>406</v>
      </c>
    </row>
    <row r="10016" spans="1:23" x14ac:dyDescent="0.35">
      <c r="A10016" t="s">
        <v>35</v>
      </c>
      <c r="B10016" t="s">
        <v>828</v>
      </c>
      <c r="C10016">
        <v>318</v>
      </c>
      <c r="D10016" t="s">
        <v>169</v>
      </c>
      <c r="E10016" t="s">
        <v>743</v>
      </c>
      <c r="F10016" t="s">
        <v>717</v>
      </c>
      <c r="G10016" t="s">
        <v>734</v>
      </c>
      <c r="H10016" t="s">
        <v>688</v>
      </c>
      <c r="I10016" t="s">
        <v>838</v>
      </c>
      <c r="J10016" t="s">
        <v>902</v>
      </c>
      <c r="K10016" t="s">
        <v>852</v>
      </c>
      <c r="L10016" t="s">
        <v>1140</v>
      </c>
      <c r="M10016" t="s">
        <v>450</v>
      </c>
      <c r="N10016" t="s">
        <v>63</v>
      </c>
      <c r="O10016" t="s">
        <v>732</v>
      </c>
      <c r="P10016" t="s">
        <v>594</v>
      </c>
      <c r="Q10016" t="s">
        <v>868</v>
      </c>
      <c r="R10016" t="s">
        <v>987</v>
      </c>
      <c r="S10016" t="s">
        <v>341</v>
      </c>
      <c r="T10016" t="s">
        <v>673</v>
      </c>
      <c r="U10016" t="s">
        <v>377</v>
      </c>
      <c r="V10016" t="s">
        <v>374</v>
      </c>
      <c r="W10016" t="s">
        <v>736</v>
      </c>
    </row>
    <row r="10017" spans="1:23" x14ac:dyDescent="0.35">
      <c r="A10017" t="s">
        <v>35</v>
      </c>
      <c r="B10017" t="s">
        <v>318</v>
      </c>
      <c r="C10017">
        <v>13</v>
      </c>
      <c r="D10017" t="s">
        <v>920</v>
      </c>
      <c r="E10017" t="s">
        <v>78</v>
      </c>
      <c r="F10017" t="s">
        <v>78</v>
      </c>
      <c r="G10017" t="s">
        <v>78</v>
      </c>
      <c r="H10017" t="s">
        <v>78</v>
      </c>
      <c r="I10017" t="s">
        <v>78</v>
      </c>
      <c r="J10017" t="s">
        <v>78</v>
      </c>
      <c r="K10017" t="s">
        <v>736</v>
      </c>
      <c r="L10017" t="s">
        <v>668</v>
      </c>
      <c r="M10017" t="s">
        <v>734</v>
      </c>
      <c r="N10017" t="s">
        <v>668</v>
      </c>
      <c r="O10017" t="s">
        <v>736</v>
      </c>
      <c r="P10017" t="s">
        <v>731</v>
      </c>
      <c r="Q10017" t="s">
        <v>78</v>
      </c>
      <c r="R10017" t="s">
        <v>78</v>
      </c>
      <c r="S10017" t="s">
        <v>736</v>
      </c>
      <c r="T10017" t="s">
        <v>78</v>
      </c>
      <c r="U10017" t="s">
        <v>78</v>
      </c>
      <c r="V10017" t="s">
        <v>78</v>
      </c>
      <c r="W10017" t="s">
        <v>78</v>
      </c>
    </row>
    <row r="10018" spans="1:23" x14ac:dyDescent="0.35">
      <c r="A10018" t="s">
        <v>36</v>
      </c>
      <c r="B10018" t="s">
        <v>827</v>
      </c>
      <c r="C10018">
        <v>668</v>
      </c>
      <c r="D10018" t="s">
        <v>609</v>
      </c>
      <c r="E10018" t="s">
        <v>341</v>
      </c>
      <c r="F10018" t="s">
        <v>949</v>
      </c>
      <c r="G10018" t="s">
        <v>825</v>
      </c>
      <c r="H10018" t="s">
        <v>734</v>
      </c>
      <c r="I10018" t="s">
        <v>883</v>
      </c>
      <c r="J10018" t="s">
        <v>739</v>
      </c>
      <c r="K10018" t="s">
        <v>881</v>
      </c>
      <c r="L10018" t="s">
        <v>868</v>
      </c>
      <c r="M10018" t="s">
        <v>1218</v>
      </c>
      <c r="N10018" t="s">
        <v>737</v>
      </c>
      <c r="O10018" t="s">
        <v>739</v>
      </c>
      <c r="P10018" t="s">
        <v>137</v>
      </c>
      <c r="Q10018" t="s">
        <v>742</v>
      </c>
      <c r="R10018" t="s">
        <v>374</v>
      </c>
      <c r="S10018" t="s">
        <v>624</v>
      </c>
      <c r="T10018" t="s">
        <v>170</v>
      </c>
      <c r="U10018" t="s">
        <v>668</v>
      </c>
      <c r="V10018" t="s">
        <v>622</v>
      </c>
      <c r="W10018" t="s">
        <v>690</v>
      </c>
    </row>
    <row r="10019" spans="1:23" x14ac:dyDescent="0.35">
      <c r="A10019" t="s">
        <v>36</v>
      </c>
      <c r="B10019" t="s">
        <v>828</v>
      </c>
      <c r="C10019">
        <v>893</v>
      </c>
      <c r="D10019" t="s">
        <v>273</v>
      </c>
      <c r="E10019" t="s">
        <v>1118</v>
      </c>
      <c r="F10019" t="s">
        <v>789</v>
      </c>
      <c r="G10019" t="s">
        <v>741</v>
      </c>
      <c r="H10019" t="s">
        <v>719</v>
      </c>
      <c r="I10019" t="s">
        <v>637</v>
      </c>
      <c r="J10019" t="s">
        <v>503</v>
      </c>
      <c r="K10019" t="s">
        <v>59</v>
      </c>
      <c r="L10019" t="s">
        <v>508</v>
      </c>
      <c r="M10019" t="s">
        <v>450</v>
      </c>
      <c r="N10019" t="s">
        <v>622</v>
      </c>
      <c r="O10019" t="s">
        <v>949</v>
      </c>
      <c r="P10019" t="s">
        <v>969</v>
      </c>
      <c r="Q10019" t="s">
        <v>825</v>
      </c>
      <c r="R10019" t="s">
        <v>246</v>
      </c>
      <c r="S10019" t="s">
        <v>624</v>
      </c>
      <c r="T10019" t="s">
        <v>679</v>
      </c>
      <c r="U10019" t="s">
        <v>679</v>
      </c>
      <c r="V10019" t="s">
        <v>732</v>
      </c>
      <c r="W10019" t="s">
        <v>743</v>
      </c>
    </row>
    <row r="10020" spans="1:23" x14ac:dyDescent="0.35">
      <c r="A10020" t="s">
        <v>36</v>
      </c>
      <c r="B10020" t="s">
        <v>318</v>
      </c>
      <c r="C10020">
        <v>67</v>
      </c>
      <c r="D10020" t="s">
        <v>564</v>
      </c>
      <c r="E10020" t="s">
        <v>825</v>
      </c>
      <c r="F10020" t="s">
        <v>789</v>
      </c>
      <c r="G10020" t="s">
        <v>622</v>
      </c>
      <c r="H10020" t="s">
        <v>676</v>
      </c>
      <c r="I10020" t="s">
        <v>503</v>
      </c>
      <c r="J10020" t="s">
        <v>949</v>
      </c>
      <c r="K10020" t="s">
        <v>299</v>
      </c>
      <c r="L10020" t="s">
        <v>288</v>
      </c>
      <c r="M10020" t="s">
        <v>1023</v>
      </c>
      <c r="N10020" t="s">
        <v>902</v>
      </c>
      <c r="O10020" t="s">
        <v>622</v>
      </c>
      <c r="P10020" t="s">
        <v>605</v>
      </c>
      <c r="Q10020" t="s">
        <v>1008</v>
      </c>
      <c r="R10020" t="s">
        <v>78</v>
      </c>
      <c r="S10020" t="s">
        <v>414</v>
      </c>
      <c r="T10020" t="s">
        <v>78</v>
      </c>
      <c r="U10020" t="s">
        <v>78</v>
      </c>
      <c r="V10020" t="s">
        <v>807</v>
      </c>
      <c r="W10020" t="s">
        <v>406</v>
      </c>
    </row>
    <row r="10021" spans="1:23" x14ac:dyDescent="0.35">
      <c r="A10021" t="s">
        <v>37</v>
      </c>
      <c r="B10021" t="s">
        <v>827</v>
      </c>
      <c r="C10021">
        <v>344</v>
      </c>
      <c r="D10021" t="s">
        <v>597</v>
      </c>
      <c r="E10021" t="s">
        <v>337</v>
      </c>
      <c r="F10021" t="s">
        <v>456</v>
      </c>
      <c r="G10021" t="s">
        <v>696</v>
      </c>
      <c r="H10021" t="s">
        <v>644</v>
      </c>
      <c r="I10021" t="s">
        <v>759</v>
      </c>
      <c r="J10021" t="s">
        <v>1030</v>
      </c>
      <c r="K10021" t="s">
        <v>896</v>
      </c>
      <c r="L10021" t="s">
        <v>1214</v>
      </c>
      <c r="M10021" t="s">
        <v>635</v>
      </c>
      <c r="N10021" t="s">
        <v>730</v>
      </c>
      <c r="O10021" t="s">
        <v>288</v>
      </c>
      <c r="P10021" t="s">
        <v>923</v>
      </c>
      <c r="Q10021" t="s">
        <v>736</v>
      </c>
      <c r="R10021" t="s">
        <v>389</v>
      </c>
      <c r="S10021" t="s">
        <v>406</v>
      </c>
      <c r="T10021" t="s">
        <v>78</v>
      </c>
      <c r="U10021" t="s">
        <v>78</v>
      </c>
      <c r="V10021" t="s">
        <v>668</v>
      </c>
      <c r="W10021" t="s">
        <v>717</v>
      </c>
    </row>
    <row r="10022" spans="1:23" x14ac:dyDescent="0.35">
      <c r="A10022" t="s">
        <v>37</v>
      </c>
      <c r="B10022" t="s">
        <v>828</v>
      </c>
      <c r="C10022">
        <v>441</v>
      </c>
      <c r="D10022" t="s">
        <v>489</v>
      </c>
      <c r="E10022" t="s">
        <v>721</v>
      </c>
      <c r="F10022" t="s">
        <v>1011</v>
      </c>
      <c r="G10022" t="s">
        <v>993</v>
      </c>
      <c r="H10022" t="s">
        <v>529</v>
      </c>
      <c r="I10022" t="s">
        <v>450</v>
      </c>
      <c r="J10022" t="s">
        <v>1167</v>
      </c>
      <c r="K10022" t="s">
        <v>905</v>
      </c>
      <c r="L10022" t="s">
        <v>865</v>
      </c>
      <c r="M10022" t="s">
        <v>856</v>
      </c>
      <c r="N10022" t="s">
        <v>383</v>
      </c>
      <c r="O10022" t="s">
        <v>998</v>
      </c>
      <c r="P10022" t="s">
        <v>1090</v>
      </c>
      <c r="Q10022" t="s">
        <v>250</v>
      </c>
      <c r="R10022" t="s">
        <v>987</v>
      </c>
      <c r="S10022" t="s">
        <v>383</v>
      </c>
      <c r="T10022" t="s">
        <v>673</v>
      </c>
      <c r="U10022" t="s">
        <v>246</v>
      </c>
      <c r="V10022" t="s">
        <v>406</v>
      </c>
      <c r="W10022" t="s">
        <v>721</v>
      </c>
    </row>
    <row r="10023" spans="1:23" x14ac:dyDescent="0.35">
      <c r="A10023" t="s">
        <v>37</v>
      </c>
      <c r="B10023" t="s">
        <v>318</v>
      </c>
      <c r="C10023">
        <v>42</v>
      </c>
      <c r="D10023" t="s">
        <v>455</v>
      </c>
      <c r="E10023" t="s">
        <v>1015</v>
      </c>
      <c r="F10023" t="s">
        <v>998</v>
      </c>
      <c r="G10023" t="s">
        <v>807</v>
      </c>
      <c r="H10023" t="s">
        <v>741</v>
      </c>
      <c r="I10023" t="s">
        <v>934</v>
      </c>
      <c r="J10023" t="s">
        <v>825</v>
      </c>
      <c r="K10023" t="s">
        <v>594</v>
      </c>
      <c r="L10023" t="s">
        <v>1140</v>
      </c>
      <c r="M10023" t="s">
        <v>856</v>
      </c>
      <c r="N10023" t="s">
        <v>825</v>
      </c>
      <c r="O10023" t="s">
        <v>1171</v>
      </c>
      <c r="P10023" t="s">
        <v>1260</v>
      </c>
      <c r="Q10023" t="s">
        <v>78</v>
      </c>
      <c r="R10023" t="s">
        <v>78</v>
      </c>
      <c r="S10023" t="s">
        <v>1018</v>
      </c>
      <c r="T10023" t="s">
        <v>78</v>
      </c>
      <c r="U10023" t="s">
        <v>78</v>
      </c>
      <c r="V10023" t="s">
        <v>825</v>
      </c>
      <c r="W10023" t="s">
        <v>623</v>
      </c>
    </row>
    <row r="10024" spans="1:23" x14ac:dyDescent="0.35">
      <c r="A10024" t="s">
        <v>38</v>
      </c>
      <c r="B10024" t="s">
        <v>827</v>
      </c>
      <c r="C10024">
        <v>357</v>
      </c>
      <c r="D10024" t="s">
        <v>1218</v>
      </c>
      <c r="E10024" t="s">
        <v>736</v>
      </c>
      <c r="F10024" t="s">
        <v>270</v>
      </c>
      <c r="G10024" t="s">
        <v>633</v>
      </c>
      <c r="H10024" t="s">
        <v>728</v>
      </c>
      <c r="I10024" t="s">
        <v>582</v>
      </c>
      <c r="J10024" t="s">
        <v>383</v>
      </c>
      <c r="K10024" t="s">
        <v>1216</v>
      </c>
      <c r="L10024" t="s">
        <v>1180</v>
      </c>
      <c r="M10024" t="s">
        <v>545</v>
      </c>
      <c r="N10024" t="s">
        <v>633</v>
      </c>
      <c r="O10024" t="s">
        <v>696</v>
      </c>
      <c r="P10024" t="s">
        <v>169</v>
      </c>
      <c r="Q10024" t="s">
        <v>631</v>
      </c>
      <c r="R10024" t="s">
        <v>738</v>
      </c>
      <c r="S10024" t="s">
        <v>644</v>
      </c>
      <c r="T10024" t="s">
        <v>673</v>
      </c>
      <c r="U10024" t="s">
        <v>246</v>
      </c>
      <c r="V10024" t="s">
        <v>85</v>
      </c>
      <c r="W10024" t="s">
        <v>721</v>
      </c>
    </row>
    <row r="10025" spans="1:23" x14ac:dyDescent="0.35">
      <c r="A10025" t="s">
        <v>38</v>
      </c>
      <c r="B10025" t="s">
        <v>828</v>
      </c>
      <c r="C10025">
        <v>425</v>
      </c>
      <c r="D10025" t="s">
        <v>431</v>
      </c>
      <c r="E10025" t="s">
        <v>724</v>
      </c>
      <c r="F10025" t="s">
        <v>1171</v>
      </c>
      <c r="G10025" t="s">
        <v>825</v>
      </c>
      <c r="H10025" t="s">
        <v>730</v>
      </c>
      <c r="I10025" t="s">
        <v>798</v>
      </c>
      <c r="J10025" t="s">
        <v>696</v>
      </c>
      <c r="K10025" t="s">
        <v>1121</v>
      </c>
      <c r="L10025" t="s">
        <v>791</v>
      </c>
      <c r="M10025" t="s">
        <v>698</v>
      </c>
      <c r="N10025" t="s">
        <v>717</v>
      </c>
      <c r="O10025" t="s">
        <v>631</v>
      </c>
      <c r="P10025" t="s">
        <v>1446</v>
      </c>
      <c r="Q10025" t="s">
        <v>724</v>
      </c>
      <c r="R10025" t="s">
        <v>355</v>
      </c>
      <c r="S10025" t="s">
        <v>688</v>
      </c>
      <c r="T10025" t="s">
        <v>679</v>
      </c>
      <c r="U10025" t="s">
        <v>246</v>
      </c>
      <c r="V10025" t="s">
        <v>718</v>
      </c>
      <c r="W10025" t="s">
        <v>688</v>
      </c>
    </row>
    <row r="10026" spans="1:23" x14ac:dyDescent="0.35">
      <c r="A10026" t="s">
        <v>38</v>
      </c>
      <c r="B10026" t="s">
        <v>318</v>
      </c>
      <c r="C10026">
        <v>41</v>
      </c>
      <c r="D10026" t="s">
        <v>699</v>
      </c>
      <c r="E10026" t="s">
        <v>78</v>
      </c>
      <c r="F10026" t="s">
        <v>406</v>
      </c>
      <c r="G10026" t="s">
        <v>78</v>
      </c>
      <c r="H10026" t="s">
        <v>796</v>
      </c>
      <c r="I10026" t="s">
        <v>925</v>
      </c>
      <c r="J10026" t="s">
        <v>936</v>
      </c>
      <c r="K10026" t="s">
        <v>404</v>
      </c>
      <c r="L10026" t="s">
        <v>1205</v>
      </c>
      <c r="M10026" t="s">
        <v>1096</v>
      </c>
      <c r="N10026" t="s">
        <v>902</v>
      </c>
      <c r="O10026" t="s">
        <v>902</v>
      </c>
      <c r="P10026" t="s">
        <v>367</v>
      </c>
      <c r="Q10026" t="s">
        <v>406</v>
      </c>
      <c r="R10026" t="s">
        <v>78</v>
      </c>
      <c r="S10026" t="s">
        <v>793</v>
      </c>
      <c r="T10026" t="s">
        <v>78</v>
      </c>
      <c r="U10026" t="s">
        <v>78</v>
      </c>
      <c r="V10026" t="s">
        <v>78</v>
      </c>
      <c r="W10026" t="s">
        <v>389</v>
      </c>
    </row>
    <row r="10027" spans="1:23" x14ac:dyDescent="0.35">
      <c r="A10027" t="s">
        <v>39</v>
      </c>
      <c r="B10027" t="s">
        <v>827</v>
      </c>
      <c r="C10027">
        <v>427</v>
      </c>
      <c r="D10027" t="s">
        <v>561</v>
      </c>
      <c r="E10027" t="s">
        <v>718</v>
      </c>
      <c r="F10027" t="s">
        <v>631</v>
      </c>
      <c r="G10027" t="s">
        <v>732</v>
      </c>
      <c r="H10027" t="s">
        <v>721</v>
      </c>
      <c r="I10027" t="s">
        <v>925</v>
      </c>
      <c r="J10027" t="s">
        <v>868</v>
      </c>
      <c r="K10027" t="s">
        <v>840</v>
      </c>
      <c r="L10027" t="s">
        <v>980</v>
      </c>
      <c r="M10027" t="s">
        <v>641</v>
      </c>
      <c r="N10027" t="s">
        <v>250</v>
      </c>
      <c r="O10027" t="s">
        <v>337</v>
      </c>
      <c r="P10027" t="s">
        <v>124</v>
      </c>
      <c r="Q10027" t="s">
        <v>741</v>
      </c>
      <c r="R10027" t="s">
        <v>668</v>
      </c>
      <c r="S10027" t="s">
        <v>718</v>
      </c>
      <c r="T10027" t="s">
        <v>679</v>
      </c>
      <c r="U10027" t="s">
        <v>433</v>
      </c>
      <c r="V10027" t="s">
        <v>623</v>
      </c>
      <c r="W10027" t="s">
        <v>745</v>
      </c>
    </row>
    <row r="10028" spans="1:23" x14ac:dyDescent="0.35">
      <c r="A10028" t="s">
        <v>39</v>
      </c>
      <c r="B10028" t="s">
        <v>828</v>
      </c>
      <c r="C10028">
        <v>559</v>
      </c>
      <c r="D10028" t="s">
        <v>1102</v>
      </c>
      <c r="E10028" t="s">
        <v>456</v>
      </c>
      <c r="F10028" t="s">
        <v>938</v>
      </c>
      <c r="G10028" t="s">
        <v>737</v>
      </c>
      <c r="H10028" t="s">
        <v>1011</v>
      </c>
      <c r="I10028" t="s">
        <v>1087</v>
      </c>
      <c r="J10028" t="s">
        <v>796</v>
      </c>
      <c r="K10028" t="s">
        <v>918</v>
      </c>
      <c r="L10028" t="s">
        <v>731</v>
      </c>
      <c r="M10028" t="s">
        <v>1124</v>
      </c>
      <c r="N10028" t="s">
        <v>825</v>
      </c>
      <c r="O10028" t="s">
        <v>1171</v>
      </c>
      <c r="P10028" t="s">
        <v>985</v>
      </c>
      <c r="Q10028" t="s">
        <v>742</v>
      </c>
      <c r="R10028" t="s">
        <v>355</v>
      </c>
      <c r="S10028" t="s">
        <v>624</v>
      </c>
      <c r="T10028" t="s">
        <v>78</v>
      </c>
      <c r="U10028" t="s">
        <v>668</v>
      </c>
      <c r="V10028" t="s">
        <v>406</v>
      </c>
      <c r="W10028" t="s">
        <v>406</v>
      </c>
    </row>
    <row r="10029" spans="1:23" x14ac:dyDescent="0.35">
      <c r="A10029" t="s">
        <v>39</v>
      </c>
      <c r="B10029" t="s">
        <v>318</v>
      </c>
      <c r="C10029">
        <v>41</v>
      </c>
      <c r="D10029" t="s">
        <v>402</v>
      </c>
      <c r="E10029" t="s">
        <v>980</v>
      </c>
      <c r="F10029" t="s">
        <v>78</v>
      </c>
      <c r="G10029" t="s">
        <v>644</v>
      </c>
      <c r="H10029" t="s">
        <v>85</v>
      </c>
      <c r="I10029" t="s">
        <v>865</v>
      </c>
      <c r="J10029" t="s">
        <v>78</v>
      </c>
      <c r="K10029" t="s">
        <v>719</v>
      </c>
      <c r="L10029" t="s">
        <v>791</v>
      </c>
      <c r="M10029" t="s">
        <v>801</v>
      </c>
      <c r="N10029" t="s">
        <v>377</v>
      </c>
      <c r="O10029" t="s">
        <v>288</v>
      </c>
      <c r="P10029" t="s">
        <v>764</v>
      </c>
      <c r="Q10029" t="s">
        <v>85</v>
      </c>
      <c r="R10029" t="s">
        <v>78</v>
      </c>
      <c r="S10029" t="s">
        <v>745</v>
      </c>
      <c r="T10029" t="s">
        <v>78</v>
      </c>
      <c r="U10029" t="s">
        <v>78</v>
      </c>
      <c r="V10029" t="s">
        <v>78</v>
      </c>
      <c r="W10029" t="s">
        <v>78</v>
      </c>
    </row>
    <row r="10030" spans="1:23" x14ac:dyDescent="0.35">
      <c r="A10030" t="s">
        <v>40</v>
      </c>
      <c r="B10030" t="s">
        <v>827</v>
      </c>
      <c r="C10030">
        <v>2082</v>
      </c>
      <c r="D10030" t="s">
        <v>514</v>
      </c>
      <c r="E10030" t="s">
        <v>676</v>
      </c>
      <c r="F10030" t="s">
        <v>993</v>
      </c>
      <c r="G10030" t="s">
        <v>456</v>
      </c>
      <c r="H10030" t="s">
        <v>633</v>
      </c>
      <c r="I10030" t="s">
        <v>764</v>
      </c>
      <c r="J10030" t="s">
        <v>728</v>
      </c>
      <c r="K10030" t="s">
        <v>1220</v>
      </c>
      <c r="L10030" t="s">
        <v>1096</v>
      </c>
      <c r="M10030" t="s">
        <v>420</v>
      </c>
      <c r="N10030" t="s">
        <v>721</v>
      </c>
      <c r="O10030" t="s">
        <v>745</v>
      </c>
      <c r="P10030" t="s">
        <v>1259</v>
      </c>
      <c r="Q10030" t="s">
        <v>728</v>
      </c>
      <c r="R10030" t="s">
        <v>377</v>
      </c>
      <c r="S10030" t="s">
        <v>341</v>
      </c>
      <c r="T10030" t="s">
        <v>170</v>
      </c>
      <c r="U10030" t="s">
        <v>673</v>
      </c>
      <c r="V10030" t="s">
        <v>355</v>
      </c>
      <c r="W10030" t="s">
        <v>337</v>
      </c>
    </row>
    <row r="10031" spans="1:23" x14ac:dyDescent="0.35">
      <c r="A10031" t="s">
        <v>40</v>
      </c>
      <c r="B10031" t="s">
        <v>828</v>
      </c>
      <c r="C10031">
        <v>2636</v>
      </c>
      <c r="D10031" t="s">
        <v>402</v>
      </c>
      <c r="E10031" t="s">
        <v>998</v>
      </c>
      <c r="F10031" t="s">
        <v>1171</v>
      </c>
      <c r="G10031" t="s">
        <v>631</v>
      </c>
      <c r="H10031" t="s">
        <v>739</v>
      </c>
      <c r="I10031" t="s">
        <v>611</v>
      </c>
      <c r="J10031" t="s">
        <v>789</v>
      </c>
      <c r="K10031" t="s">
        <v>996</v>
      </c>
      <c r="L10031" t="s">
        <v>725</v>
      </c>
      <c r="M10031" t="s">
        <v>750</v>
      </c>
      <c r="N10031" t="s">
        <v>690</v>
      </c>
      <c r="O10031" t="s">
        <v>998</v>
      </c>
      <c r="P10031" t="s">
        <v>1213</v>
      </c>
      <c r="Q10031" t="s">
        <v>730</v>
      </c>
      <c r="R10031" t="s">
        <v>675</v>
      </c>
      <c r="S10031" t="s">
        <v>644</v>
      </c>
      <c r="T10031" t="s">
        <v>170</v>
      </c>
      <c r="U10031" t="s">
        <v>673</v>
      </c>
      <c r="V10031" t="s">
        <v>383</v>
      </c>
      <c r="W10031" t="s">
        <v>736</v>
      </c>
    </row>
    <row r="10032" spans="1:23" x14ac:dyDescent="0.35">
      <c r="A10032" t="s">
        <v>40</v>
      </c>
      <c r="B10032" t="s">
        <v>318</v>
      </c>
      <c r="C10032">
        <v>204</v>
      </c>
      <c r="D10032" t="s">
        <v>149</v>
      </c>
      <c r="E10032" t="s">
        <v>288</v>
      </c>
      <c r="F10032" t="s">
        <v>688</v>
      </c>
      <c r="G10032" t="s">
        <v>490</v>
      </c>
      <c r="H10032" t="s">
        <v>508</v>
      </c>
      <c r="I10032" t="s">
        <v>902</v>
      </c>
      <c r="J10032" t="s">
        <v>724</v>
      </c>
      <c r="K10032" t="s">
        <v>840</v>
      </c>
      <c r="L10032" t="s">
        <v>1214</v>
      </c>
      <c r="M10032" t="s">
        <v>996</v>
      </c>
      <c r="N10032" t="s">
        <v>580</v>
      </c>
      <c r="O10032" t="s">
        <v>949</v>
      </c>
      <c r="P10032" t="s">
        <v>911</v>
      </c>
      <c r="Q10032" t="s">
        <v>383</v>
      </c>
      <c r="R10032" t="s">
        <v>78</v>
      </c>
      <c r="S10032" t="s">
        <v>337</v>
      </c>
      <c r="T10032" t="s">
        <v>78</v>
      </c>
      <c r="U10032" t="s">
        <v>78</v>
      </c>
      <c r="V10032" t="s">
        <v>85</v>
      </c>
      <c r="W10032" t="s">
        <v>414</v>
      </c>
    </row>
    <row r="10034" spans="1:23" x14ac:dyDescent="0.35">
      <c r="A10034" t="s">
        <v>2441</v>
      </c>
    </row>
    <row r="10035" spans="1:23" x14ac:dyDescent="0.35">
      <c r="A10035" t="s">
        <v>29</v>
      </c>
      <c r="B10035" t="s">
        <v>864</v>
      </c>
      <c r="C10035" t="s">
        <v>30</v>
      </c>
      <c r="D10035" t="s">
        <v>1394</v>
      </c>
      <c r="E10035" t="s">
        <v>2423</v>
      </c>
      <c r="F10035" t="s">
        <v>2424</v>
      </c>
      <c r="G10035" t="s">
        <v>2425</v>
      </c>
      <c r="H10035" t="s">
        <v>2426</v>
      </c>
      <c r="I10035" t="s">
        <v>2427</v>
      </c>
      <c r="J10035" t="s">
        <v>2428</v>
      </c>
      <c r="K10035" t="s">
        <v>2429</v>
      </c>
      <c r="L10035" t="s">
        <v>2430</v>
      </c>
      <c r="M10035" t="s">
        <v>2431</v>
      </c>
      <c r="N10035" t="s">
        <v>2432</v>
      </c>
      <c r="O10035" t="s">
        <v>2433</v>
      </c>
      <c r="P10035" t="s">
        <v>2434</v>
      </c>
      <c r="Q10035" t="s">
        <v>2435</v>
      </c>
      <c r="R10035" t="s">
        <v>2436</v>
      </c>
      <c r="S10035" t="s">
        <v>2437</v>
      </c>
      <c r="T10035" t="s">
        <v>2438</v>
      </c>
      <c r="U10035" t="s">
        <v>2439</v>
      </c>
      <c r="V10035" t="s">
        <v>707</v>
      </c>
      <c r="W10035" t="s">
        <v>74</v>
      </c>
    </row>
    <row r="10036" spans="1:23" x14ac:dyDescent="0.35">
      <c r="A10036" t="s">
        <v>35</v>
      </c>
      <c r="B10036" t="s">
        <v>831</v>
      </c>
      <c r="C10036">
        <v>116</v>
      </c>
      <c r="D10036" t="s">
        <v>1216</v>
      </c>
      <c r="E10036" t="s">
        <v>721</v>
      </c>
      <c r="F10036" t="s">
        <v>63</v>
      </c>
      <c r="G10036" t="s">
        <v>406</v>
      </c>
      <c r="H10036" t="s">
        <v>717</v>
      </c>
      <c r="I10036" t="s">
        <v>431</v>
      </c>
      <c r="J10036" t="s">
        <v>1018</v>
      </c>
      <c r="K10036" t="s">
        <v>744</v>
      </c>
      <c r="L10036" t="s">
        <v>1091</v>
      </c>
      <c r="M10036" t="s">
        <v>212</v>
      </c>
      <c r="N10036" t="s">
        <v>1136</v>
      </c>
      <c r="O10036" t="s">
        <v>737</v>
      </c>
      <c r="P10036" t="s">
        <v>232</v>
      </c>
      <c r="Q10036" t="s">
        <v>730</v>
      </c>
      <c r="R10036" t="s">
        <v>170</v>
      </c>
      <c r="S10036" t="s">
        <v>742</v>
      </c>
      <c r="T10036" t="s">
        <v>389</v>
      </c>
      <c r="U10036" t="s">
        <v>78</v>
      </c>
      <c r="V10036" t="s">
        <v>644</v>
      </c>
      <c r="W10036" t="s">
        <v>433</v>
      </c>
    </row>
    <row r="10037" spans="1:23" x14ac:dyDescent="0.35">
      <c r="A10037" t="s">
        <v>35</v>
      </c>
      <c r="B10037" t="s">
        <v>832</v>
      </c>
      <c r="C10037">
        <v>347</v>
      </c>
      <c r="D10037" t="s">
        <v>214</v>
      </c>
      <c r="E10037" t="s">
        <v>676</v>
      </c>
      <c r="F10037" t="s">
        <v>1023</v>
      </c>
      <c r="G10037" t="s">
        <v>868</v>
      </c>
      <c r="H10037" t="s">
        <v>624</v>
      </c>
      <c r="I10037" t="s">
        <v>840</v>
      </c>
      <c r="J10037" t="s">
        <v>631</v>
      </c>
      <c r="K10037" t="s">
        <v>1265</v>
      </c>
      <c r="L10037" t="s">
        <v>731</v>
      </c>
      <c r="M10037" t="s">
        <v>654</v>
      </c>
      <c r="N10037" t="s">
        <v>508</v>
      </c>
      <c r="O10037" t="s">
        <v>737</v>
      </c>
      <c r="P10037" t="s">
        <v>49</v>
      </c>
      <c r="Q10037" t="s">
        <v>825</v>
      </c>
      <c r="R10037" t="s">
        <v>414</v>
      </c>
      <c r="S10037" t="s">
        <v>433</v>
      </c>
      <c r="T10037" t="s">
        <v>78</v>
      </c>
      <c r="U10037" t="s">
        <v>374</v>
      </c>
      <c r="V10037" t="s">
        <v>433</v>
      </c>
      <c r="W10037" t="s">
        <v>718</v>
      </c>
    </row>
    <row r="10038" spans="1:23" x14ac:dyDescent="0.35">
      <c r="A10038" t="s">
        <v>35</v>
      </c>
      <c r="B10038" t="s">
        <v>833</v>
      </c>
      <c r="C10038">
        <v>154</v>
      </c>
      <c r="D10038" t="s">
        <v>404</v>
      </c>
      <c r="E10038" t="s">
        <v>406</v>
      </c>
      <c r="F10038" t="s">
        <v>732</v>
      </c>
      <c r="G10038" t="s">
        <v>387</v>
      </c>
      <c r="H10038" t="s">
        <v>250</v>
      </c>
      <c r="I10038" t="s">
        <v>810</v>
      </c>
      <c r="J10038" t="s">
        <v>958</v>
      </c>
      <c r="K10038" t="s">
        <v>798</v>
      </c>
      <c r="L10038" t="s">
        <v>291</v>
      </c>
      <c r="M10038" t="s">
        <v>813</v>
      </c>
      <c r="N10038" t="s">
        <v>735</v>
      </c>
      <c r="O10038" t="s">
        <v>743</v>
      </c>
      <c r="P10038" t="s">
        <v>1312</v>
      </c>
      <c r="Q10038" t="s">
        <v>341</v>
      </c>
      <c r="R10038" t="s">
        <v>743</v>
      </c>
      <c r="S10038" t="s">
        <v>688</v>
      </c>
      <c r="T10038" t="s">
        <v>78</v>
      </c>
      <c r="U10038" t="s">
        <v>78</v>
      </c>
      <c r="V10038" t="s">
        <v>732</v>
      </c>
      <c r="W10038" t="s">
        <v>458</v>
      </c>
    </row>
    <row r="10039" spans="1:23" x14ac:dyDescent="0.35">
      <c r="A10039" t="s">
        <v>36</v>
      </c>
      <c r="B10039" t="s">
        <v>831</v>
      </c>
      <c r="C10039">
        <v>142</v>
      </c>
      <c r="D10039" t="s">
        <v>1212</v>
      </c>
      <c r="E10039" t="s">
        <v>987</v>
      </c>
      <c r="F10039" t="s">
        <v>1011</v>
      </c>
      <c r="G10039" t="s">
        <v>529</v>
      </c>
      <c r="H10039" t="s">
        <v>377</v>
      </c>
      <c r="I10039" t="s">
        <v>1466</v>
      </c>
      <c r="J10039" t="s">
        <v>690</v>
      </c>
      <c r="K10039" t="s">
        <v>522</v>
      </c>
      <c r="L10039" t="s">
        <v>528</v>
      </c>
      <c r="M10039" t="s">
        <v>1213</v>
      </c>
      <c r="N10039" t="s">
        <v>783</v>
      </c>
      <c r="O10039" t="s">
        <v>738</v>
      </c>
      <c r="P10039" t="s">
        <v>554</v>
      </c>
      <c r="Q10039" t="s">
        <v>730</v>
      </c>
      <c r="R10039" t="s">
        <v>85</v>
      </c>
      <c r="S10039" t="s">
        <v>490</v>
      </c>
      <c r="T10039" t="s">
        <v>78</v>
      </c>
      <c r="U10039" t="s">
        <v>673</v>
      </c>
      <c r="V10039" t="s">
        <v>737</v>
      </c>
      <c r="W10039" t="s">
        <v>389</v>
      </c>
    </row>
    <row r="10040" spans="1:23" x14ac:dyDescent="0.35">
      <c r="A10040" t="s">
        <v>36</v>
      </c>
      <c r="B10040" t="s">
        <v>832</v>
      </c>
      <c r="C10040">
        <v>1302</v>
      </c>
      <c r="D10040" t="s">
        <v>499</v>
      </c>
      <c r="E10040" t="s">
        <v>719</v>
      </c>
      <c r="F10040" t="s">
        <v>793</v>
      </c>
      <c r="G10040" t="s">
        <v>745</v>
      </c>
      <c r="H10040" t="s">
        <v>739</v>
      </c>
      <c r="I10040" t="s">
        <v>1056</v>
      </c>
      <c r="J10040" t="s">
        <v>580</v>
      </c>
      <c r="K10040" t="s">
        <v>902</v>
      </c>
      <c r="L10040" t="s">
        <v>825</v>
      </c>
      <c r="M10040" t="s">
        <v>852</v>
      </c>
      <c r="N10040" t="s">
        <v>743</v>
      </c>
      <c r="O10040" t="s">
        <v>745</v>
      </c>
      <c r="P10040" t="s">
        <v>320</v>
      </c>
      <c r="Q10040" t="s">
        <v>737</v>
      </c>
      <c r="R10040" t="s">
        <v>246</v>
      </c>
      <c r="S10040" t="s">
        <v>624</v>
      </c>
      <c r="T10040" t="s">
        <v>679</v>
      </c>
      <c r="U10040" t="s">
        <v>679</v>
      </c>
      <c r="V10040" t="s">
        <v>644</v>
      </c>
      <c r="W10040" t="s">
        <v>825</v>
      </c>
    </row>
    <row r="10041" spans="1:23" x14ac:dyDescent="0.35">
      <c r="A10041" t="s">
        <v>36</v>
      </c>
      <c r="B10041" t="s">
        <v>833</v>
      </c>
      <c r="C10041">
        <v>184</v>
      </c>
      <c r="D10041" t="s">
        <v>570</v>
      </c>
      <c r="E10041" t="s">
        <v>1026</v>
      </c>
      <c r="F10041" t="s">
        <v>741</v>
      </c>
      <c r="G10041" t="s">
        <v>631</v>
      </c>
      <c r="H10041" t="s">
        <v>825</v>
      </c>
      <c r="I10041" t="s">
        <v>1118</v>
      </c>
      <c r="J10041" t="s">
        <v>1140</v>
      </c>
      <c r="K10041" t="s">
        <v>723</v>
      </c>
      <c r="L10041" t="s">
        <v>337</v>
      </c>
      <c r="M10041" t="s">
        <v>750</v>
      </c>
      <c r="N10041" t="s">
        <v>675</v>
      </c>
      <c r="O10041" t="s">
        <v>788</v>
      </c>
      <c r="P10041" t="s">
        <v>801</v>
      </c>
      <c r="Q10041" t="s">
        <v>728</v>
      </c>
      <c r="R10041" t="s">
        <v>433</v>
      </c>
      <c r="S10041" t="s">
        <v>622</v>
      </c>
      <c r="T10041" t="s">
        <v>668</v>
      </c>
      <c r="U10041" t="s">
        <v>668</v>
      </c>
      <c r="V10041" t="s">
        <v>250</v>
      </c>
      <c r="W10041" t="s">
        <v>676</v>
      </c>
    </row>
    <row r="10042" spans="1:23" x14ac:dyDescent="0.35">
      <c r="A10042" t="s">
        <v>37</v>
      </c>
      <c r="B10042" t="s">
        <v>831</v>
      </c>
      <c r="C10042">
        <v>109</v>
      </c>
      <c r="D10042" t="s">
        <v>861</v>
      </c>
      <c r="E10042" t="s">
        <v>644</v>
      </c>
      <c r="F10042" t="s">
        <v>1023</v>
      </c>
      <c r="G10042" t="s">
        <v>724</v>
      </c>
      <c r="H10042" t="s">
        <v>724</v>
      </c>
      <c r="I10042" t="s">
        <v>249</v>
      </c>
      <c r="J10042" t="s">
        <v>730</v>
      </c>
      <c r="K10042" t="s">
        <v>1260</v>
      </c>
      <c r="L10042" t="s">
        <v>1121</v>
      </c>
      <c r="M10042" t="s">
        <v>1067</v>
      </c>
      <c r="N10042" t="s">
        <v>1136</v>
      </c>
      <c r="O10042" t="s">
        <v>1030</v>
      </c>
      <c r="P10042" t="s">
        <v>194</v>
      </c>
      <c r="Q10042" t="s">
        <v>737</v>
      </c>
      <c r="R10042" t="s">
        <v>341</v>
      </c>
      <c r="S10042" t="s">
        <v>800</v>
      </c>
      <c r="T10042" t="s">
        <v>246</v>
      </c>
      <c r="U10042" t="s">
        <v>78</v>
      </c>
      <c r="V10042" t="s">
        <v>624</v>
      </c>
      <c r="W10042" t="s">
        <v>731</v>
      </c>
    </row>
    <row r="10043" spans="1:23" x14ac:dyDescent="0.35">
      <c r="A10043" t="s">
        <v>37</v>
      </c>
      <c r="B10043" t="s">
        <v>832</v>
      </c>
      <c r="C10043">
        <v>648</v>
      </c>
      <c r="D10043" t="s">
        <v>621</v>
      </c>
      <c r="E10043" t="s">
        <v>337</v>
      </c>
      <c r="F10043" t="s">
        <v>993</v>
      </c>
      <c r="G10043" t="s">
        <v>288</v>
      </c>
      <c r="H10043" t="s">
        <v>743</v>
      </c>
      <c r="I10043" t="s">
        <v>1200</v>
      </c>
      <c r="J10043" t="s">
        <v>731</v>
      </c>
      <c r="K10043" t="s">
        <v>1015</v>
      </c>
      <c r="L10043" t="s">
        <v>1091</v>
      </c>
      <c r="M10043" t="s">
        <v>727</v>
      </c>
      <c r="N10043" t="s">
        <v>987</v>
      </c>
      <c r="O10043" t="s">
        <v>739</v>
      </c>
      <c r="P10043" t="s">
        <v>613</v>
      </c>
      <c r="Q10043" t="s">
        <v>529</v>
      </c>
      <c r="R10043" t="s">
        <v>433</v>
      </c>
      <c r="S10043" t="s">
        <v>644</v>
      </c>
      <c r="T10043" t="s">
        <v>170</v>
      </c>
      <c r="U10043" t="s">
        <v>673</v>
      </c>
      <c r="V10043" t="s">
        <v>374</v>
      </c>
      <c r="W10043" t="s">
        <v>742</v>
      </c>
    </row>
    <row r="10044" spans="1:23" x14ac:dyDescent="0.35">
      <c r="A10044" t="s">
        <v>37</v>
      </c>
      <c r="B10044" t="s">
        <v>833</v>
      </c>
      <c r="C10044">
        <v>70</v>
      </c>
      <c r="D10044" t="s">
        <v>127</v>
      </c>
      <c r="E10044" t="s">
        <v>725</v>
      </c>
      <c r="F10044" t="s">
        <v>696</v>
      </c>
      <c r="G10044" t="s">
        <v>1205</v>
      </c>
      <c r="H10044" t="s">
        <v>688</v>
      </c>
      <c r="I10044" t="s">
        <v>528</v>
      </c>
      <c r="J10044" t="s">
        <v>1130</v>
      </c>
      <c r="K10044" t="s">
        <v>750</v>
      </c>
      <c r="L10044" t="s">
        <v>250</v>
      </c>
      <c r="M10044" t="s">
        <v>611</v>
      </c>
      <c r="N10044" t="s">
        <v>624</v>
      </c>
      <c r="O10044" t="s">
        <v>1011</v>
      </c>
      <c r="P10044" t="s">
        <v>1252</v>
      </c>
      <c r="Q10044" t="s">
        <v>78</v>
      </c>
      <c r="R10044" t="s">
        <v>1030</v>
      </c>
      <c r="S10044" t="s">
        <v>456</v>
      </c>
      <c r="T10044" t="s">
        <v>78</v>
      </c>
      <c r="U10044" t="s">
        <v>78</v>
      </c>
      <c r="V10044" t="s">
        <v>724</v>
      </c>
      <c r="W10044" t="s">
        <v>78</v>
      </c>
    </row>
    <row r="10045" spans="1:23" x14ac:dyDescent="0.35">
      <c r="A10045" t="s">
        <v>38</v>
      </c>
      <c r="B10045" t="s">
        <v>831</v>
      </c>
      <c r="C10045">
        <v>198</v>
      </c>
      <c r="D10045" t="s">
        <v>856</v>
      </c>
      <c r="E10045" t="s">
        <v>355</v>
      </c>
      <c r="F10045" t="s">
        <v>993</v>
      </c>
      <c r="G10045" t="s">
        <v>730</v>
      </c>
      <c r="H10045" t="s">
        <v>508</v>
      </c>
      <c r="I10045" t="s">
        <v>1107</v>
      </c>
      <c r="J10045" t="s">
        <v>633</v>
      </c>
      <c r="K10045" t="s">
        <v>664</v>
      </c>
      <c r="L10045" t="s">
        <v>918</v>
      </c>
      <c r="M10045" t="s">
        <v>727</v>
      </c>
      <c r="N10045" t="s">
        <v>1171</v>
      </c>
      <c r="O10045" t="s">
        <v>1008</v>
      </c>
      <c r="P10045" t="s">
        <v>537</v>
      </c>
      <c r="Q10045" t="s">
        <v>807</v>
      </c>
      <c r="R10045" t="s">
        <v>825</v>
      </c>
      <c r="S10045" t="s">
        <v>580</v>
      </c>
      <c r="T10045" t="s">
        <v>246</v>
      </c>
      <c r="U10045" t="s">
        <v>78</v>
      </c>
      <c r="V10045" t="s">
        <v>987</v>
      </c>
      <c r="W10045" t="s">
        <v>696</v>
      </c>
    </row>
    <row r="10046" spans="1:23" x14ac:dyDescent="0.35">
      <c r="A10046" t="s">
        <v>38</v>
      </c>
      <c r="B10046" t="s">
        <v>832</v>
      </c>
      <c r="C10046">
        <v>412</v>
      </c>
      <c r="D10046" t="s">
        <v>641</v>
      </c>
      <c r="E10046" t="s">
        <v>825</v>
      </c>
      <c r="F10046" t="s">
        <v>725</v>
      </c>
      <c r="G10046" t="s">
        <v>743</v>
      </c>
      <c r="H10046" t="s">
        <v>724</v>
      </c>
      <c r="I10046" t="s">
        <v>1108</v>
      </c>
      <c r="J10046" t="s">
        <v>580</v>
      </c>
      <c r="K10046" t="s">
        <v>881</v>
      </c>
      <c r="L10046" t="s">
        <v>731</v>
      </c>
      <c r="M10046" t="s">
        <v>768</v>
      </c>
      <c r="N10046" t="s">
        <v>745</v>
      </c>
      <c r="O10046" t="s">
        <v>1008</v>
      </c>
      <c r="P10046" t="s">
        <v>426</v>
      </c>
      <c r="Q10046" t="s">
        <v>288</v>
      </c>
      <c r="R10046" t="s">
        <v>377</v>
      </c>
      <c r="S10046" t="s">
        <v>644</v>
      </c>
      <c r="T10046" t="s">
        <v>78</v>
      </c>
      <c r="U10046" t="s">
        <v>414</v>
      </c>
      <c r="V10046" t="s">
        <v>807</v>
      </c>
      <c r="W10046" t="s">
        <v>250</v>
      </c>
    </row>
    <row r="10047" spans="1:23" x14ac:dyDescent="0.35">
      <c r="A10047" t="s">
        <v>38</v>
      </c>
      <c r="B10047" t="s">
        <v>833</v>
      </c>
      <c r="C10047">
        <v>213</v>
      </c>
      <c r="D10047" t="s">
        <v>191</v>
      </c>
      <c r="E10047" t="s">
        <v>1011</v>
      </c>
      <c r="F10047" t="s">
        <v>938</v>
      </c>
      <c r="G10047" t="s">
        <v>250</v>
      </c>
      <c r="H10047" t="s">
        <v>337</v>
      </c>
      <c r="I10047" t="s">
        <v>1003</v>
      </c>
      <c r="J10047" t="s">
        <v>868</v>
      </c>
      <c r="K10047" t="s">
        <v>951</v>
      </c>
      <c r="L10047" t="s">
        <v>69</v>
      </c>
      <c r="M10047" t="s">
        <v>1216</v>
      </c>
      <c r="N10047" t="s">
        <v>825</v>
      </c>
      <c r="O10047" t="s">
        <v>288</v>
      </c>
      <c r="P10047" t="s">
        <v>494</v>
      </c>
      <c r="Q10047" t="s">
        <v>580</v>
      </c>
      <c r="R10047" t="s">
        <v>800</v>
      </c>
      <c r="S10047" t="s">
        <v>341</v>
      </c>
      <c r="T10047" t="s">
        <v>170</v>
      </c>
      <c r="U10047" t="s">
        <v>78</v>
      </c>
      <c r="V10047" t="s">
        <v>490</v>
      </c>
      <c r="W10047" t="s">
        <v>433</v>
      </c>
    </row>
    <row r="10048" spans="1:23" x14ac:dyDescent="0.35">
      <c r="A10048" t="s">
        <v>39</v>
      </c>
      <c r="B10048" t="s">
        <v>831</v>
      </c>
      <c r="C10048">
        <v>128</v>
      </c>
      <c r="D10048" t="s">
        <v>764</v>
      </c>
      <c r="E10048" t="s">
        <v>85</v>
      </c>
      <c r="F10048" t="s">
        <v>998</v>
      </c>
      <c r="G10048" t="s">
        <v>644</v>
      </c>
      <c r="H10048" t="s">
        <v>1214</v>
      </c>
      <c r="I10048" t="s">
        <v>1326</v>
      </c>
      <c r="J10048" t="s">
        <v>865</v>
      </c>
      <c r="K10048" t="s">
        <v>1252</v>
      </c>
      <c r="L10048" t="s">
        <v>182</v>
      </c>
      <c r="M10048" t="s">
        <v>108</v>
      </c>
      <c r="N10048" t="s">
        <v>739</v>
      </c>
      <c r="O10048" t="s">
        <v>722</v>
      </c>
      <c r="P10048" t="s">
        <v>489</v>
      </c>
      <c r="Q10048" t="s">
        <v>1167</v>
      </c>
      <c r="R10048" t="s">
        <v>433</v>
      </c>
      <c r="S10048" t="s">
        <v>688</v>
      </c>
      <c r="T10048" t="s">
        <v>78</v>
      </c>
      <c r="U10048" t="s">
        <v>78</v>
      </c>
      <c r="V10048" t="s">
        <v>250</v>
      </c>
      <c r="W10048" t="s">
        <v>355</v>
      </c>
    </row>
    <row r="10049" spans="1:23" x14ac:dyDescent="0.35">
      <c r="A10049" t="s">
        <v>39</v>
      </c>
      <c r="B10049" t="s">
        <v>832</v>
      </c>
      <c r="C10049">
        <v>595</v>
      </c>
      <c r="D10049" t="s">
        <v>47</v>
      </c>
      <c r="E10049" t="s">
        <v>825</v>
      </c>
      <c r="F10049" t="s">
        <v>741</v>
      </c>
      <c r="G10049" t="s">
        <v>732</v>
      </c>
      <c r="H10049" t="s">
        <v>734</v>
      </c>
      <c r="I10049" t="s">
        <v>813</v>
      </c>
      <c r="J10049" t="s">
        <v>728</v>
      </c>
      <c r="K10049" t="s">
        <v>1121</v>
      </c>
      <c r="L10049" t="s">
        <v>789</v>
      </c>
      <c r="M10049" t="s">
        <v>524</v>
      </c>
      <c r="N10049" t="s">
        <v>736</v>
      </c>
      <c r="O10049" t="s">
        <v>250</v>
      </c>
      <c r="P10049" t="s">
        <v>267</v>
      </c>
      <c r="Q10049" t="s">
        <v>737</v>
      </c>
      <c r="R10049" t="s">
        <v>673</v>
      </c>
      <c r="S10049" t="s">
        <v>406</v>
      </c>
      <c r="T10049" t="s">
        <v>679</v>
      </c>
      <c r="U10049" t="s">
        <v>170</v>
      </c>
      <c r="V10049" t="s">
        <v>668</v>
      </c>
      <c r="W10049" t="s">
        <v>868</v>
      </c>
    </row>
    <row r="10050" spans="1:23" x14ac:dyDescent="0.35">
      <c r="A10050" t="s">
        <v>39</v>
      </c>
      <c r="B10050" t="s">
        <v>833</v>
      </c>
      <c r="C10050">
        <v>304</v>
      </c>
      <c r="D10050" t="s">
        <v>639</v>
      </c>
      <c r="E10050" t="s">
        <v>739</v>
      </c>
      <c r="F10050" t="s">
        <v>260</v>
      </c>
      <c r="G10050" t="s">
        <v>288</v>
      </c>
      <c r="H10050" t="s">
        <v>938</v>
      </c>
      <c r="I10050" t="s">
        <v>1056</v>
      </c>
      <c r="J10050" t="s">
        <v>740</v>
      </c>
      <c r="K10050" t="s">
        <v>1096</v>
      </c>
      <c r="L10050" t="s">
        <v>1030</v>
      </c>
      <c r="M10050" t="s">
        <v>758</v>
      </c>
      <c r="N10050" t="s">
        <v>825</v>
      </c>
      <c r="O10050" t="s">
        <v>865</v>
      </c>
      <c r="P10050" t="s">
        <v>881</v>
      </c>
      <c r="Q10050" t="s">
        <v>723</v>
      </c>
      <c r="R10050" t="s">
        <v>622</v>
      </c>
      <c r="S10050" t="s">
        <v>732</v>
      </c>
      <c r="T10050" t="s">
        <v>78</v>
      </c>
      <c r="U10050" t="s">
        <v>387</v>
      </c>
      <c r="V10050" t="s">
        <v>736</v>
      </c>
      <c r="W10050" t="s">
        <v>800</v>
      </c>
    </row>
    <row r="10051" spans="1:23" x14ac:dyDescent="0.35">
      <c r="A10051" t="s">
        <v>40</v>
      </c>
      <c r="B10051" t="s">
        <v>831</v>
      </c>
      <c r="C10051">
        <v>693</v>
      </c>
      <c r="D10051" t="s">
        <v>764</v>
      </c>
      <c r="E10051" t="s">
        <v>622</v>
      </c>
      <c r="F10051" t="s">
        <v>503</v>
      </c>
      <c r="G10051" t="s">
        <v>633</v>
      </c>
      <c r="H10051" t="s">
        <v>631</v>
      </c>
      <c r="I10051" t="s">
        <v>420</v>
      </c>
      <c r="J10051" t="s">
        <v>739</v>
      </c>
      <c r="K10051" t="s">
        <v>1260</v>
      </c>
      <c r="L10051" t="s">
        <v>450</v>
      </c>
      <c r="M10051" t="s">
        <v>1213</v>
      </c>
      <c r="N10051" t="s">
        <v>938</v>
      </c>
      <c r="O10051" t="s">
        <v>270</v>
      </c>
      <c r="P10051" t="s">
        <v>149</v>
      </c>
      <c r="Q10051" t="s">
        <v>631</v>
      </c>
      <c r="R10051" t="s">
        <v>406</v>
      </c>
      <c r="S10051" t="s">
        <v>688</v>
      </c>
      <c r="T10051" t="s">
        <v>673</v>
      </c>
      <c r="U10051" t="s">
        <v>679</v>
      </c>
      <c r="V10051" t="s">
        <v>736</v>
      </c>
      <c r="W10051" t="s">
        <v>825</v>
      </c>
    </row>
    <row r="10052" spans="1:23" x14ac:dyDescent="0.35">
      <c r="A10052" t="s">
        <v>40</v>
      </c>
      <c r="B10052" t="s">
        <v>832</v>
      </c>
      <c r="C10052">
        <v>3304</v>
      </c>
      <c r="D10052" t="s">
        <v>365</v>
      </c>
      <c r="E10052" t="s">
        <v>728</v>
      </c>
      <c r="F10052" t="s">
        <v>503</v>
      </c>
      <c r="G10052" t="s">
        <v>337</v>
      </c>
      <c r="H10052" t="s">
        <v>690</v>
      </c>
      <c r="I10052" t="s">
        <v>881</v>
      </c>
      <c r="J10052" t="s">
        <v>719</v>
      </c>
      <c r="K10052" t="s">
        <v>836</v>
      </c>
      <c r="L10052" t="s">
        <v>719</v>
      </c>
      <c r="M10052" t="s">
        <v>969</v>
      </c>
      <c r="N10052" t="s">
        <v>734</v>
      </c>
      <c r="O10052" t="s">
        <v>742</v>
      </c>
      <c r="P10052" t="s">
        <v>613</v>
      </c>
      <c r="Q10052" t="s">
        <v>690</v>
      </c>
      <c r="R10052" t="s">
        <v>433</v>
      </c>
      <c r="S10052" t="s">
        <v>458</v>
      </c>
      <c r="T10052" t="s">
        <v>679</v>
      </c>
      <c r="U10052" t="s">
        <v>673</v>
      </c>
      <c r="V10052" t="s">
        <v>355</v>
      </c>
      <c r="W10052" t="s">
        <v>456</v>
      </c>
    </row>
    <row r="10053" spans="1:23" x14ac:dyDescent="0.35">
      <c r="A10053" t="s">
        <v>40</v>
      </c>
      <c r="B10053" t="s">
        <v>833</v>
      </c>
      <c r="C10053">
        <v>925</v>
      </c>
      <c r="D10053" t="s">
        <v>621</v>
      </c>
      <c r="E10053" t="s">
        <v>1023</v>
      </c>
      <c r="F10053" t="s">
        <v>1064</v>
      </c>
      <c r="G10053" t="s">
        <v>631</v>
      </c>
      <c r="H10053" t="s">
        <v>1008</v>
      </c>
      <c r="I10053" t="s">
        <v>1130</v>
      </c>
      <c r="J10053" t="s">
        <v>783</v>
      </c>
      <c r="K10053" t="s">
        <v>980</v>
      </c>
      <c r="L10053" t="s">
        <v>731</v>
      </c>
      <c r="M10053" t="s">
        <v>1265</v>
      </c>
      <c r="N10053" t="s">
        <v>633</v>
      </c>
      <c r="O10053" t="s">
        <v>793</v>
      </c>
      <c r="P10053" t="s">
        <v>546</v>
      </c>
      <c r="Q10053" t="s">
        <v>631</v>
      </c>
      <c r="R10053" t="s">
        <v>406</v>
      </c>
      <c r="S10053" t="s">
        <v>718</v>
      </c>
      <c r="T10053" t="s">
        <v>679</v>
      </c>
      <c r="U10053" t="s">
        <v>334</v>
      </c>
      <c r="V10053" t="s">
        <v>718</v>
      </c>
      <c r="W10053" t="s">
        <v>85</v>
      </c>
    </row>
    <row r="10055" spans="1:23" x14ac:dyDescent="0.35">
      <c r="A10055" t="s">
        <v>2442</v>
      </c>
    </row>
    <row r="10056" spans="1:23" x14ac:dyDescent="0.35">
      <c r="A10056" t="s">
        <v>29</v>
      </c>
      <c r="B10056" t="s">
        <v>872</v>
      </c>
      <c r="C10056" t="s">
        <v>30</v>
      </c>
      <c r="D10056" t="s">
        <v>1394</v>
      </c>
      <c r="E10056" t="s">
        <v>2423</v>
      </c>
      <c r="F10056" t="s">
        <v>2424</v>
      </c>
      <c r="G10056" t="s">
        <v>2425</v>
      </c>
      <c r="H10056" t="s">
        <v>2426</v>
      </c>
      <c r="I10056" t="s">
        <v>2427</v>
      </c>
      <c r="J10056" t="s">
        <v>2428</v>
      </c>
      <c r="K10056" t="s">
        <v>2429</v>
      </c>
      <c r="L10056" t="s">
        <v>2430</v>
      </c>
      <c r="M10056" t="s">
        <v>2431</v>
      </c>
      <c r="N10056" t="s">
        <v>2432</v>
      </c>
      <c r="O10056" t="s">
        <v>2433</v>
      </c>
      <c r="P10056" t="s">
        <v>2434</v>
      </c>
      <c r="Q10056" t="s">
        <v>2435</v>
      </c>
      <c r="R10056" t="s">
        <v>2436</v>
      </c>
      <c r="S10056" t="s">
        <v>2437</v>
      </c>
      <c r="T10056" t="s">
        <v>2438</v>
      </c>
      <c r="U10056" t="s">
        <v>2439</v>
      </c>
      <c r="V10056" t="s">
        <v>707</v>
      </c>
      <c r="W10056" t="s">
        <v>74</v>
      </c>
    </row>
    <row r="10057" spans="1:23" x14ac:dyDescent="0.35">
      <c r="A10057" t="s">
        <v>35</v>
      </c>
      <c r="B10057" t="s">
        <v>873</v>
      </c>
      <c r="C10057">
        <v>408</v>
      </c>
      <c r="D10057" t="s">
        <v>279</v>
      </c>
      <c r="E10057" t="s">
        <v>825</v>
      </c>
      <c r="F10057" t="s">
        <v>503</v>
      </c>
      <c r="G10057" t="s">
        <v>736</v>
      </c>
      <c r="H10057" t="s">
        <v>688</v>
      </c>
      <c r="I10057" t="s">
        <v>692</v>
      </c>
      <c r="J10057" t="s">
        <v>737</v>
      </c>
      <c r="K10057" t="s">
        <v>439</v>
      </c>
      <c r="L10057" t="s">
        <v>902</v>
      </c>
      <c r="M10057" t="s">
        <v>858</v>
      </c>
      <c r="N10057" t="s">
        <v>725</v>
      </c>
      <c r="O10057" t="s">
        <v>734</v>
      </c>
      <c r="P10057" t="s">
        <v>658</v>
      </c>
      <c r="Q10057" t="s">
        <v>288</v>
      </c>
      <c r="R10057" t="s">
        <v>334</v>
      </c>
      <c r="S10057" t="s">
        <v>624</v>
      </c>
      <c r="T10057" t="s">
        <v>668</v>
      </c>
      <c r="U10057" t="s">
        <v>78</v>
      </c>
      <c r="V10057" t="s">
        <v>433</v>
      </c>
      <c r="W10057" t="s">
        <v>624</v>
      </c>
    </row>
    <row r="10058" spans="1:23" x14ac:dyDescent="0.35">
      <c r="A10058" t="s">
        <v>35</v>
      </c>
      <c r="B10058" t="s">
        <v>874</v>
      </c>
      <c r="C10058">
        <v>173</v>
      </c>
      <c r="D10058" t="s">
        <v>499</v>
      </c>
      <c r="E10058" t="s">
        <v>85</v>
      </c>
      <c r="F10058" t="s">
        <v>745</v>
      </c>
      <c r="G10058" t="s">
        <v>743</v>
      </c>
      <c r="H10058" t="s">
        <v>734</v>
      </c>
      <c r="I10058" t="s">
        <v>958</v>
      </c>
      <c r="J10058" t="s">
        <v>65</v>
      </c>
      <c r="K10058" t="s">
        <v>1209</v>
      </c>
      <c r="L10058" t="s">
        <v>731</v>
      </c>
      <c r="M10058" t="s">
        <v>1136</v>
      </c>
      <c r="N10058" t="s">
        <v>993</v>
      </c>
      <c r="O10058" t="s">
        <v>728</v>
      </c>
      <c r="P10058" t="s">
        <v>1254</v>
      </c>
      <c r="Q10058" t="s">
        <v>246</v>
      </c>
      <c r="R10058" t="s">
        <v>734</v>
      </c>
      <c r="S10058" t="s">
        <v>800</v>
      </c>
      <c r="T10058" t="s">
        <v>78</v>
      </c>
      <c r="U10058" t="s">
        <v>85</v>
      </c>
      <c r="V10058" t="s">
        <v>676</v>
      </c>
      <c r="W10058" t="s">
        <v>807</v>
      </c>
    </row>
    <row r="10059" spans="1:23" x14ac:dyDescent="0.35">
      <c r="A10059" t="s">
        <v>35</v>
      </c>
      <c r="B10059" t="s">
        <v>318</v>
      </c>
      <c r="C10059">
        <v>36</v>
      </c>
      <c r="D10059" t="s">
        <v>267</v>
      </c>
      <c r="E10059" t="s">
        <v>825</v>
      </c>
      <c r="F10059" t="s">
        <v>813</v>
      </c>
      <c r="G10059" t="s">
        <v>755</v>
      </c>
      <c r="H10059" t="s">
        <v>623</v>
      </c>
      <c r="I10059" t="s">
        <v>182</v>
      </c>
      <c r="J10059" t="s">
        <v>748</v>
      </c>
      <c r="K10059" t="s">
        <v>605</v>
      </c>
      <c r="L10059" t="s">
        <v>490</v>
      </c>
      <c r="M10059" t="s">
        <v>694</v>
      </c>
      <c r="N10059" t="s">
        <v>964</v>
      </c>
      <c r="O10059" t="s">
        <v>1222</v>
      </c>
      <c r="P10059" t="s">
        <v>905</v>
      </c>
      <c r="Q10059" t="s">
        <v>433</v>
      </c>
      <c r="R10059" t="s">
        <v>78</v>
      </c>
      <c r="S10059" t="s">
        <v>580</v>
      </c>
      <c r="T10059" t="s">
        <v>78</v>
      </c>
      <c r="U10059" t="s">
        <v>78</v>
      </c>
      <c r="V10059" t="s">
        <v>719</v>
      </c>
      <c r="W10059" t="s">
        <v>387</v>
      </c>
    </row>
    <row r="10060" spans="1:23" x14ac:dyDescent="0.35">
      <c r="A10060" t="s">
        <v>36</v>
      </c>
      <c r="B10060" t="s">
        <v>873</v>
      </c>
      <c r="C10060">
        <v>958</v>
      </c>
      <c r="D10060" t="s">
        <v>531</v>
      </c>
      <c r="E10060" t="s">
        <v>1064</v>
      </c>
      <c r="F10060" t="s">
        <v>1064</v>
      </c>
      <c r="G10060" t="s">
        <v>1030</v>
      </c>
      <c r="H10060" t="s">
        <v>631</v>
      </c>
      <c r="I10060" t="s">
        <v>750</v>
      </c>
      <c r="J10060" t="s">
        <v>1023</v>
      </c>
      <c r="K10060" t="s">
        <v>114</v>
      </c>
      <c r="L10060" t="s">
        <v>580</v>
      </c>
      <c r="M10060" t="s">
        <v>727</v>
      </c>
      <c r="N10060" t="s">
        <v>728</v>
      </c>
      <c r="O10060" t="s">
        <v>949</v>
      </c>
      <c r="P10060" t="s">
        <v>911</v>
      </c>
      <c r="Q10060" t="s">
        <v>730</v>
      </c>
      <c r="R10060" t="s">
        <v>433</v>
      </c>
      <c r="S10060" t="s">
        <v>738</v>
      </c>
      <c r="T10060" t="s">
        <v>679</v>
      </c>
      <c r="U10060" t="s">
        <v>679</v>
      </c>
      <c r="V10060" t="s">
        <v>624</v>
      </c>
      <c r="W10060" t="s">
        <v>732</v>
      </c>
    </row>
    <row r="10061" spans="1:23" x14ac:dyDescent="0.35">
      <c r="A10061" t="s">
        <v>36</v>
      </c>
      <c r="B10061" t="s">
        <v>874</v>
      </c>
      <c r="C10061">
        <v>548</v>
      </c>
      <c r="D10061" t="s">
        <v>445</v>
      </c>
      <c r="E10061" t="s">
        <v>508</v>
      </c>
      <c r="F10061" t="s">
        <v>741</v>
      </c>
      <c r="G10061" t="s">
        <v>529</v>
      </c>
      <c r="H10061" t="s">
        <v>633</v>
      </c>
      <c r="I10061" t="s">
        <v>1026</v>
      </c>
      <c r="J10061" t="s">
        <v>745</v>
      </c>
      <c r="K10061" t="s">
        <v>741</v>
      </c>
      <c r="L10061" t="s">
        <v>807</v>
      </c>
      <c r="M10061" t="s">
        <v>836</v>
      </c>
      <c r="N10061" t="s">
        <v>675</v>
      </c>
      <c r="O10061" t="s">
        <v>868</v>
      </c>
      <c r="P10061" t="s">
        <v>798</v>
      </c>
      <c r="Q10061" t="s">
        <v>737</v>
      </c>
      <c r="R10061" t="s">
        <v>433</v>
      </c>
      <c r="S10061" t="s">
        <v>718</v>
      </c>
      <c r="T10061" t="s">
        <v>668</v>
      </c>
      <c r="U10061" t="s">
        <v>673</v>
      </c>
      <c r="V10061" t="s">
        <v>508</v>
      </c>
      <c r="W10061" t="s">
        <v>743</v>
      </c>
    </row>
    <row r="10062" spans="1:23" x14ac:dyDescent="0.35">
      <c r="A10062" t="s">
        <v>36</v>
      </c>
      <c r="B10062" t="s">
        <v>318</v>
      </c>
      <c r="C10062">
        <v>122</v>
      </c>
      <c r="D10062" t="s">
        <v>162</v>
      </c>
      <c r="E10062" t="s">
        <v>741</v>
      </c>
      <c r="F10062" t="s">
        <v>1171</v>
      </c>
      <c r="G10062" t="s">
        <v>743</v>
      </c>
      <c r="H10062" t="s">
        <v>938</v>
      </c>
      <c r="I10062" t="s">
        <v>740</v>
      </c>
      <c r="J10062" t="s">
        <v>337</v>
      </c>
      <c r="K10062" t="s">
        <v>260</v>
      </c>
      <c r="L10062" t="s">
        <v>624</v>
      </c>
      <c r="M10062" t="s">
        <v>451</v>
      </c>
      <c r="N10062" t="s">
        <v>355</v>
      </c>
      <c r="O10062" t="s">
        <v>270</v>
      </c>
      <c r="P10062" t="s">
        <v>877</v>
      </c>
      <c r="Q10062" t="s">
        <v>721</v>
      </c>
      <c r="R10062" t="s">
        <v>78</v>
      </c>
      <c r="S10062" t="s">
        <v>246</v>
      </c>
      <c r="T10062" t="s">
        <v>78</v>
      </c>
      <c r="U10062" t="s">
        <v>78</v>
      </c>
      <c r="V10062" t="s">
        <v>414</v>
      </c>
      <c r="W10062" t="s">
        <v>337</v>
      </c>
    </row>
    <row r="10063" spans="1:23" x14ac:dyDescent="0.35">
      <c r="A10063" t="s">
        <v>37</v>
      </c>
      <c r="B10063" t="s">
        <v>873</v>
      </c>
      <c r="C10063">
        <v>514</v>
      </c>
      <c r="D10063" t="s">
        <v>1312</v>
      </c>
      <c r="E10063" t="s">
        <v>993</v>
      </c>
      <c r="F10063" t="s">
        <v>1030</v>
      </c>
      <c r="G10063" t="s">
        <v>717</v>
      </c>
      <c r="H10063" t="s">
        <v>825</v>
      </c>
      <c r="I10063" t="s">
        <v>439</v>
      </c>
      <c r="J10063" t="s">
        <v>1118</v>
      </c>
      <c r="K10063" t="s">
        <v>114</v>
      </c>
      <c r="L10063" t="s">
        <v>1214</v>
      </c>
      <c r="M10063" t="s">
        <v>1260</v>
      </c>
      <c r="N10063" t="s">
        <v>250</v>
      </c>
      <c r="O10063" t="s">
        <v>998</v>
      </c>
      <c r="P10063" t="s">
        <v>494</v>
      </c>
      <c r="Q10063" t="s">
        <v>456</v>
      </c>
      <c r="R10063" t="s">
        <v>85</v>
      </c>
      <c r="S10063" t="s">
        <v>800</v>
      </c>
      <c r="T10063" t="s">
        <v>679</v>
      </c>
      <c r="U10063" t="s">
        <v>78</v>
      </c>
      <c r="V10063" t="s">
        <v>623</v>
      </c>
      <c r="W10063" t="s">
        <v>724</v>
      </c>
    </row>
    <row r="10064" spans="1:23" x14ac:dyDescent="0.35">
      <c r="A10064" t="s">
        <v>37</v>
      </c>
      <c r="B10064" t="s">
        <v>874</v>
      </c>
      <c r="C10064">
        <v>261</v>
      </c>
      <c r="D10064" t="s">
        <v>537</v>
      </c>
      <c r="E10064" t="s">
        <v>732</v>
      </c>
      <c r="F10064" t="s">
        <v>508</v>
      </c>
      <c r="G10064" t="s">
        <v>456</v>
      </c>
      <c r="H10064" t="s">
        <v>718</v>
      </c>
      <c r="I10064" t="s">
        <v>1167</v>
      </c>
      <c r="J10064" t="s">
        <v>742</v>
      </c>
      <c r="K10064" t="s">
        <v>260</v>
      </c>
      <c r="L10064" t="s">
        <v>1096</v>
      </c>
      <c r="M10064" t="s">
        <v>1205</v>
      </c>
      <c r="N10064" t="s">
        <v>807</v>
      </c>
      <c r="O10064" t="s">
        <v>745</v>
      </c>
      <c r="P10064" t="s">
        <v>602</v>
      </c>
      <c r="Q10064" t="s">
        <v>490</v>
      </c>
      <c r="R10064" t="s">
        <v>675</v>
      </c>
      <c r="S10064" t="s">
        <v>739</v>
      </c>
      <c r="T10064" t="s">
        <v>334</v>
      </c>
      <c r="U10064" t="s">
        <v>387</v>
      </c>
      <c r="V10064" t="s">
        <v>374</v>
      </c>
      <c r="W10064" t="s">
        <v>949</v>
      </c>
    </row>
    <row r="10065" spans="1:23" x14ac:dyDescent="0.35">
      <c r="A10065" t="s">
        <v>37</v>
      </c>
      <c r="B10065" t="s">
        <v>318</v>
      </c>
      <c r="C10065">
        <v>52</v>
      </c>
      <c r="D10065" t="s">
        <v>562</v>
      </c>
      <c r="E10065" t="s">
        <v>78</v>
      </c>
      <c r="F10065" t="s">
        <v>723</v>
      </c>
      <c r="G10065" t="s">
        <v>688</v>
      </c>
      <c r="H10065" t="s">
        <v>78</v>
      </c>
      <c r="I10065" t="s">
        <v>739</v>
      </c>
      <c r="J10065" t="s">
        <v>736</v>
      </c>
      <c r="K10065" t="s">
        <v>865</v>
      </c>
      <c r="L10065" t="s">
        <v>958</v>
      </c>
      <c r="M10065" t="s">
        <v>1087</v>
      </c>
      <c r="N10065" t="s">
        <v>490</v>
      </c>
      <c r="O10065" t="s">
        <v>739</v>
      </c>
      <c r="P10065" t="s">
        <v>795</v>
      </c>
      <c r="Q10065" t="s">
        <v>624</v>
      </c>
      <c r="R10065" t="s">
        <v>78</v>
      </c>
      <c r="S10065" t="s">
        <v>644</v>
      </c>
      <c r="T10065" t="s">
        <v>78</v>
      </c>
      <c r="U10065" t="s">
        <v>78</v>
      </c>
      <c r="V10065" t="s">
        <v>644</v>
      </c>
      <c r="W10065" t="s">
        <v>734</v>
      </c>
    </row>
    <row r="10066" spans="1:23" x14ac:dyDescent="0.35">
      <c r="A10066" t="s">
        <v>38</v>
      </c>
      <c r="B10066" t="s">
        <v>873</v>
      </c>
      <c r="C10066">
        <v>516</v>
      </c>
      <c r="D10066" t="s">
        <v>464</v>
      </c>
      <c r="E10066" t="s">
        <v>734</v>
      </c>
      <c r="F10066" t="s">
        <v>793</v>
      </c>
      <c r="G10066" t="s">
        <v>737</v>
      </c>
      <c r="H10066" t="s">
        <v>250</v>
      </c>
      <c r="I10066" t="s">
        <v>582</v>
      </c>
      <c r="J10066" t="s">
        <v>503</v>
      </c>
      <c r="K10066" t="s">
        <v>858</v>
      </c>
      <c r="L10066" t="s">
        <v>914</v>
      </c>
      <c r="M10066" t="s">
        <v>795</v>
      </c>
      <c r="N10066" t="s">
        <v>503</v>
      </c>
      <c r="O10066" t="s">
        <v>719</v>
      </c>
      <c r="P10066" t="s">
        <v>1203</v>
      </c>
      <c r="Q10066" t="s">
        <v>508</v>
      </c>
      <c r="R10066" t="s">
        <v>85</v>
      </c>
      <c r="S10066" t="s">
        <v>743</v>
      </c>
      <c r="T10066" t="s">
        <v>668</v>
      </c>
      <c r="U10066" t="s">
        <v>78</v>
      </c>
      <c r="V10066" t="s">
        <v>85</v>
      </c>
      <c r="W10066" t="s">
        <v>456</v>
      </c>
    </row>
    <row r="10067" spans="1:23" x14ac:dyDescent="0.35">
      <c r="A10067" t="s">
        <v>38</v>
      </c>
      <c r="B10067" t="s">
        <v>874</v>
      </c>
      <c r="C10067">
        <v>237</v>
      </c>
      <c r="D10067" t="s">
        <v>504</v>
      </c>
      <c r="E10067" t="s">
        <v>825</v>
      </c>
      <c r="F10067" t="s">
        <v>1023</v>
      </c>
      <c r="G10067" t="s">
        <v>341</v>
      </c>
      <c r="H10067" t="s">
        <v>1018</v>
      </c>
      <c r="I10067" t="s">
        <v>1265</v>
      </c>
      <c r="J10067" t="s">
        <v>458</v>
      </c>
      <c r="K10067" t="s">
        <v>1180</v>
      </c>
      <c r="L10067" t="s">
        <v>1167</v>
      </c>
      <c r="M10067" t="s">
        <v>1124</v>
      </c>
      <c r="N10067" t="s">
        <v>508</v>
      </c>
      <c r="O10067" t="s">
        <v>580</v>
      </c>
      <c r="P10067" t="s">
        <v>466</v>
      </c>
      <c r="Q10067" t="s">
        <v>1008</v>
      </c>
      <c r="R10067" t="s">
        <v>623</v>
      </c>
      <c r="S10067" t="s">
        <v>721</v>
      </c>
      <c r="T10067" t="s">
        <v>679</v>
      </c>
      <c r="U10067" t="s">
        <v>490</v>
      </c>
      <c r="V10067" t="s">
        <v>456</v>
      </c>
      <c r="W10067" t="s">
        <v>736</v>
      </c>
    </row>
    <row r="10068" spans="1:23" x14ac:dyDescent="0.35">
      <c r="A10068" t="s">
        <v>38</v>
      </c>
      <c r="B10068" t="s">
        <v>318</v>
      </c>
      <c r="C10068">
        <v>70</v>
      </c>
      <c r="D10068" t="s">
        <v>139</v>
      </c>
      <c r="E10068" t="s">
        <v>722</v>
      </c>
      <c r="F10068" t="s">
        <v>717</v>
      </c>
      <c r="G10068" t="s">
        <v>377</v>
      </c>
      <c r="H10068" t="s">
        <v>987</v>
      </c>
      <c r="I10068" t="s">
        <v>1264</v>
      </c>
      <c r="J10068" t="s">
        <v>998</v>
      </c>
      <c r="K10068" t="s">
        <v>1064</v>
      </c>
      <c r="L10068" t="s">
        <v>1140</v>
      </c>
      <c r="M10068" t="s">
        <v>1264</v>
      </c>
      <c r="N10068" t="s">
        <v>383</v>
      </c>
      <c r="O10068" t="s">
        <v>987</v>
      </c>
      <c r="P10068" t="s">
        <v>946</v>
      </c>
      <c r="Q10068" t="s">
        <v>624</v>
      </c>
      <c r="R10068" t="s">
        <v>688</v>
      </c>
      <c r="S10068" t="s">
        <v>1091</v>
      </c>
      <c r="T10068" t="s">
        <v>78</v>
      </c>
      <c r="U10068" t="s">
        <v>78</v>
      </c>
      <c r="V10068" t="s">
        <v>377</v>
      </c>
      <c r="W10068" t="s">
        <v>631</v>
      </c>
    </row>
    <row r="10069" spans="1:23" x14ac:dyDescent="0.35">
      <c r="A10069" t="s">
        <v>39</v>
      </c>
      <c r="B10069" t="s">
        <v>873</v>
      </c>
      <c r="C10069">
        <v>651</v>
      </c>
      <c r="D10069" t="s">
        <v>1227</v>
      </c>
      <c r="E10069" t="s">
        <v>718</v>
      </c>
      <c r="F10069" t="s">
        <v>1140</v>
      </c>
      <c r="G10069" t="s">
        <v>529</v>
      </c>
      <c r="H10069" t="s">
        <v>998</v>
      </c>
      <c r="I10069" t="s">
        <v>798</v>
      </c>
      <c r="J10069" t="s">
        <v>719</v>
      </c>
      <c r="K10069" t="s">
        <v>439</v>
      </c>
      <c r="L10069" t="s">
        <v>1015</v>
      </c>
      <c r="M10069" t="s">
        <v>1090</v>
      </c>
      <c r="N10069" t="s">
        <v>456</v>
      </c>
      <c r="O10069" t="s">
        <v>1064</v>
      </c>
      <c r="P10069" t="s">
        <v>137</v>
      </c>
      <c r="Q10069" t="s">
        <v>741</v>
      </c>
      <c r="R10069" t="s">
        <v>377</v>
      </c>
      <c r="S10069" t="s">
        <v>341</v>
      </c>
      <c r="T10069" t="s">
        <v>679</v>
      </c>
      <c r="U10069" t="s">
        <v>679</v>
      </c>
      <c r="V10069" t="s">
        <v>623</v>
      </c>
      <c r="W10069" t="s">
        <v>732</v>
      </c>
    </row>
    <row r="10070" spans="1:23" x14ac:dyDescent="0.35">
      <c r="A10070" t="s">
        <v>39</v>
      </c>
      <c r="B10070" t="s">
        <v>874</v>
      </c>
      <c r="C10070">
        <v>300</v>
      </c>
      <c r="D10070" t="s">
        <v>537</v>
      </c>
      <c r="E10070" t="s">
        <v>998</v>
      </c>
      <c r="F10070" t="s">
        <v>739</v>
      </c>
      <c r="G10070" t="s">
        <v>728</v>
      </c>
      <c r="H10070" t="s">
        <v>696</v>
      </c>
      <c r="I10070" t="s">
        <v>980</v>
      </c>
      <c r="J10070" t="s">
        <v>902</v>
      </c>
      <c r="K10070" t="s">
        <v>865</v>
      </c>
      <c r="L10070" t="s">
        <v>789</v>
      </c>
      <c r="M10070" t="s">
        <v>698</v>
      </c>
      <c r="N10070" t="s">
        <v>623</v>
      </c>
      <c r="O10070" t="s">
        <v>724</v>
      </c>
      <c r="P10070" t="s">
        <v>840</v>
      </c>
      <c r="Q10070" t="s">
        <v>825</v>
      </c>
      <c r="R10070" t="s">
        <v>490</v>
      </c>
      <c r="S10070" t="s">
        <v>622</v>
      </c>
      <c r="T10070" t="s">
        <v>78</v>
      </c>
      <c r="U10070" t="s">
        <v>374</v>
      </c>
      <c r="V10070" t="s">
        <v>624</v>
      </c>
      <c r="W10070" t="s">
        <v>490</v>
      </c>
    </row>
    <row r="10071" spans="1:23" x14ac:dyDescent="0.35">
      <c r="A10071" t="s">
        <v>39</v>
      </c>
      <c r="B10071" t="s">
        <v>318</v>
      </c>
      <c r="C10071">
        <v>76</v>
      </c>
      <c r="D10071" t="s">
        <v>1123</v>
      </c>
      <c r="E10071" t="s">
        <v>732</v>
      </c>
      <c r="F10071" t="s">
        <v>1091</v>
      </c>
      <c r="G10071" t="s">
        <v>288</v>
      </c>
      <c r="H10071" t="s">
        <v>85</v>
      </c>
      <c r="I10071" t="s">
        <v>1225</v>
      </c>
      <c r="J10071" t="s">
        <v>725</v>
      </c>
      <c r="K10071" t="s">
        <v>1138</v>
      </c>
      <c r="L10071" t="s">
        <v>721</v>
      </c>
      <c r="M10071" t="s">
        <v>526</v>
      </c>
      <c r="N10071" t="s">
        <v>1171</v>
      </c>
      <c r="O10071" t="s">
        <v>949</v>
      </c>
      <c r="P10071" t="s">
        <v>182</v>
      </c>
      <c r="Q10071" t="s">
        <v>745</v>
      </c>
      <c r="R10071" t="s">
        <v>78</v>
      </c>
      <c r="S10071" t="s">
        <v>1214</v>
      </c>
      <c r="T10071" t="s">
        <v>78</v>
      </c>
      <c r="U10071" t="s">
        <v>738</v>
      </c>
      <c r="V10071" t="s">
        <v>355</v>
      </c>
      <c r="W10071" t="s">
        <v>723</v>
      </c>
    </row>
    <row r="10072" spans="1:23" x14ac:dyDescent="0.35">
      <c r="A10072" t="s">
        <v>40</v>
      </c>
      <c r="B10072" t="s">
        <v>873</v>
      </c>
      <c r="C10072">
        <v>3047</v>
      </c>
      <c r="D10072" t="s">
        <v>514</v>
      </c>
      <c r="E10072" t="s">
        <v>631</v>
      </c>
      <c r="F10072" t="s">
        <v>793</v>
      </c>
      <c r="G10072" t="s">
        <v>724</v>
      </c>
      <c r="H10072" t="s">
        <v>337</v>
      </c>
      <c r="I10072" t="s">
        <v>798</v>
      </c>
      <c r="J10072" t="s">
        <v>1023</v>
      </c>
      <c r="K10072" t="s">
        <v>1216</v>
      </c>
      <c r="L10072" t="s">
        <v>788</v>
      </c>
      <c r="M10072" t="s">
        <v>464</v>
      </c>
      <c r="N10072" t="s">
        <v>724</v>
      </c>
      <c r="O10072" t="s">
        <v>998</v>
      </c>
      <c r="P10072" t="s">
        <v>549</v>
      </c>
      <c r="Q10072" t="s">
        <v>631</v>
      </c>
      <c r="R10072" t="s">
        <v>389</v>
      </c>
      <c r="S10072" t="s">
        <v>622</v>
      </c>
      <c r="T10072" t="s">
        <v>679</v>
      </c>
      <c r="U10072" t="s">
        <v>679</v>
      </c>
      <c r="V10072" t="s">
        <v>355</v>
      </c>
      <c r="W10072" t="s">
        <v>825</v>
      </c>
    </row>
    <row r="10073" spans="1:23" x14ac:dyDescent="0.35">
      <c r="A10073" t="s">
        <v>40</v>
      </c>
      <c r="B10073" t="s">
        <v>874</v>
      </c>
      <c r="C10073">
        <v>1519</v>
      </c>
      <c r="D10073" t="s">
        <v>208</v>
      </c>
      <c r="E10073" t="s">
        <v>690</v>
      </c>
      <c r="F10073" t="s">
        <v>998</v>
      </c>
      <c r="G10073" t="s">
        <v>633</v>
      </c>
      <c r="H10073" t="s">
        <v>631</v>
      </c>
      <c r="I10073" t="s">
        <v>918</v>
      </c>
      <c r="J10073" t="s">
        <v>741</v>
      </c>
      <c r="K10073" t="s">
        <v>1167</v>
      </c>
      <c r="L10073" t="s">
        <v>741</v>
      </c>
      <c r="M10073" t="s">
        <v>528</v>
      </c>
      <c r="N10073" t="s">
        <v>383</v>
      </c>
      <c r="O10073" t="s">
        <v>288</v>
      </c>
      <c r="P10073" t="s">
        <v>526</v>
      </c>
      <c r="Q10073" t="s">
        <v>250</v>
      </c>
      <c r="R10073" t="s">
        <v>675</v>
      </c>
      <c r="S10073" t="s">
        <v>734</v>
      </c>
      <c r="T10073" t="s">
        <v>170</v>
      </c>
      <c r="U10073" t="s">
        <v>377</v>
      </c>
      <c r="V10073" t="s">
        <v>734</v>
      </c>
      <c r="W10073" t="s">
        <v>718</v>
      </c>
    </row>
    <row r="10074" spans="1:23" x14ac:dyDescent="0.35">
      <c r="A10074" t="s">
        <v>40</v>
      </c>
      <c r="B10074" t="s">
        <v>318</v>
      </c>
      <c r="C10074">
        <v>356</v>
      </c>
      <c r="D10074" t="s">
        <v>645</v>
      </c>
      <c r="E10074" t="s">
        <v>739</v>
      </c>
      <c r="F10074" t="s">
        <v>1171</v>
      </c>
      <c r="G10074" t="s">
        <v>688</v>
      </c>
      <c r="H10074" t="s">
        <v>456</v>
      </c>
      <c r="I10074" t="s">
        <v>750</v>
      </c>
      <c r="J10074" t="s">
        <v>998</v>
      </c>
      <c r="K10074" t="s">
        <v>905</v>
      </c>
      <c r="L10074" t="s">
        <v>631</v>
      </c>
      <c r="M10074" t="s">
        <v>852</v>
      </c>
      <c r="N10074" t="s">
        <v>456</v>
      </c>
      <c r="O10074" t="s">
        <v>993</v>
      </c>
      <c r="P10074" t="s">
        <v>533</v>
      </c>
      <c r="Q10074" t="s">
        <v>633</v>
      </c>
      <c r="R10074" t="s">
        <v>433</v>
      </c>
      <c r="S10074" t="s">
        <v>456</v>
      </c>
      <c r="T10074" t="s">
        <v>78</v>
      </c>
      <c r="U10074" t="s">
        <v>334</v>
      </c>
      <c r="V10074" t="s">
        <v>490</v>
      </c>
      <c r="W10074" t="s">
        <v>508</v>
      </c>
    </row>
    <row r="10076" spans="1:23" x14ac:dyDescent="0.35">
      <c r="A10076" t="s">
        <v>2443</v>
      </c>
    </row>
    <row r="10077" spans="1:23" x14ac:dyDescent="0.35">
      <c r="A10077" t="s">
        <v>29</v>
      </c>
      <c r="B10077" t="s">
        <v>887</v>
      </c>
      <c r="C10077" t="s">
        <v>30</v>
      </c>
      <c r="D10077" t="s">
        <v>1394</v>
      </c>
      <c r="E10077" t="s">
        <v>2423</v>
      </c>
      <c r="F10077" t="s">
        <v>2424</v>
      </c>
      <c r="G10077" t="s">
        <v>2425</v>
      </c>
      <c r="H10077" t="s">
        <v>2426</v>
      </c>
      <c r="I10077" t="s">
        <v>2427</v>
      </c>
      <c r="J10077" t="s">
        <v>2428</v>
      </c>
      <c r="K10077" t="s">
        <v>2429</v>
      </c>
      <c r="L10077" t="s">
        <v>2430</v>
      </c>
      <c r="M10077" t="s">
        <v>2431</v>
      </c>
      <c r="N10077" t="s">
        <v>2432</v>
      </c>
      <c r="O10077" t="s">
        <v>2433</v>
      </c>
      <c r="P10077" t="s">
        <v>2434</v>
      </c>
      <c r="Q10077" t="s">
        <v>2435</v>
      </c>
      <c r="R10077" t="s">
        <v>2436</v>
      </c>
      <c r="S10077" t="s">
        <v>2437</v>
      </c>
      <c r="T10077" t="s">
        <v>2438</v>
      </c>
      <c r="U10077" t="s">
        <v>2439</v>
      </c>
      <c r="V10077" t="s">
        <v>707</v>
      </c>
      <c r="W10077" t="s">
        <v>74</v>
      </c>
    </row>
    <row r="10078" spans="1:23" x14ac:dyDescent="0.35">
      <c r="A10078" t="s">
        <v>35</v>
      </c>
      <c r="B10078" t="s">
        <v>888</v>
      </c>
      <c r="C10078">
        <v>291</v>
      </c>
      <c r="D10078" t="s">
        <v>257</v>
      </c>
      <c r="E10078" t="s">
        <v>250</v>
      </c>
      <c r="F10078" t="s">
        <v>721</v>
      </c>
      <c r="G10078" t="s">
        <v>456</v>
      </c>
      <c r="H10078" t="s">
        <v>414</v>
      </c>
      <c r="I10078" t="s">
        <v>539</v>
      </c>
      <c r="J10078" t="s">
        <v>508</v>
      </c>
      <c r="K10078" t="s">
        <v>854</v>
      </c>
      <c r="L10078" t="s">
        <v>996</v>
      </c>
      <c r="M10078" t="s">
        <v>912</v>
      </c>
      <c r="N10078" t="s">
        <v>739</v>
      </c>
      <c r="O10078" t="s">
        <v>246</v>
      </c>
      <c r="P10078" t="s">
        <v>629</v>
      </c>
      <c r="Q10078" t="s">
        <v>633</v>
      </c>
      <c r="R10078" t="s">
        <v>377</v>
      </c>
      <c r="S10078" t="s">
        <v>387</v>
      </c>
      <c r="T10078" t="s">
        <v>78</v>
      </c>
      <c r="U10078" t="s">
        <v>78</v>
      </c>
      <c r="V10078" t="s">
        <v>987</v>
      </c>
      <c r="W10078" t="s">
        <v>250</v>
      </c>
    </row>
    <row r="10079" spans="1:23" x14ac:dyDescent="0.35">
      <c r="A10079" t="s">
        <v>35</v>
      </c>
      <c r="B10079" t="s">
        <v>889</v>
      </c>
      <c r="C10079">
        <v>326</v>
      </c>
      <c r="D10079" t="s">
        <v>514</v>
      </c>
      <c r="E10079" t="s">
        <v>644</v>
      </c>
      <c r="F10079" t="s">
        <v>735</v>
      </c>
      <c r="G10079" t="s">
        <v>718</v>
      </c>
      <c r="H10079" t="s">
        <v>742</v>
      </c>
      <c r="I10079" t="s">
        <v>464</v>
      </c>
      <c r="J10079" t="s">
        <v>59</v>
      </c>
      <c r="K10079" t="s">
        <v>1198</v>
      </c>
      <c r="L10079" t="s">
        <v>1091</v>
      </c>
      <c r="M10079" t="s">
        <v>524</v>
      </c>
      <c r="N10079" t="s">
        <v>1214</v>
      </c>
      <c r="O10079" t="s">
        <v>580</v>
      </c>
      <c r="P10079" t="s">
        <v>214</v>
      </c>
      <c r="Q10079" t="s">
        <v>825</v>
      </c>
      <c r="R10079" t="s">
        <v>623</v>
      </c>
      <c r="S10079" t="s">
        <v>736</v>
      </c>
      <c r="T10079" t="s">
        <v>668</v>
      </c>
      <c r="U10079" t="s">
        <v>433</v>
      </c>
      <c r="V10079" t="s">
        <v>85</v>
      </c>
      <c r="W10079" t="s">
        <v>85</v>
      </c>
    </row>
    <row r="10080" spans="1:23" x14ac:dyDescent="0.35">
      <c r="A10080" t="s">
        <v>36</v>
      </c>
      <c r="B10080" t="s">
        <v>888</v>
      </c>
      <c r="C10080">
        <v>732</v>
      </c>
      <c r="D10080" t="s">
        <v>194</v>
      </c>
      <c r="E10080" t="s">
        <v>724</v>
      </c>
      <c r="F10080" t="s">
        <v>696</v>
      </c>
      <c r="G10080" t="s">
        <v>728</v>
      </c>
      <c r="H10080" t="s">
        <v>250</v>
      </c>
      <c r="I10080" t="s">
        <v>750</v>
      </c>
      <c r="J10080" t="s">
        <v>737</v>
      </c>
      <c r="K10080" t="s">
        <v>1056</v>
      </c>
      <c r="L10080" t="s">
        <v>742</v>
      </c>
      <c r="M10080" t="s">
        <v>1209</v>
      </c>
      <c r="N10080" t="s">
        <v>690</v>
      </c>
      <c r="O10080" t="s">
        <v>730</v>
      </c>
      <c r="P10080" t="s">
        <v>212</v>
      </c>
      <c r="Q10080" t="s">
        <v>631</v>
      </c>
      <c r="R10080" t="s">
        <v>673</v>
      </c>
      <c r="S10080" t="s">
        <v>987</v>
      </c>
      <c r="T10080" t="s">
        <v>170</v>
      </c>
      <c r="U10080" t="s">
        <v>78</v>
      </c>
      <c r="V10080" t="s">
        <v>85</v>
      </c>
      <c r="W10080" t="s">
        <v>690</v>
      </c>
    </row>
    <row r="10081" spans="1:23" x14ac:dyDescent="0.35">
      <c r="A10081" t="s">
        <v>36</v>
      </c>
      <c r="B10081" t="s">
        <v>889</v>
      </c>
      <c r="C10081">
        <v>896</v>
      </c>
      <c r="D10081" t="s">
        <v>398</v>
      </c>
      <c r="E10081" t="s">
        <v>1018</v>
      </c>
      <c r="F10081" t="s">
        <v>1091</v>
      </c>
      <c r="G10081" t="s">
        <v>739</v>
      </c>
      <c r="H10081" t="s">
        <v>723</v>
      </c>
      <c r="I10081" t="s">
        <v>958</v>
      </c>
      <c r="J10081" t="s">
        <v>1214</v>
      </c>
      <c r="K10081" t="s">
        <v>902</v>
      </c>
      <c r="L10081" t="s">
        <v>737</v>
      </c>
      <c r="M10081" t="s">
        <v>810</v>
      </c>
      <c r="N10081" t="s">
        <v>341</v>
      </c>
      <c r="O10081" t="s">
        <v>741</v>
      </c>
      <c r="P10081" t="s">
        <v>1067</v>
      </c>
      <c r="Q10081" t="s">
        <v>250</v>
      </c>
      <c r="R10081" t="s">
        <v>377</v>
      </c>
      <c r="S10081" t="s">
        <v>644</v>
      </c>
      <c r="T10081" t="s">
        <v>679</v>
      </c>
      <c r="U10081" t="s">
        <v>668</v>
      </c>
      <c r="V10081" t="s">
        <v>690</v>
      </c>
      <c r="W10081" t="s">
        <v>383</v>
      </c>
    </row>
    <row r="10082" spans="1:23" x14ac:dyDescent="0.35">
      <c r="A10082" t="s">
        <v>37</v>
      </c>
      <c r="B10082" t="s">
        <v>888</v>
      </c>
      <c r="C10082">
        <v>372</v>
      </c>
      <c r="D10082" t="s">
        <v>478</v>
      </c>
      <c r="E10082" t="s">
        <v>723</v>
      </c>
      <c r="F10082" t="s">
        <v>730</v>
      </c>
      <c r="G10082" t="s">
        <v>1140</v>
      </c>
      <c r="H10082" t="s">
        <v>800</v>
      </c>
      <c r="I10082" t="s">
        <v>838</v>
      </c>
      <c r="J10082" t="s">
        <v>270</v>
      </c>
      <c r="K10082" t="s">
        <v>61</v>
      </c>
      <c r="L10082" t="s">
        <v>725</v>
      </c>
      <c r="M10082" t="s">
        <v>744</v>
      </c>
      <c r="N10082" t="s">
        <v>732</v>
      </c>
      <c r="O10082" t="s">
        <v>949</v>
      </c>
      <c r="P10082" t="s">
        <v>504</v>
      </c>
      <c r="Q10082" t="s">
        <v>383</v>
      </c>
      <c r="R10082" t="s">
        <v>433</v>
      </c>
      <c r="S10082" t="s">
        <v>355</v>
      </c>
      <c r="T10082" t="s">
        <v>668</v>
      </c>
      <c r="U10082" t="s">
        <v>334</v>
      </c>
      <c r="V10082" t="s">
        <v>414</v>
      </c>
      <c r="W10082" t="s">
        <v>739</v>
      </c>
    </row>
    <row r="10083" spans="1:23" x14ac:dyDescent="0.35">
      <c r="A10083" t="s">
        <v>37</v>
      </c>
      <c r="B10083" t="s">
        <v>889</v>
      </c>
      <c r="C10083">
        <v>455</v>
      </c>
      <c r="D10083" t="s">
        <v>257</v>
      </c>
      <c r="E10083" t="s">
        <v>732</v>
      </c>
      <c r="F10083" t="s">
        <v>793</v>
      </c>
      <c r="G10083" t="s">
        <v>737</v>
      </c>
      <c r="H10083" t="s">
        <v>724</v>
      </c>
      <c r="I10083" t="s">
        <v>1056</v>
      </c>
      <c r="J10083" t="s">
        <v>1167</v>
      </c>
      <c r="K10083" t="s">
        <v>1056</v>
      </c>
      <c r="L10083" t="s">
        <v>1151</v>
      </c>
      <c r="M10083" t="s">
        <v>1159</v>
      </c>
      <c r="N10083" t="s">
        <v>734</v>
      </c>
      <c r="O10083" t="s">
        <v>723</v>
      </c>
      <c r="P10083" t="s">
        <v>1095</v>
      </c>
      <c r="Q10083" t="s">
        <v>688</v>
      </c>
      <c r="R10083" t="s">
        <v>406</v>
      </c>
      <c r="S10083" t="s">
        <v>529</v>
      </c>
      <c r="T10083" t="s">
        <v>170</v>
      </c>
      <c r="U10083" t="s">
        <v>170</v>
      </c>
      <c r="V10083" t="s">
        <v>85</v>
      </c>
      <c r="W10083" t="s">
        <v>728</v>
      </c>
    </row>
    <row r="10084" spans="1:23" x14ac:dyDescent="0.35">
      <c r="A10084" t="s">
        <v>38</v>
      </c>
      <c r="B10084" t="s">
        <v>888</v>
      </c>
      <c r="C10084">
        <v>157</v>
      </c>
      <c r="D10084" t="s">
        <v>985</v>
      </c>
      <c r="E10084" t="s">
        <v>355</v>
      </c>
      <c r="F10084" t="s">
        <v>717</v>
      </c>
      <c r="G10084" t="s">
        <v>1064</v>
      </c>
      <c r="H10084" t="s">
        <v>737</v>
      </c>
      <c r="I10084" t="s">
        <v>665</v>
      </c>
      <c r="J10084" t="s">
        <v>825</v>
      </c>
      <c r="K10084" t="s">
        <v>698</v>
      </c>
      <c r="L10084" t="s">
        <v>746</v>
      </c>
      <c r="M10084" t="s">
        <v>768</v>
      </c>
      <c r="N10084" t="s">
        <v>724</v>
      </c>
      <c r="O10084" t="s">
        <v>675</v>
      </c>
      <c r="P10084" t="s">
        <v>487</v>
      </c>
      <c r="Q10084" t="s">
        <v>1214</v>
      </c>
      <c r="R10084" t="s">
        <v>668</v>
      </c>
      <c r="S10084" t="s">
        <v>743</v>
      </c>
      <c r="T10084" t="s">
        <v>668</v>
      </c>
      <c r="U10084" t="s">
        <v>78</v>
      </c>
      <c r="V10084" t="s">
        <v>78</v>
      </c>
      <c r="W10084" t="s">
        <v>456</v>
      </c>
    </row>
    <row r="10085" spans="1:23" x14ac:dyDescent="0.35">
      <c r="A10085" t="s">
        <v>38</v>
      </c>
      <c r="B10085" t="s">
        <v>889</v>
      </c>
      <c r="C10085">
        <v>666</v>
      </c>
      <c r="D10085" t="s">
        <v>589</v>
      </c>
      <c r="E10085" t="s">
        <v>730</v>
      </c>
      <c r="F10085" t="s">
        <v>725</v>
      </c>
      <c r="G10085" t="s">
        <v>807</v>
      </c>
      <c r="H10085" t="s">
        <v>631</v>
      </c>
      <c r="I10085" t="s">
        <v>152</v>
      </c>
      <c r="J10085" t="s">
        <v>993</v>
      </c>
      <c r="K10085" t="s">
        <v>1216</v>
      </c>
      <c r="L10085" t="s">
        <v>1151</v>
      </c>
      <c r="M10085" t="s">
        <v>1209</v>
      </c>
      <c r="N10085" t="s">
        <v>723</v>
      </c>
      <c r="O10085" t="s">
        <v>503</v>
      </c>
      <c r="P10085" t="s">
        <v>507</v>
      </c>
      <c r="Q10085" t="s">
        <v>737</v>
      </c>
      <c r="R10085" t="s">
        <v>406</v>
      </c>
      <c r="S10085" t="s">
        <v>825</v>
      </c>
      <c r="T10085" t="s">
        <v>170</v>
      </c>
      <c r="U10085" t="s">
        <v>433</v>
      </c>
      <c r="V10085" t="s">
        <v>807</v>
      </c>
      <c r="W10085" t="s">
        <v>250</v>
      </c>
    </row>
    <row r="10086" spans="1:23" x14ac:dyDescent="0.35">
      <c r="A10086" t="s">
        <v>39</v>
      </c>
      <c r="B10086" t="s">
        <v>888</v>
      </c>
      <c r="C10086">
        <v>294</v>
      </c>
      <c r="D10086" t="s">
        <v>53</v>
      </c>
      <c r="E10086" t="s">
        <v>688</v>
      </c>
      <c r="F10086" t="s">
        <v>529</v>
      </c>
      <c r="G10086" t="s">
        <v>736</v>
      </c>
      <c r="H10086" t="s">
        <v>644</v>
      </c>
      <c r="I10086" t="s">
        <v>856</v>
      </c>
      <c r="J10086" t="s">
        <v>725</v>
      </c>
      <c r="K10086" t="s">
        <v>758</v>
      </c>
      <c r="L10086" t="s">
        <v>996</v>
      </c>
      <c r="M10086" t="s">
        <v>835</v>
      </c>
      <c r="N10086" t="s">
        <v>688</v>
      </c>
      <c r="O10086" t="s">
        <v>1023</v>
      </c>
      <c r="P10086" t="s">
        <v>932</v>
      </c>
      <c r="Q10086" t="s">
        <v>868</v>
      </c>
      <c r="R10086" t="s">
        <v>246</v>
      </c>
      <c r="S10086" t="s">
        <v>406</v>
      </c>
      <c r="T10086" t="s">
        <v>170</v>
      </c>
      <c r="U10086" t="s">
        <v>170</v>
      </c>
      <c r="V10086" t="s">
        <v>374</v>
      </c>
      <c r="W10086" t="s">
        <v>288</v>
      </c>
    </row>
    <row r="10087" spans="1:23" x14ac:dyDescent="0.35">
      <c r="A10087" t="s">
        <v>39</v>
      </c>
      <c r="B10087" t="s">
        <v>889</v>
      </c>
      <c r="C10087">
        <v>733</v>
      </c>
      <c r="D10087" t="s">
        <v>169</v>
      </c>
      <c r="E10087" t="s">
        <v>688</v>
      </c>
      <c r="F10087" t="s">
        <v>1096</v>
      </c>
      <c r="G10087" t="s">
        <v>690</v>
      </c>
      <c r="H10087" t="s">
        <v>717</v>
      </c>
      <c r="I10087" t="s">
        <v>1265</v>
      </c>
      <c r="J10087" t="s">
        <v>1018</v>
      </c>
      <c r="K10087" t="s">
        <v>528</v>
      </c>
      <c r="L10087" t="s">
        <v>1214</v>
      </c>
      <c r="M10087" t="s">
        <v>473</v>
      </c>
      <c r="N10087" t="s">
        <v>732</v>
      </c>
      <c r="O10087" t="s">
        <v>741</v>
      </c>
      <c r="P10087" t="s">
        <v>1218</v>
      </c>
      <c r="Q10087" t="s">
        <v>949</v>
      </c>
      <c r="R10087" t="s">
        <v>387</v>
      </c>
      <c r="S10087" t="s">
        <v>736</v>
      </c>
      <c r="T10087" t="s">
        <v>78</v>
      </c>
      <c r="U10087" t="s">
        <v>246</v>
      </c>
      <c r="V10087" t="s">
        <v>738</v>
      </c>
      <c r="W10087" t="s">
        <v>341</v>
      </c>
    </row>
    <row r="10088" spans="1:23" x14ac:dyDescent="0.35">
      <c r="A10088" t="s">
        <v>40</v>
      </c>
      <c r="B10088" t="s">
        <v>888</v>
      </c>
      <c r="C10088">
        <v>1846</v>
      </c>
      <c r="D10088" t="s">
        <v>169</v>
      </c>
      <c r="E10088" t="s">
        <v>508</v>
      </c>
      <c r="F10088" t="s">
        <v>745</v>
      </c>
      <c r="G10088" t="s">
        <v>742</v>
      </c>
      <c r="H10088" t="s">
        <v>807</v>
      </c>
      <c r="I10088" t="s">
        <v>654</v>
      </c>
      <c r="J10088" t="s">
        <v>742</v>
      </c>
      <c r="K10088" t="s">
        <v>912</v>
      </c>
      <c r="L10088" t="s">
        <v>1214</v>
      </c>
      <c r="M10088" t="s">
        <v>694</v>
      </c>
      <c r="N10088" t="s">
        <v>690</v>
      </c>
      <c r="O10088" t="s">
        <v>730</v>
      </c>
      <c r="P10088" t="s">
        <v>1446</v>
      </c>
      <c r="Q10088" t="s">
        <v>508</v>
      </c>
      <c r="R10088" t="s">
        <v>246</v>
      </c>
      <c r="S10088" t="s">
        <v>987</v>
      </c>
      <c r="T10088" t="s">
        <v>170</v>
      </c>
      <c r="U10088" t="s">
        <v>170</v>
      </c>
      <c r="V10088" t="s">
        <v>387</v>
      </c>
      <c r="W10088" t="s">
        <v>337</v>
      </c>
    </row>
    <row r="10089" spans="1:23" x14ac:dyDescent="0.35">
      <c r="A10089" t="s">
        <v>40</v>
      </c>
      <c r="B10089" t="s">
        <v>889</v>
      </c>
      <c r="C10089">
        <v>3076</v>
      </c>
      <c r="D10089" t="s">
        <v>363</v>
      </c>
      <c r="E10089" t="s">
        <v>868</v>
      </c>
      <c r="F10089" t="s">
        <v>1140</v>
      </c>
      <c r="G10089" t="s">
        <v>456</v>
      </c>
      <c r="H10089" t="s">
        <v>949</v>
      </c>
      <c r="I10089" t="s">
        <v>838</v>
      </c>
      <c r="J10089" t="s">
        <v>1064</v>
      </c>
      <c r="K10089" t="s">
        <v>799</v>
      </c>
      <c r="L10089" t="s">
        <v>1091</v>
      </c>
      <c r="M10089" t="s">
        <v>907</v>
      </c>
      <c r="N10089" t="s">
        <v>690</v>
      </c>
      <c r="O10089" t="s">
        <v>741</v>
      </c>
      <c r="P10089" t="s">
        <v>1116</v>
      </c>
      <c r="Q10089" t="s">
        <v>730</v>
      </c>
      <c r="R10089" t="s">
        <v>623</v>
      </c>
      <c r="S10089" t="s">
        <v>718</v>
      </c>
      <c r="T10089" t="s">
        <v>679</v>
      </c>
      <c r="U10089" t="s">
        <v>334</v>
      </c>
      <c r="V10089" t="s">
        <v>644</v>
      </c>
      <c r="W10089" t="s">
        <v>736</v>
      </c>
    </row>
    <row r="10091" spans="1:23" x14ac:dyDescent="0.35">
      <c r="A10091" t="s">
        <v>2444</v>
      </c>
    </row>
    <row r="10092" spans="1:23" x14ac:dyDescent="0.35">
      <c r="A10092" t="s">
        <v>29</v>
      </c>
      <c r="B10092" t="s">
        <v>899</v>
      </c>
      <c r="C10092" t="s">
        <v>30</v>
      </c>
      <c r="D10092" t="s">
        <v>1394</v>
      </c>
      <c r="E10092" t="s">
        <v>2423</v>
      </c>
      <c r="F10092" t="s">
        <v>2424</v>
      </c>
      <c r="G10092" t="s">
        <v>2425</v>
      </c>
      <c r="H10092" t="s">
        <v>2426</v>
      </c>
      <c r="I10092" t="s">
        <v>2427</v>
      </c>
      <c r="J10092" t="s">
        <v>2428</v>
      </c>
      <c r="K10092" t="s">
        <v>2429</v>
      </c>
      <c r="L10092" t="s">
        <v>2430</v>
      </c>
      <c r="M10092" t="s">
        <v>2431</v>
      </c>
      <c r="N10092" t="s">
        <v>2432</v>
      </c>
      <c r="O10092" t="s">
        <v>2433</v>
      </c>
      <c r="P10092" t="s">
        <v>2434</v>
      </c>
      <c r="Q10092" t="s">
        <v>2435</v>
      </c>
      <c r="R10092" t="s">
        <v>2436</v>
      </c>
      <c r="S10092" t="s">
        <v>2437</v>
      </c>
      <c r="T10092" t="s">
        <v>2438</v>
      </c>
      <c r="U10092" t="s">
        <v>2439</v>
      </c>
      <c r="V10092" t="s">
        <v>707</v>
      </c>
      <c r="W10092" t="s">
        <v>74</v>
      </c>
    </row>
    <row r="10093" spans="1:23" x14ac:dyDescent="0.35">
      <c r="A10093" t="s">
        <v>35</v>
      </c>
      <c r="B10093" t="s">
        <v>900</v>
      </c>
      <c r="C10093">
        <v>539</v>
      </c>
      <c r="D10093" t="s">
        <v>604</v>
      </c>
      <c r="E10093" t="s">
        <v>718</v>
      </c>
      <c r="F10093" t="s">
        <v>1023</v>
      </c>
      <c r="G10093" t="s">
        <v>732</v>
      </c>
      <c r="H10093" t="s">
        <v>633</v>
      </c>
      <c r="I10093" t="s">
        <v>242</v>
      </c>
      <c r="J10093" t="s">
        <v>717</v>
      </c>
      <c r="K10093" t="s">
        <v>798</v>
      </c>
      <c r="L10093" t="s">
        <v>1109</v>
      </c>
      <c r="M10093" t="s">
        <v>1209</v>
      </c>
      <c r="N10093" t="s">
        <v>717</v>
      </c>
      <c r="O10093" t="s">
        <v>456</v>
      </c>
      <c r="P10093" t="s">
        <v>855</v>
      </c>
      <c r="Q10093" t="s">
        <v>633</v>
      </c>
      <c r="R10093" t="s">
        <v>387</v>
      </c>
      <c r="S10093" t="s">
        <v>458</v>
      </c>
      <c r="T10093" t="s">
        <v>170</v>
      </c>
      <c r="U10093" t="s">
        <v>334</v>
      </c>
      <c r="V10093" t="s">
        <v>355</v>
      </c>
      <c r="W10093" t="s">
        <v>341</v>
      </c>
    </row>
    <row r="10094" spans="1:23" x14ac:dyDescent="0.35">
      <c r="A10094" t="s">
        <v>35</v>
      </c>
      <c r="B10094" t="s">
        <v>901</v>
      </c>
      <c r="C10094">
        <v>78</v>
      </c>
      <c r="D10094" t="s">
        <v>939</v>
      </c>
      <c r="E10094" t="s">
        <v>260</v>
      </c>
      <c r="F10094" t="s">
        <v>1200</v>
      </c>
      <c r="G10094" t="s">
        <v>737</v>
      </c>
      <c r="H10094" t="s">
        <v>633</v>
      </c>
      <c r="I10094" t="s">
        <v>1108</v>
      </c>
      <c r="J10094" t="s">
        <v>728</v>
      </c>
      <c r="K10094" t="s">
        <v>633</v>
      </c>
      <c r="L10094" t="s">
        <v>299</v>
      </c>
      <c r="M10094" t="s">
        <v>1136</v>
      </c>
      <c r="N10094" t="s">
        <v>783</v>
      </c>
      <c r="O10094" t="s">
        <v>529</v>
      </c>
      <c r="P10094" t="s">
        <v>430</v>
      </c>
      <c r="Q10094" t="s">
        <v>949</v>
      </c>
      <c r="R10094" t="s">
        <v>868</v>
      </c>
      <c r="S10094" t="s">
        <v>456</v>
      </c>
      <c r="T10094" t="s">
        <v>78</v>
      </c>
      <c r="U10094" t="s">
        <v>78</v>
      </c>
      <c r="V10094" t="s">
        <v>355</v>
      </c>
      <c r="W10094" t="s">
        <v>389</v>
      </c>
    </row>
    <row r="10095" spans="1:23" x14ac:dyDescent="0.35">
      <c r="A10095" t="s">
        <v>36</v>
      </c>
      <c r="B10095" t="s">
        <v>900</v>
      </c>
      <c r="C10095">
        <v>1628</v>
      </c>
      <c r="D10095" t="s">
        <v>437</v>
      </c>
      <c r="E10095" t="s">
        <v>270</v>
      </c>
      <c r="F10095" t="s">
        <v>793</v>
      </c>
      <c r="G10095" t="s">
        <v>742</v>
      </c>
      <c r="H10095" t="s">
        <v>868</v>
      </c>
      <c r="I10095" t="s">
        <v>1205</v>
      </c>
      <c r="J10095" t="s">
        <v>580</v>
      </c>
      <c r="K10095" t="s">
        <v>1026</v>
      </c>
      <c r="L10095" t="s">
        <v>728</v>
      </c>
      <c r="M10095" t="s">
        <v>761</v>
      </c>
      <c r="N10095" t="s">
        <v>734</v>
      </c>
      <c r="O10095" t="s">
        <v>739</v>
      </c>
      <c r="P10095" t="s">
        <v>780</v>
      </c>
      <c r="Q10095" t="s">
        <v>730</v>
      </c>
      <c r="R10095" t="s">
        <v>433</v>
      </c>
      <c r="S10095" t="s">
        <v>458</v>
      </c>
      <c r="T10095" t="s">
        <v>679</v>
      </c>
      <c r="U10095" t="s">
        <v>170</v>
      </c>
      <c r="V10095" t="s">
        <v>736</v>
      </c>
      <c r="W10095" t="s">
        <v>529</v>
      </c>
    </row>
    <row r="10096" spans="1:23" x14ac:dyDescent="0.35">
      <c r="A10096" t="s">
        <v>37</v>
      </c>
      <c r="B10096" t="s">
        <v>900</v>
      </c>
      <c r="C10096">
        <v>827</v>
      </c>
      <c r="D10096" t="s">
        <v>519</v>
      </c>
      <c r="E10096" t="s">
        <v>508</v>
      </c>
      <c r="F10096" t="s">
        <v>998</v>
      </c>
      <c r="G10096" t="s">
        <v>998</v>
      </c>
      <c r="H10096" t="s">
        <v>734</v>
      </c>
      <c r="I10096" t="s">
        <v>307</v>
      </c>
      <c r="J10096" t="s">
        <v>1140</v>
      </c>
      <c r="K10096" t="s">
        <v>836</v>
      </c>
      <c r="L10096" t="s">
        <v>260</v>
      </c>
      <c r="M10096" t="s">
        <v>1108</v>
      </c>
      <c r="N10096" t="s">
        <v>529</v>
      </c>
      <c r="O10096" t="s">
        <v>723</v>
      </c>
      <c r="P10096" t="s">
        <v>684</v>
      </c>
      <c r="Q10096" t="s">
        <v>734</v>
      </c>
      <c r="R10096" t="s">
        <v>675</v>
      </c>
      <c r="S10096" t="s">
        <v>383</v>
      </c>
      <c r="T10096" t="s">
        <v>170</v>
      </c>
      <c r="U10096" t="s">
        <v>668</v>
      </c>
      <c r="V10096" t="s">
        <v>675</v>
      </c>
      <c r="W10096" t="s">
        <v>724</v>
      </c>
    </row>
    <row r="10097" spans="1:23" x14ac:dyDescent="0.35">
      <c r="A10097" t="s">
        <v>38</v>
      </c>
      <c r="B10097" t="s">
        <v>900</v>
      </c>
      <c r="C10097">
        <v>173</v>
      </c>
      <c r="D10097" t="s">
        <v>351</v>
      </c>
      <c r="E10097" t="s">
        <v>728</v>
      </c>
      <c r="F10097" t="s">
        <v>868</v>
      </c>
      <c r="G10097" t="s">
        <v>718</v>
      </c>
      <c r="H10097" t="s">
        <v>633</v>
      </c>
      <c r="I10097" t="s">
        <v>858</v>
      </c>
      <c r="J10097" t="s">
        <v>288</v>
      </c>
      <c r="K10097" t="s">
        <v>1087</v>
      </c>
      <c r="L10097" t="s">
        <v>503</v>
      </c>
      <c r="M10097" t="s">
        <v>768</v>
      </c>
      <c r="N10097" t="s">
        <v>1011</v>
      </c>
      <c r="O10097" t="s">
        <v>724</v>
      </c>
      <c r="P10097" t="s">
        <v>1312</v>
      </c>
      <c r="Q10097" t="s">
        <v>529</v>
      </c>
      <c r="R10097" t="s">
        <v>85</v>
      </c>
      <c r="S10097" t="s">
        <v>745</v>
      </c>
      <c r="T10097" t="s">
        <v>78</v>
      </c>
      <c r="U10097" t="s">
        <v>377</v>
      </c>
      <c r="V10097" t="s">
        <v>688</v>
      </c>
      <c r="W10097" t="s">
        <v>737</v>
      </c>
    </row>
    <row r="10098" spans="1:23" x14ac:dyDescent="0.35">
      <c r="A10098" t="s">
        <v>38</v>
      </c>
      <c r="B10098" t="s">
        <v>901</v>
      </c>
      <c r="C10098">
        <v>650</v>
      </c>
      <c r="D10098" t="s">
        <v>426</v>
      </c>
      <c r="E10098" t="s">
        <v>732</v>
      </c>
      <c r="F10098" t="s">
        <v>260</v>
      </c>
      <c r="G10098" t="s">
        <v>825</v>
      </c>
      <c r="H10098" t="s">
        <v>993</v>
      </c>
      <c r="I10098" t="s">
        <v>764</v>
      </c>
      <c r="J10098" t="s">
        <v>742</v>
      </c>
      <c r="K10098" t="s">
        <v>1098</v>
      </c>
      <c r="L10098" t="s">
        <v>746</v>
      </c>
      <c r="M10098" t="s">
        <v>969</v>
      </c>
      <c r="N10098" t="s">
        <v>868</v>
      </c>
      <c r="O10098" t="s">
        <v>270</v>
      </c>
      <c r="P10098" t="s">
        <v>191</v>
      </c>
      <c r="Q10098" t="s">
        <v>949</v>
      </c>
      <c r="R10098" t="s">
        <v>490</v>
      </c>
      <c r="S10098" t="s">
        <v>383</v>
      </c>
      <c r="T10098" t="s">
        <v>668</v>
      </c>
      <c r="U10098" t="s">
        <v>673</v>
      </c>
      <c r="V10098" t="s">
        <v>675</v>
      </c>
      <c r="W10098" t="s">
        <v>732</v>
      </c>
    </row>
    <row r="10099" spans="1:23" x14ac:dyDescent="0.35">
      <c r="A10099" t="s">
        <v>39</v>
      </c>
      <c r="B10099" t="s">
        <v>900</v>
      </c>
      <c r="C10099">
        <v>808</v>
      </c>
      <c r="D10099" t="s">
        <v>124</v>
      </c>
      <c r="E10099" t="s">
        <v>688</v>
      </c>
      <c r="F10099" t="s">
        <v>1023</v>
      </c>
      <c r="G10099" t="s">
        <v>721</v>
      </c>
      <c r="H10099" t="s">
        <v>1008</v>
      </c>
      <c r="I10099" t="s">
        <v>770</v>
      </c>
      <c r="J10099" t="s">
        <v>1140</v>
      </c>
      <c r="K10099" t="s">
        <v>307</v>
      </c>
      <c r="L10099" t="s">
        <v>1151</v>
      </c>
      <c r="M10099" t="s">
        <v>1112</v>
      </c>
      <c r="N10099" t="s">
        <v>736</v>
      </c>
      <c r="O10099" t="s">
        <v>793</v>
      </c>
      <c r="P10099" t="s">
        <v>692</v>
      </c>
      <c r="Q10099" t="s">
        <v>949</v>
      </c>
      <c r="R10099" t="s">
        <v>387</v>
      </c>
      <c r="S10099" t="s">
        <v>644</v>
      </c>
      <c r="T10099" t="s">
        <v>78</v>
      </c>
      <c r="U10099" t="s">
        <v>334</v>
      </c>
      <c r="V10099" t="s">
        <v>85</v>
      </c>
      <c r="W10099" t="s">
        <v>807</v>
      </c>
    </row>
    <row r="10100" spans="1:23" x14ac:dyDescent="0.35">
      <c r="A10100" t="s">
        <v>39</v>
      </c>
      <c r="B10100" t="s">
        <v>901</v>
      </c>
      <c r="C10100">
        <v>219</v>
      </c>
      <c r="D10100" t="s">
        <v>1254</v>
      </c>
      <c r="E10100" t="s">
        <v>688</v>
      </c>
      <c r="F10100" t="s">
        <v>731</v>
      </c>
      <c r="G10100" t="s">
        <v>676</v>
      </c>
      <c r="H10100" t="s">
        <v>508</v>
      </c>
      <c r="I10100" t="s">
        <v>276</v>
      </c>
      <c r="J10100" t="s">
        <v>580</v>
      </c>
      <c r="K10100" t="s">
        <v>758</v>
      </c>
      <c r="L10100" t="s">
        <v>1030</v>
      </c>
      <c r="M10100" t="s">
        <v>660</v>
      </c>
      <c r="N10100" t="s">
        <v>1011</v>
      </c>
      <c r="O10100" t="s">
        <v>644</v>
      </c>
      <c r="P10100" t="s">
        <v>340</v>
      </c>
      <c r="Q10100" t="s">
        <v>737</v>
      </c>
      <c r="R10100" t="s">
        <v>78</v>
      </c>
      <c r="S10100" t="s">
        <v>734</v>
      </c>
      <c r="T10100" t="s">
        <v>668</v>
      </c>
      <c r="U10100" t="s">
        <v>334</v>
      </c>
      <c r="V10100" t="s">
        <v>383</v>
      </c>
      <c r="W10100" t="s">
        <v>745</v>
      </c>
    </row>
    <row r="10101" spans="1:23" x14ac:dyDescent="0.35">
      <c r="A10101" t="s">
        <v>40</v>
      </c>
      <c r="B10101" t="s">
        <v>900</v>
      </c>
      <c r="C10101">
        <v>3975</v>
      </c>
      <c r="D10101" t="s">
        <v>551</v>
      </c>
      <c r="E10101" t="s">
        <v>631</v>
      </c>
      <c r="F10101" t="s">
        <v>696</v>
      </c>
      <c r="G10101" t="s">
        <v>337</v>
      </c>
      <c r="H10101" t="s">
        <v>508</v>
      </c>
      <c r="I10101" t="s">
        <v>432</v>
      </c>
      <c r="J10101" t="s">
        <v>1023</v>
      </c>
      <c r="K10101" t="s">
        <v>753</v>
      </c>
      <c r="L10101" t="s">
        <v>793</v>
      </c>
      <c r="M10101" t="s">
        <v>539</v>
      </c>
      <c r="N10101" t="s">
        <v>721</v>
      </c>
      <c r="O10101" t="s">
        <v>949</v>
      </c>
      <c r="P10101" t="s">
        <v>627</v>
      </c>
      <c r="Q10101" t="s">
        <v>737</v>
      </c>
      <c r="R10101" t="s">
        <v>414</v>
      </c>
      <c r="S10101" t="s">
        <v>644</v>
      </c>
      <c r="T10101" t="s">
        <v>679</v>
      </c>
      <c r="U10101" t="s">
        <v>673</v>
      </c>
      <c r="V10101" t="s">
        <v>458</v>
      </c>
      <c r="W10101" t="s">
        <v>732</v>
      </c>
    </row>
    <row r="10102" spans="1:23" x14ac:dyDescent="0.35">
      <c r="A10102" t="s">
        <v>40</v>
      </c>
      <c r="B10102" t="s">
        <v>901</v>
      </c>
      <c r="C10102">
        <v>947</v>
      </c>
      <c r="D10102" t="s">
        <v>911</v>
      </c>
      <c r="E10102" t="s">
        <v>825</v>
      </c>
      <c r="F10102" t="s">
        <v>1096</v>
      </c>
      <c r="G10102" t="s">
        <v>633</v>
      </c>
      <c r="H10102" t="s">
        <v>288</v>
      </c>
      <c r="I10102" t="s">
        <v>801</v>
      </c>
      <c r="J10102" t="s">
        <v>745</v>
      </c>
      <c r="K10102" t="s">
        <v>758</v>
      </c>
      <c r="L10102" t="s">
        <v>914</v>
      </c>
      <c r="M10102" t="s">
        <v>854</v>
      </c>
      <c r="N10102" t="s">
        <v>745</v>
      </c>
      <c r="O10102" t="s">
        <v>739</v>
      </c>
      <c r="P10102" t="s">
        <v>487</v>
      </c>
      <c r="Q10102" t="s">
        <v>745</v>
      </c>
      <c r="R10102" t="s">
        <v>675</v>
      </c>
      <c r="S10102" t="s">
        <v>644</v>
      </c>
      <c r="T10102" t="s">
        <v>668</v>
      </c>
      <c r="U10102" t="s">
        <v>673</v>
      </c>
      <c r="V10102" t="s">
        <v>355</v>
      </c>
      <c r="W10102" t="s">
        <v>688</v>
      </c>
    </row>
    <row r="10104" spans="1:23" x14ac:dyDescent="0.35">
      <c r="A10104" t="s">
        <v>2445</v>
      </c>
    </row>
    <row r="10105" spans="1:23" x14ac:dyDescent="0.35">
      <c r="A10105" t="s">
        <v>29</v>
      </c>
      <c r="B10105" t="s">
        <v>1664</v>
      </c>
      <c r="C10105" t="s">
        <v>30</v>
      </c>
      <c r="D10105" t="s">
        <v>1394</v>
      </c>
      <c r="E10105" t="s">
        <v>2423</v>
      </c>
      <c r="F10105" t="s">
        <v>2424</v>
      </c>
      <c r="G10105" t="s">
        <v>2425</v>
      </c>
      <c r="H10105" t="s">
        <v>2426</v>
      </c>
      <c r="I10105" t="s">
        <v>2427</v>
      </c>
      <c r="J10105" t="s">
        <v>2428</v>
      </c>
      <c r="K10105" t="s">
        <v>2429</v>
      </c>
      <c r="L10105" t="s">
        <v>2430</v>
      </c>
      <c r="M10105" t="s">
        <v>2431</v>
      </c>
      <c r="N10105" t="s">
        <v>2432</v>
      </c>
      <c r="O10105" t="s">
        <v>2433</v>
      </c>
      <c r="P10105" t="s">
        <v>2434</v>
      </c>
      <c r="Q10105" t="s">
        <v>2435</v>
      </c>
      <c r="R10105" t="s">
        <v>2436</v>
      </c>
      <c r="S10105" t="s">
        <v>2437</v>
      </c>
      <c r="T10105" t="s">
        <v>2438</v>
      </c>
      <c r="U10105" t="s">
        <v>2439</v>
      </c>
      <c r="V10105" t="s">
        <v>707</v>
      </c>
      <c r="W10105" t="s">
        <v>74</v>
      </c>
    </row>
    <row r="10106" spans="1:23" x14ac:dyDescent="0.35">
      <c r="A10106" t="s">
        <v>35</v>
      </c>
      <c r="B10106" t="s">
        <v>1665</v>
      </c>
      <c r="C10106">
        <v>238</v>
      </c>
      <c r="D10106" t="s">
        <v>49</v>
      </c>
      <c r="E10106" t="s">
        <v>633</v>
      </c>
      <c r="F10106" t="s">
        <v>746</v>
      </c>
      <c r="G10106" t="s">
        <v>728</v>
      </c>
      <c r="H10106" t="s">
        <v>737</v>
      </c>
      <c r="I10106" t="s">
        <v>1260</v>
      </c>
      <c r="J10106" t="s">
        <v>783</v>
      </c>
      <c r="K10106" t="s">
        <v>439</v>
      </c>
      <c r="L10106" t="s">
        <v>1064</v>
      </c>
      <c r="M10106" t="s">
        <v>450</v>
      </c>
      <c r="N10106" t="s">
        <v>1064</v>
      </c>
      <c r="O10106" t="s">
        <v>456</v>
      </c>
      <c r="P10106" t="s">
        <v>556</v>
      </c>
      <c r="Q10106" t="s">
        <v>736</v>
      </c>
      <c r="R10106" t="s">
        <v>78</v>
      </c>
      <c r="S10106" t="s">
        <v>644</v>
      </c>
      <c r="T10106" t="s">
        <v>78</v>
      </c>
      <c r="U10106" t="s">
        <v>78</v>
      </c>
      <c r="V10106" t="s">
        <v>721</v>
      </c>
      <c r="W10106" t="s">
        <v>738</v>
      </c>
    </row>
    <row r="10107" spans="1:23" x14ac:dyDescent="0.35">
      <c r="A10107" t="s">
        <v>35</v>
      </c>
      <c r="B10107" t="s">
        <v>1666</v>
      </c>
      <c r="C10107">
        <v>379</v>
      </c>
      <c r="D10107" t="s">
        <v>604</v>
      </c>
      <c r="E10107" t="s">
        <v>807</v>
      </c>
      <c r="F10107" t="s">
        <v>690</v>
      </c>
      <c r="G10107" t="s">
        <v>644</v>
      </c>
      <c r="H10107" t="s">
        <v>718</v>
      </c>
      <c r="I10107" t="s">
        <v>798</v>
      </c>
      <c r="J10107" t="s">
        <v>739</v>
      </c>
      <c r="K10107" t="s">
        <v>907</v>
      </c>
      <c r="L10107" t="s">
        <v>914</v>
      </c>
      <c r="M10107" t="s">
        <v>968</v>
      </c>
      <c r="N10107" t="s">
        <v>503</v>
      </c>
      <c r="O10107" t="s">
        <v>721</v>
      </c>
      <c r="P10107" t="s">
        <v>93</v>
      </c>
      <c r="Q10107" t="s">
        <v>721</v>
      </c>
      <c r="R10107" t="s">
        <v>406</v>
      </c>
      <c r="S10107" t="s">
        <v>406</v>
      </c>
      <c r="T10107" t="s">
        <v>668</v>
      </c>
      <c r="U10107" t="s">
        <v>433</v>
      </c>
      <c r="V10107" t="s">
        <v>170</v>
      </c>
      <c r="W10107" t="s">
        <v>383</v>
      </c>
    </row>
    <row r="10108" spans="1:23" x14ac:dyDescent="0.35">
      <c r="A10108" t="s">
        <v>36</v>
      </c>
      <c r="B10108" t="s">
        <v>1665</v>
      </c>
      <c r="C10108">
        <v>822</v>
      </c>
      <c r="D10108" t="s">
        <v>303</v>
      </c>
      <c r="E10108" t="s">
        <v>731</v>
      </c>
      <c r="F10108" t="s">
        <v>1214</v>
      </c>
      <c r="G10108" t="s">
        <v>742</v>
      </c>
      <c r="H10108" t="s">
        <v>719</v>
      </c>
      <c r="I10108" t="s">
        <v>307</v>
      </c>
      <c r="J10108" t="s">
        <v>1030</v>
      </c>
      <c r="K10108" t="s">
        <v>450</v>
      </c>
      <c r="L10108" t="s">
        <v>337</v>
      </c>
      <c r="M10108" t="s">
        <v>798</v>
      </c>
      <c r="N10108" t="s">
        <v>728</v>
      </c>
      <c r="O10108" t="s">
        <v>998</v>
      </c>
      <c r="P10108" t="s">
        <v>1217</v>
      </c>
      <c r="Q10108" t="s">
        <v>739</v>
      </c>
      <c r="R10108" t="s">
        <v>414</v>
      </c>
      <c r="S10108" t="s">
        <v>624</v>
      </c>
      <c r="T10108" t="s">
        <v>679</v>
      </c>
      <c r="U10108" t="s">
        <v>679</v>
      </c>
      <c r="V10108" t="s">
        <v>644</v>
      </c>
      <c r="W10108" t="s">
        <v>676</v>
      </c>
    </row>
    <row r="10109" spans="1:23" x14ac:dyDescent="0.35">
      <c r="A10109" t="s">
        <v>36</v>
      </c>
      <c r="B10109" t="s">
        <v>1666</v>
      </c>
      <c r="C10109">
        <v>806</v>
      </c>
      <c r="D10109" t="s">
        <v>1105</v>
      </c>
      <c r="E10109" t="s">
        <v>868</v>
      </c>
      <c r="F10109" t="s">
        <v>270</v>
      </c>
      <c r="G10109" t="s">
        <v>742</v>
      </c>
      <c r="H10109" t="s">
        <v>529</v>
      </c>
      <c r="I10109" t="s">
        <v>896</v>
      </c>
      <c r="J10109" t="s">
        <v>723</v>
      </c>
      <c r="K10109" t="s">
        <v>781</v>
      </c>
      <c r="L10109" t="s">
        <v>868</v>
      </c>
      <c r="M10109" t="s">
        <v>810</v>
      </c>
      <c r="N10109" t="s">
        <v>987</v>
      </c>
      <c r="O10109" t="s">
        <v>631</v>
      </c>
      <c r="P10109" t="s">
        <v>146</v>
      </c>
      <c r="Q10109" t="s">
        <v>734</v>
      </c>
      <c r="R10109" t="s">
        <v>170</v>
      </c>
      <c r="S10109" t="s">
        <v>458</v>
      </c>
      <c r="T10109" t="s">
        <v>170</v>
      </c>
      <c r="U10109" t="s">
        <v>668</v>
      </c>
      <c r="V10109" t="s">
        <v>734</v>
      </c>
      <c r="W10109" t="s">
        <v>633</v>
      </c>
    </row>
    <row r="10110" spans="1:23" x14ac:dyDescent="0.35">
      <c r="A10110" t="s">
        <v>37</v>
      </c>
      <c r="B10110" t="s">
        <v>1665</v>
      </c>
      <c r="C10110">
        <v>319</v>
      </c>
      <c r="D10110" t="s">
        <v>571</v>
      </c>
      <c r="E10110" t="s">
        <v>742</v>
      </c>
      <c r="F10110" t="s">
        <v>1023</v>
      </c>
      <c r="G10110" t="s">
        <v>1030</v>
      </c>
      <c r="H10110" t="s">
        <v>949</v>
      </c>
      <c r="I10110" t="s">
        <v>810</v>
      </c>
      <c r="J10110" t="s">
        <v>1169</v>
      </c>
      <c r="K10110" t="s">
        <v>450</v>
      </c>
      <c r="L10110" t="s">
        <v>902</v>
      </c>
      <c r="M10110" t="s">
        <v>539</v>
      </c>
      <c r="N10110" t="s">
        <v>736</v>
      </c>
      <c r="O10110" t="s">
        <v>270</v>
      </c>
      <c r="P10110" t="s">
        <v>692</v>
      </c>
      <c r="Q10110" t="s">
        <v>825</v>
      </c>
      <c r="R10110" t="s">
        <v>383</v>
      </c>
      <c r="S10110" t="s">
        <v>690</v>
      </c>
      <c r="T10110" t="s">
        <v>78</v>
      </c>
      <c r="U10110" t="s">
        <v>78</v>
      </c>
      <c r="V10110" t="s">
        <v>738</v>
      </c>
      <c r="W10110" t="s">
        <v>1030</v>
      </c>
    </row>
    <row r="10111" spans="1:23" x14ac:dyDescent="0.35">
      <c r="A10111" t="s">
        <v>37</v>
      </c>
      <c r="B10111" t="s">
        <v>1666</v>
      </c>
      <c r="C10111">
        <v>508</v>
      </c>
      <c r="D10111" t="s">
        <v>682</v>
      </c>
      <c r="E10111" t="s">
        <v>456</v>
      </c>
      <c r="F10111" t="s">
        <v>288</v>
      </c>
      <c r="G10111" t="s">
        <v>745</v>
      </c>
      <c r="H10111" t="s">
        <v>355</v>
      </c>
      <c r="I10111" t="s">
        <v>285</v>
      </c>
      <c r="J10111" t="s">
        <v>723</v>
      </c>
      <c r="K10111" t="s">
        <v>918</v>
      </c>
      <c r="L10111" t="s">
        <v>717</v>
      </c>
      <c r="M10111" t="s">
        <v>546</v>
      </c>
      <c r="N10111" t="s">
        <v>633</v>
      </c>
      <c r="O10111" t="s">
        <v>745</v>
      </c>
      <c r="P10111" t="s">
        <v>1312</v>
      </c>
      <c r="Q10111" t="s">
        <v>736</v>
      </c>
      <c r="R10111" t="s">
        <v>246</v>
      </c>
      <c r="S10111" t="s">
        <v>85</v>
      </c>
      <c r="T10111" t="s">
        <v>673</v>
      </c>
      <c r="U10111" t="s">
        <v>246</v>
      </c>
      <c r="V10111" t="s">
        <v>377</v>
      </c>
      <c r="W10111" t="s">
        <v>456</v>
      </c>
    </row>
    <row r="10112" spans="1:23" x14ac:dyDescent="0.35">
      <c r="A10112" t="s">
        <v>38</v>
      </c>
      <c r="B10112" t="s">
        <v>1665</v>
      </c>
      <c r="C10112">
        <v>276</v>
      </c>
      <c r="D10112" t="s">
        <v>840</v>
      </c>
      <c r="E10112" t="s">
        <v>456</v>
      </c>
      <c r="F10112" t="s">
        <v>789</v>
      </c>
      <c r="G10112" t="s">
        <v>250</v>
      </c>
      <c r="H10112" t="s">
        <v>690</v>
      </c>
      <c r="I10112" t="s">
        <v>665</v>
      </c>
      <c r="J10112" t="s">
        <v>868</v>
      </c>
      <c r="K10112" t="s">
        <v>1090</v>
      </c>
      <c r="L10112" t="s">
        <v>964</v>
      </c>
      <c r="M10112" t="s">
        <v>858</v>
      </c>
      <c r="N10112" t="s">
        <v>998</v>
      </c>
      <c r="O10112" t="s">
        <v>865</v>
      </c>
      <c r="P10112" t="s">
        <v>573</v>
      </c>
      <c r="Q10112" t="s">
        <v>789</v>
      </c>
      <c r="R10112" t="s">
        <v>807</v>
      </c>
      <c r="S10112" t="s">
        <v>730</v>
      </c>
      <c r="T10112" t="s">
        <v>78</v>
      </c>
      <c r="U10112" t="s">
        <v>433</v>
      </c>
      <c r="V10112" t="s">
        <v>736</v>
      </c>
      <c r="W10112" t="s">
        <v>800</v>
      </c>
    </row>
    <row r="10113" spans="1:23" x14ac:dyDescent="0.35">
      <c r="A10113" t="s">
        <v>38</v>
      </c>
      <c r="B10113" t="s">
        <v>1666</v>
      </c>
      <c r="C10113">
        <v>547</v>
      </c>
      <c r="D10113" t="s">
        <v>648</v>
      </c>
      <c r="E10113" t="s">
        <v>688</v>
      </c>
      <c r="F10113" t="s">
        <v>741</v>
      </c>
      <c r="G10113" t="s">
        <v>734</v>
      </c>
      <c r="H10113" t="s">
        <v>742</v>
      </c>
      <c r="I10113" t="s">
        <v>1216</v>
      </c>
      <c r="J10113" t="s">
        <v>739</v>
      </c>
      <c r="K10113" t="s">
        <v>450</v>
      </c>
      <c r="L10113" t="s">
        <v>1011</v>
      </c>
      <c r="M10113" t="s">
        <v>883</v>
      </c>
      <c r="N10113" t="s">
        <v>993</v>
      </c>
      <c r="O10113" t="s">
        <v>690</v>
      </c>
      <c r="P10113" t="s">
        <v>641</v>
      </c>
      <c r="Q10113" t="s">
        <v>743</v>
      </c>
      <c r="R10113" t="s">
        <v>414</v>
      </c>
      <c r="S10113" t="s">
        <v>736</v>
      </c>
      <c r="T10113" t="s">
        <v>668</v>
      </c>
      <c r="U10113" t="s">
        <v>334</v>
      </c>
      <c r="V10113" t="s">
        <v>406</v>
      </c>
      <c r="W10113" t="s">
        <v>745</v>
      </c>
    </row>
    <row r="10114" spans="1:23" x14ac:dyDescent="0.35">
      <c r="A10114" t="s">
        <v>39</v>
      </c>
      <c r="B10114" t="s">
        <v>1665</v>
      </c>
      <c r="C10114">
        <v>384</v>
      </c>
      <c r="D10114" t="s">
        <v>494</v>
      </c>
      <c r="E10114" t="s">
        <v>250</v>
      </c>
      <c r="F10114" t="s">
        <v>270</v>
      </c>
      <c r="G10114" t="s">
        <v>739</v>
      </c>
      <c r="H10114" t="s">
        <v>949</v>
      </c>
      <c r="I10114" t="s">
        <v>152</v>
      </c>
      <c r="J10114" t="s">
        <v>260</v>
      </c>
      <c r="K10114" t="s">
        <v>759</v>
      </c>
      <c r="L10114" t="s">
        <v>67</v>
      </c>
      <c r="M10114" t="s">
        <v>907</v>
      </c>
      <c r="N10114" t="s">
        <v>690</v>
      </c>
      <c r="O10114" t="s">
        <v>1171</v>
      </c>
      <c r="P10114" t="s">
        <v>279</v>
      </c>
      <c r="Q10114" t="s">
        <v>735</v>
      </c>
      <c r="R10114" t="s">
        <v>675</v>
      </c>
      <c r="S10114" t="s">
        <v>676</v>
      </c>
      <c r="T10114" t="s">
        <v>78</v>
      </c>
      <c r="U10114" t="s">
        <v>673</v>
      </c>
      <c r="V10114" t="s">
        <v>623</v>
      </c>
      <c r="W10114" t="s">
        <v>383</v>
      </c>
    </row>
    <row r="10115" spans="1:23" x14ac:dyDescent="0.35">
      <c r="A10115" t="s">
        <v>39</v>
      </c>
      <c r="B10115" t="s">
        <v>1666</v>
      </c>
      <c r="C10115">
        <v>643</v>
      </c>
      <c r="D10115" t="s">
        <v>257</v>
      </c>
      <c r="E10115" t="s">
        <v>721</v>
      </c>
      <c r="F10115" t="s">
        <v>1064</v>
      </c>
      <c r="G10115" t="s">
        <v>718</v>
      </c>
      <c r="H10115" t="s">
        <v>998</v>
      </c>
      <c r="I10115" t="s">
        <v>881</v>
      </c>
      <c r="J10115" t="s">
        <v>717</v>
      </c>
      <c r="K10115" t="s">
        <v>912</v>
      </c>
      <c r="L10115" t="s">
        <v>731</v>
      </c>
      <c r="M10115" t="s">
        <v>858</v>
      </c>
      <c r="N10115" t="s">
        <v>734</v>
      </c>
      <c r="O10115" t="s">
        <v>949</v>
      </c>
      <c r="P10115" t="s">
        <v>733</v>
      </c>
      <c r="Q10115" t="s">
        <v>825</v>
      </c>
      <c r="R10115" t="s">
        <v>377</v>
      </c>
      <c r="S10115" t="s">
        <v>341</v>
      </c>
      <c r="T10115" t="s">
        <v>679</v>
      </c>
      <c r="U10115" t="s">
        <v>334</v>
      </c>
      <c r="V10115" t="s">
        <v>987</v>
      </c>
      <c r="W10115" t="s">
        <v>732</v>
      </c>
    </row>
    <row r="10116" spans="1:23" x14ac:dyDescent="0.35">
      <c r="A10116" t="s">
        <v>40</v>
      </c>
      <c r="B10116" t="s">
        <v>1665</v>
      </c>
      <c r="C10116">
        <v>2039</v>
      </c>
      <c r="D10116" t="s">
        <v>49</v>
      </c>
      <c r="E10116" t="s">
        <v>993</v>
      </c>
      <c r="F10116" t="s">
        <v>1140</v>
      </c>
      <c r="G10116" t="s">
        <v>742</v>
      </c>
      <c r="H10116" t="s">
        <v>739</v>
      </c>
      <c r="I10116" t="s">
        <v>925</v>
      </c>
      <c r="J10116" t="s">
        <v>1091</v>
      </c>
      <c r="K10116" t="s">
        <v>759</v>
      </c>
      <c r="L10116" t="s">
        <v>59</v>
      </c>
      <c r="M10116" t="s">
        <v>854</v>
      </c>
      <c r="N10116" t="s">
        <v>728</v>
      </c>
      <c r="O10116" t="s">
        <v>696</v>
      </c>
      <c r="P10116" t="s">
        <v>431</v>
      </c>
      <c r="Q10116" t="s">
        <v>719</v>
      </c>
      <c r="R10116" t="s">
        <v>85</v>
      </c>
      <c r="S10116" t="s">
        <v>676</v>
      </c>
      <c r="T10116" t="s">
        <v>78</v>
      </c>
      <c r="U10116" t="s">
        <v>170</v>
      </c>
      <c r="V10116" t="s">
        <v>341</v>
      </c>
      <c r="W10116" t="s">
        <v>718</v>
      </c>
    </row>
    <row r="10117" spans="1:23" x14ac:dyDescent="0.35">
      <c r="A10117" t="s">
        <v>40</v>
      </c>
      <c r="B10117" t="s">
        <v>1666</v>
      </c>
      <c r="C10117">
        <v>2883</v>
      </c>
      <c r="D10117" t="s">
        <v>325</v>
      </c>
      <c r="E10117" t="s">
        <v>456</v>
      </c>
      <c r="F10117" t="s">
        <v>580</v>
      </c>
      <c r="G10117" t="s">
        <v>721</v>
      </c>
      <c r="H10117" t="s">
        <v>456</v>
      </c>
      <c r="I10117" t="s">
        <v>750</v>
      </c>
      <c r="J10117" t="s">
        <v>1008</v>
      </c>
      <c r="K10117" t="s">
        <v>1056</v>
      </c>
      <c r="L10117" t="s">
        <v>717</v>
      </c>
      <c r="M10117" t="s">
        <v>699</v>
      </c>
      <c r="N10117" t="s">
        <v>250</v>
      </c>
      <c r="O10117" t="s">
        <v>631</v>
      </c>
      <c r="P10117" t="s">
        <v>1116</v>
      </c>
      <c r="Q10117" t="s">
        <v>734</v>
      </c>
      <c r="R10117" t="s">
        <v>374</v>
      </c>
      <c r="S10117" t="s">
        <v>624</v>
      </c>
      <c r="T10117" t="s">
        <v>170</v>
      </c>
      <c r="U10117" t="s">
        <v>334</v>
      </c>
      <c r="V10117" t="s">
        <v>987</v>
      </c>
      <c r="W10117" t="s">
        <v>688</v>
      </c>
    </row>
    <row r="10119" spans="1:23" x14ac:dyDescent="0.35">
      <c r="A10119" t="s">
        <v>2446</v>
      </c>
    </row>
    <row r="10120" spans="1:23" x14ac:dyDescent="0.35">
      <c r="A10120" t="s">
        <v>29</v>
      </c>
      <c r="B10120" t="s">
        <v>2387</v>
      </c>
      <c r="C10120" t="s">
        <v>30</v>
      </c>
      <c r="D10120" t="s">
        <v>1394</v>
      </c>
      <c r="E10120" t="s">
        <v>2423</v>
      </c>
      <c r="F10120" t="s">
        <v>2424</v>
      </c>
      <c r="G10120" t="s">
        <v>2425</v>
      </c>
      <c r="H10120" t="s">
        <v>2426</v>
      </c>
      <c r="I10120" t="s">
        <v>2427</v>
      </c>
      <c r="J10120" t="s">
        <v>2428</v>
      </c>
      <c r="K10120" t="s">
        <v>2429</v>
      </c>
      <c r="L10120" t="s">
        <v>2430</v>
      </c>
      <c r="M10120" t="s">
        <v>2431</v>
      </c>
      <c r="N10120" t="s">
        <v>2432</v>
      </c>
      <c r="O10120" t="s">
        <v>2433</v>
      </c>
      <c r="P10120" t="s">
        <v>2434</v>
      </c>
      <c r="Q10120" t="s">
        <v>2435</v>
      </c>
      <c r="R10120" t="s">
        <v>2436</v>
      </c>
      <c r="S10120" t="s">
        <v>2437</v>
      </c>
      <c r="T10120" t="s">
        <v>2438</v>
      </c>
      <c r="U10120" t="s">
        <v>2439</v>
      </c>
      <c r="V10120" t="s">
        <v>707</v>
      </c>
      <c r="W10120" t="s">
        <v>74</v>
      </c>
    </row>
    <row r="10121" spans="1:23" x14ac:dyDescent="0.35">
      <c r="A10121" t="s">
        <v>35</v>
      </c>
      <c r="B10121" t="s">
        <v>2388</v>
      </c>
      <c r="C10121">
        <v>189</v>
      </c>
      <c r="D10121" t="s">
        <v>1121</v>
      </c>
      <c r="E10121" t="s">
        <v>673</v>
      </c>
      <c r="F10121" t="s">
        <v>734</v>
      </c>
      <c r="G10121" t="s">
        <v>721</v>
      </c>
      <c r="H10121" t="s">
        <v>644</v>
      </c>
      <c r="I10121" t="s">
        <v>1090</v>
      </c>
      <c r="J10121" t="s">
        <v>724</v>
      </c>
      <c r="K10121" t="s">
        <v>522</v>
      </c>
      <c r="L10121" t="s">
        <v>63</v>
      </c>
      <c r="M10121" t="s">
        <v>522</v>
      </c>
      <c r="N10121" t="s">
        <v>65</v>
      </c>
      <c r="O10121" t="s">
        <v>825</v>
      </c>
      <c r="P10121" t="s">
        <v>188</v>
      </c>
      <c r="Q10121" t="s">
        <v>736</v>
      </c>
      <c r="R10121" t="s">
        <v>78</v>
      </c>
      <c r="S10121" t="s">
        <v>745</v>
      </c>
      <c r="T10121" t="s">
        <v>78</v>
      </c>
      <c r="U10121" t="s">
        <v>355</v>
      </c>
      <c r="V10121" t="s">
        <v>529</v>
      </c>
      <c r="W10121" t="s">
        <v>383</v>
      </c>
    </row>
    <row r="10122" spans="1:23" x14ac:dyDescent="0.35">
      <c r="A10122" t="s">
        <v>35</v>
      </c>
      <c r="B10122" t="s">
        <v>2389</v>
      </c>
      <c r="C10122">
        <v>66</v>
      </c>
      <c r="D10122" t="s">
        <v>1212</v>
      </c>
      <c r="E10122" t="s">
        <v>673</v>
      </c>
      <c r="F10122" t="s">
        <v>456</v>
      </c>
      <c r="G10122" t="s">
        <v>433</v>
      </c>
      <c r="H10122" t="s">
        <v>334</v>
      </c>
      <c r="I10122" t="s">
        <v>440</v>
      </c>
      <c r="J10122" t="s">
        <v>688</v>
      </c>
      <c r="K10122" t="s">
        <v>522</v>
      </c>
      <c r="L10122" t="s">
        <v>1225</v>
      </c>
      <c r="M10122" t="s">
        <v>526</v>
      </c>
      <c r="N10122" t="s">
        <v>1064</v>
      </c>
      <c r="O10122" t="s">
        <v>723</v>
      </c>
      <c r="P10122" t="s">
        <v>408</v>
      </c>
      <c r="Q10122" t="s">
        <v>987</v>
      </c>
      <c r="R10122" t="s">
        <v>738</v>
      </c>
      <c r="S10122" t="s">
        <v>78</v>
      </c>
      <c r="T10122" t="s">
        <v>78</v>
      </c>
      <c r="U10122" t="s">
        <v>78</v>
      </c>
      <c r="V10122" t="s">
        <v>825</v>
      </c>
      <c r="W10122" t="s">
        <v>732</v>
      </c>
    </row>
    <row r="10123" spans="1:23" x14ac:dyDescent="0.35">
      <c r="A10123" t="s">
        <v>35</v>
      </c>
      <c r="B10123" t="s">
        <v>2390</v>
      </c>
      <c r="C10123">
        <v>108</v>
      </c>
      <c r="D10123" t="s">
        <v>648</v>
      </c>
      <c r="E10123" t="s">
        <v>987</v>
      </c>
      <c r="F10123" t="s">
        <v>1214</v>
      </c>
      <c r="G10123" t="s">
        <v>688</v>
      </c>
      <c r="H10123" t="s">
        <v>696</v>
      </c>
      <c r="I10123" t="s">
        <v>1159</v>
      </c>
      <c r="J10123" t="s">
        <v>1018</v>
      </c>
      <c r="K10123" t="s">
        <v>1130</v>
      </c>
      <c r="L10123" t="s">
        <v>1151</v>
      </c>
      <c r="M10123" t="s">
        <v>611</v>
      </c>
      <c r="N10123" t="s">
        <v>728</v>
      </c>
      <c r="O10123" t="s">
        <v>738</v>
      </c>
      <c r="P10123" t="s">
        <v>273</v>
      </c>
      <c r="Q10123" t="s">
        <v>631</v>
      </c>
      <c r="R10123" t="s">
        <v>800</v>
      </c>
      <c r="S10123" t="s">
        <v>85</v>
      </c>
      <c r="T10123" t="s">
        <v>414</v>
      </c>
      <c r="U10123" t="s">
        <v>78</v>
      </c>
      <c r="V10123" t="s">
        <v>668</v>
      </c>
      <c r="W10123" t="s">
        <v>736</v>
      </c>
    </row>
    <row r="10124" spans="1:23" x14ac:dyDescent="0.35">
      <c r="A10124" t="s">
        <v>35</v>
      </c>
      <c r="B10124" t="s">
        <v>2391</v>
      </c>
      <c r="C10124">
        <v>254</v>
      </c>
      <c r="D10124" t="s">
        <v>412</v>
      </c>
      <c r="E10124" t="s">
        <v>580</v>
      </c>
      <c r="F10124" t="s">
        <v>1118</v>
      </c>
      <c r="G10124" t="s">
        <v>825</v>
      </c>
      <c r="H10124" t="s">
        <v>633</v>
      </c>
      <c r="I10124" t="s">
        <v>1209</v>
      </c>
      <c r="J10124" t="s">
        <v>865</v>
      </c>
      <c r="K10124" t="s">
        <v>1003</v>
      </c>
      <c r="L10124" t="s">
        <v>868</v>
      </c>
      <c r="M10124" t="s">
        <v>748</v>
      </c>
      <c r="N10124" t="s">
        <v>631</v>
      </c>
      <c r="O10124" t="s">
        <v>868</v>
      </c>
      <c r="P10124" t="s">
        <v>897</v>
      </c>
      <c r="Q10124" t="s">
        <v>250</v>
      </c>
      <c r="R10124" t="s">
        <v>490</v>
      </c>
      <c r="S10124" t="s">
        <v>800</v>
      </c>
      <c r="T10124" t="s">
        <v>78</v>
      </c>
      <c r="U10124" t="s">
        <v>78</v>
      </c>
      <c r="V10124" t="s">
        <v>374</v>
      </c>
      <c r="W10124" t="s">
        <v>490</v>
      </c>
    </row>
    <row r="10125" spans="1:23" x14ac:dyDescent="0.35">
      <c r="A10125" t="s">
        <v>36</v>
      </c>
      <c r="B10125" t="s">
        <v>2388</v>
      </c>
      <c r="C10125">
        <v>429</v>
      </c>
      <c r="D10125" t="s">
        <v>76</v>
      </c>
      <c r="E10125" t="s">
        <v>998</v>
      </c>
      <c r="F10125" t="s">
        <v>735</v>
      </c>
      <c r="G10125" t="s">
        <v>724</v>
      </c>
      <c r="H10125" t="s">
        <v>719</v>
      </c>
      <c r="I10125" t="s">
        <v>319</v>
      </c>
      <c r="J10125" t="s">
        <v>737</v>
      </c>
      <c r="K10125" t="s">
        <v>615</v>
      </c>
      <c r="L10125" t="s">
        <v>1008</v>
      </c>
      <c r="M10125" t="s">
        <v>1310</v>
      </c>
      <c r="N10125" t="s">
        <v>993</v>
      </c>
      <c r="O10125" t="s">
        <v>1064</v>
      </c>
      <c r="P10125" t="s">
        <v>53</v>
      </c>
      <c r="Q10125" t="s">
        <v>696</v>
      </c>
      <c r="R10125" t="s">
        <v>389</v>
      </c>
      <c r="S10125" t="s">
        <v>633</v>
      </c>
      <c r="T10125" t="s">
        <v>78</v>
      </c>
      <c r="U10125" t="s">
        <v>78</v>
      </c>
      <c r="V10125" t="s">
        <v>987</v>
      </c>
      <c r="W10125" t="s">
        <v>718</v>
      </c>
    </row>
    <row r="10126" spans="1:23" x14ac:dyDescent="0.35">
      <c r="A10126" t="s">
        <v>36</v>
      </c>
      <c r="B10126" t="s">
        <v>2389</v>
      </c>
      <c r="C10126">
        <v>134</v>
      </c>
      <c r="D10126" t="s">
        <v>267</v>
      </c>
      <c r="E10126" t="s">
        <v>718</v>
      </c>
      <c r="F10126" t="s">
        <v>736</v>
      </c>
      <c r="G10126" t="s">
        <v>738</v>
      </c>
      <c r="H10126" t="s">
        <v>675</v>
      </c>
      <c r="I10126" t="s">
        <v>1216</v>
      </c>
      <c r="J10126" t="s">
        <v>730</v>
      </c>
      <c r="K10126" t="s">
        <v>1254</v>
      </c>
      <c r="L10126" t="s">
        <v>1171</v>
      </c>
      <c r="M10126" t="s">
        <v>1227</v>
      </c>
      <c r="N10126" t="s">
        <v>718</v>
      </c>
      <c r="O10126" t="s">
        <v>508</v>
      </c>
      <c r="P10126" t="s">
        <v>600</v>
      </c>
      <c r="Q10126" t="s">
        <v>734</v>
      </c>
      <c r="R10126" t="s">
        <v>668</v>
      </c>
      <c r="S10126" t="s">
        <v>355</v>
      </c>
      <c r="T10126" t="s">
        <v>334</v>
      </c>
      <c r="U10126" t="s">
        <v>78</v>
      </c>
      <c r="V10126" t="s">
        <v>723</v>
      </c>
      <c r="W10126" t="s">
        <v>622</v>
      </c>
    </row>
    <row r="10127" spans="1:23" x14ac:dyDescent="0.35">
      <c r="A10127" t="s">
        <v>36</v>
      </c>
      <c r="B10127" t="s">
        <v>2390</v>
      </c>
      <c r="C10127">
        <v>331</v>
      </c>
      <c r="D10127" t="s">
        <v>682</v>
      </c>
      <c r="E10127" t="s">
        <v>503</v>
      </c>
      <c r="F10127" t="s">
        <v>1030</v>
      </c>
      <c r="G10127" t="s">
        <v>741</v>
      </c>
      <c r="H10127" t="s">
        <v>793</v>
      </c>
      <c r="I10127" t="s">
        <v>1121</v>
      </c>
      <c r="J10127" t="s">
        <v>260</v>
      </c>
      <c r="K10127" t="s">
        <v>753</v>
      </c>
      <c r="L10127" t="s">
        <v>737</v>
      </c>
      <c r="M10127" t="s">
        <v>768</v>
      </c>
      <c r="N10127" t="s">
        <v>508</v>
      </c>
      <c r="O10127" t="s">
        <v>508</v>
      </c>
      <c r="P10127" t="s">
        <v>733</v>
      </c>
      <c r="Q10127" t="s">
        <v>732</v>
      </c>
      <c r="R10127" t="s">
        <v>673</v>
      </c>
      <c r="S10127" t="s">
        <v>624</v>
      </c>
      <c r="T10127" t="s">
        <v>170</v>
      </c>
      <c r="U10127" t="s">
        <v>668</v>
      </c>
      <c r="V10127" t="s">
        <v>458</v>
      </c>
      <c r="W10127" t="s">
        <v>807</v>
      </c>
    </row>
    <row r="10128" spans="1:23" x14ac:dyDescent="0.35">
      <c r="A10128" t="s">
        <v>36</v>
      </c>
      <c r="B10128" t="s">
        <v>2391</v>
      </c>
      <c r="C10128">
        <v>734</v>
      </c>
      <c r="D10128" t="s">
        <v>378</v>
      </c>
      <c r="E10128" t="s">
        <v>725</v>
      </c>
      <c r="F10128" t="s">
        <v>793</v>
      </c>
      <c r="G10128" t="s">
        <v>742</v>
      </c>
      <c r="H10128" t="s">
        <v>825</v>
      </c>
      <c r="I10128" t="s">
        <v>1171</v>
      </c>
      <c r="J10128" t="s">
        <v>696</v>
      </c>
      <c r="K10128" t="s">
        <v>631</v>
      </c>
      <c r="L10128" t="s">
        <v>633</v>
      </c>
      <c r="M10128" t="s">
        <v>1015</v>
      </c>
      <c r="N10128" t="s">
        <v>85</v>
      </c>
      <c r="O10128" t="s">
        <v>631</v>
      </c>
      <c r="P10128" t="s">
        <v>1087</v>
      </c>
      <c r="Q10128" t="s">
        <v>825</v>
      </c>
      <c r="R10128" t="s">
        <v>433</v>
      </c>
      <c r="S10128" t="s">
        <v>355</v>
      </c>
      <c r="T10128" t="s">
        <v>679</v>
      </c>
      <c r="U10128" t="s">
        <v>668</v>
      </c>
      <c r="V10128" t="s">
        <v>529</v>
      </c>
      <c r="W10128" t="s">
        <v>721</v>
      </c>
    </row>
    <row r="10129" spans="1:23" x14ac:dyDescent="0.35">
      <c r="A10129" t="s">
        <v>37</v>
      </c>
      <c r="B10129" t="s">
        <v>2388</v>
      </c>
      <c r="C10129">
        <v>233</v>
      </c>
      <c r="D10129" t="s">
        <v>692</v>
      </c>
      <c r="E10129" t="s">
        <v>1018</v>
      </c>
      <c r="F10129" t="s">
        <v>503</v>
      </c>
      <c r="G10129" t="s">
        <v>745</v>
      </c>
      <c r="H10129" t="s">
        <v>807</v>
      </c>
      <c r="I10129" t="s">
        <v>838</v>
      </c>
      <c r="J10129" t="s">
        <v>737</v>
      </c>
      <c r="K10129" t="s">
        <v>891</v>
      </c>
      <c r="L10129" t="s">
        <v>1151</v>
      </c>
      <c r="M10129" t="s">
        <v>440</v>
      </c>
      <c r="N10129" t="s">
        <v>337</v>
      </c>
      <c r="O10129" t="s">
        <v>793</v>
      </c>
      <c r="P10129" t="s">
        <v>1114</v>
      </c>
      <c r="Q10129" t="s">
        <v>529</v>
      </c>
      <c r="R10129" t="s">
        <v>334</v>
      </c>
      <c r="S10129" t="s">
        <v>688</v>
      </c>
      <c r="T10129" t="s">
        <v>377</v>
      </c>
      <c r="U10129" t="s">
        <v>246</v>
      </c>
      <c r="V10129" t="s">
        <v>738</v>
      </c>
      <c r="W10129" t="s">
        <v>718</v>
      </c>
    </row>
    <row r="10130" spans="1:23" x14ac:dyDescent="0.35">
      <c r="A10130" t="s">
        <v>37</v>
      </c>
      <c r="B10130" t="s">
        <v>2389</v>
      </c>
      <c r="C10130">
        <v>60</v>
      </c>
      <c r="D10130" t="s">
        <v>768</v>
      </c>
      <c r="E10130" t="s">
        <v>734</v>
      </c>
      <c r="F10130" t="s">
        <v>738</v>
      </c>
      <c r="G10130" t="s">
        <v>508</v>
      </c>
      <c r="H10130" t="s">
        <v>458</v>
      </c>
      <c r="I10130" t="s">
        <v>111</v>
      </c>
      <c r="J10130" t="s">
        <v>65</v>
      </c>
      <c r="K10130" t="s">
        <v>1121</v>
      </c>
      <c r="L10130" t="s">
        <v>605</v>
      </c>
      <c r="M10130" t="s">
        <v>837</v>
      </c>
      <c r="N10130" t="s">
        <v>688</v>
      </c>
      <c r="O10130" t="s">
        <v>637</v>
      </c>
      <c r="P10130" t="s">
        <v>509</v>
      </c>
      <c r="Q10130" t="s">
        <v>623</v>
      </c>
      <c r="R10130" t="s">
        <v>341</v>
      </c>
      <c r="S10130" t="s">
        <v>456</v>
      </c>
      <c r="T10130" t="s">
        <v>78</v>
      </c>
      <c r="U10130" t="s">
        <v>78</v>
      </c>
      <c r="V10130" t="s">
        <v>85</v>
      </c>
      <c r="W10130" t="s">
        <v>458</v>
      </c>
    </row>
    <row r="10131" spans="1:23" x14ac:dyDescent="0.35">
      <c r="A10131" t="s">
        <v>37</v>
      </c>
      <c r="B10131" t="s">
        <v>2390</v>
      </c>
      <c r="C10131">
        <v>172</v>
      </c>
      <c r="D10131" t="s">
        <v>97</v>
      </c>
      <c r="E10131" t="s">
        <v>580</v>
      </c>
      <c r="F10131" t="s">
        <v>742</v>
      </c>
      <c r="G10131" t="s">
        <v>949</v>
      </c>
      <c r="H10131" t="s">
        <v>807</v>
      </c>
      <c r="I10131" t="s">
        <v>1205</v>
      </c>
      <c r="J10131" t="s">
        <v>1214</v>
      </c>
      <c r="K10131" t="s">
        <v>896</v>
      </c>
      <c r="L10131" t="s">
        <v>1096</v>
      </c>
      <c r="M10131" t="s">
        <v>1416</v>
      </c>
      <c r="N10131" t="s">
        <v>825</v>
      </c>
      <c r="O10131" t="s">
        <v>736</v>
      </c>
      <c r="P10131" t="s">
        <v>561</v>
      </c>
      <c r="Q10131" t="s">
        <v>456</v>
      </c>
      <c r="R10131" t="s">
        <v>623</v>
      </c>
      <c r="S10131" t="s">
        <v>406</v>
      </c>
      <c r="T10131" t="s">
        <v>78</v>
      </c>
      <c r="U10131" t="s">
        <v>673</v>
      </c>
      <c r="V10131" t="s">
        <v>433</v>
      </c>
      <c r="W10131" t="s">
        <v>725</v>
      </c>
    </row>
    <row r="10132" spans="1:23" x14ac:dyDescent="0.35">
      <c r="A10132" t="s">
        <v>37</v>
      </c>
      <c r="B10132" t="s">
        <v>2391</v>
      </c>
      <c r="C10132">
        <v>362</v>
      </c>
      <c r="D10132" t="s">
        <v>678</v>
      </c>
      <c r="E10132" t="s">
        <v>622</v>
      </c>
      <c r="F10132" t="s">
        <v>270</v>
      </c>
      <c r="G10132" t="s">
        <v>1030</v>
      </c>
      <c r="H10132" t="s">
        <v>688</v>
      </c>
      <c r="I10132" t="s">
        <v>914</v>
      </c>
      <c r="J10132" t="s">
        <v>1109</v>
      </c>
      <c r="K10132" t="s">
        <v>1015</v>
      </c>
      <c r="L10132" t="s">
        <v>508</v>
      </c>
      <c r="M10132" t="s">
        <v>528</v>
      </c>
      <c r="N10132" t="s">
        <v>624</v>
      </c>
      <c r="O10132" t="s">
        <v>288</v>
      </c>
      <c r="P10132" t="s">
        <v>764</v>
      </c>
      <c r="Q10132" t="s">
        <v>718</v>
      </c>
      <c r="R10132" t="s">
        <v>490</v>
      </c>
      <c r="S10132" t="s">
        <v>490</v>
      </c>
      <c r="T10132" t="s">
        <v>78</v>
      </c>
      <c r="U10132" t="s">
        <v>170</v>
      </c>
      <c r="V10132" t="s">
        <v>387</v>
      </c>
      <c r="W10132" t="s">
        <v>1008</v>
      </c>
    </row>
    <row r="10133" spans="1:23" x14ac:dyDescent="0.35">
      <c r="A10133" t="s">
        <v>38</v>
      </c>
      <c r="B10133" t="s">
        <v>2388</v>
      </c>
      <c r="C10133">
        <v>253</v>
      </c>
      <c r="D10133" t="s">
        <v>1090</v>
      </c>
      <c r="E10133" t="s">
        <v>433</v>
      </c>
      <c r="F10133" t="s">
        <v>742</v>
      </c>
      <c r="G10133" t="s">
        <v>341</v>
      </c>
      <c r="H10133" t="s">
        <v>732</v>
      </c>
      <c r="I10133" t="s">
        <v>245</v>
      </c>
      <c r="J10133" t="s">
        <v>998</v>
      </c>
      <c r="K10133" t="s">
        <v>1213</v>
      </c>
      <c r="L10133" t="s">
        <v>1222</v>
      </c>
      <c r="M10133" t="s">
        <v>946</v>
      </c>
      <c r="N10133" t="s">
        <v>949</v>
      </c>
      <c r="O10133" t="s">
        <v>270</v>
      </c>
      <c r="P10133" t="s">
        <v>303</v>
      </c>
      <c r="Q10133" t="s">
        <v>288</v>
      </c>
      <c r="R10133" t="s">
        <v>490</v>
      </c>
      <c r="S10133" t="s">
        <v>633</v>
      </c>
      <c r="T10133" t="s">
        <v>334</v>
      </c>
      <c r="U10133" t="s">
        <v>78</v>
      </c>
      <c r="V10133" t="s">
        <v>490</v>
      </c>
      <c r="W10133" t="s">
        <v>250</v>
      </c>
    </row>
    <row r="10134" spans="1:23" x14ac:dyDescent="0.35">
      <c r="A10134" t="s">
        <v>38</v>
      </c>
      <c r="B10134" t="s">
        <v>2389</v>
      </c>
      <c r="C10134">
        <v>69</v>
      </c>
      <c r="D10134" t="s">
        <v>758</v>
      </c>
      <c r="E10134" t="s">
        <v>738</v>
      </c>
      <c r="F10134" t="s">
        <v>690</v>
      </c>
      <c r="G10134" t="s">
        <v>288</v>
      </c>
      <c r="H10134" t="s">
        <v>721</v>
      </c>
      <c r="I10134" t="s">
        <v>1416</v>
      </c>
      <c r="J10134" t="s">
        <v>383</v>
      </c>
      <c r="K10134" t="s">
        <v>1264</v>
      </c>
      <c r="L10134" t="s">
        <v>731</v>
      </c>
      <c r="M10134" t="s">
        <v>468</v>
      </c>
      <c r="N10134" t="s">
        <v>993</v>
      </c>
      <c r="O10134" t="s">
        <v>1011</v>
      </c>
      <c r="P10134" t="s">
        <v>346</v>
      </c>
      <c r="Q10134" t="s">
        <v>456</v>
      </c>
      <c r="R10134" t="s">
        <v>387</v>
      </c>
      <c r="S10134" t="s">
        <v>78</v>
      </c>
      <c r="T10134" t="s">
        <v>78</v>
      </c>
      <c r="U10134" t="s">
        <v>734</v>
      </c>
      <c r="V10134" t="s">
        <v>743</v>
      </c>
      <c r="W10134" t="s">
        <v>688</v>
      </c>
    </row>
    <row r="10135" spans="1:23" x14ac:dyDescent="0.35">
      <c r="A10135" t="s">
        <v>38</v>
      </c>
      <c r="B10135" t="s">
        <v>2390</v>
      </c>
      <c r="C10135">
        <v>160</v>
      </c>
      <c r="D10135" t="s">
        <v>780</v>
      </c>
      <c r="E10135" t="s">
        <v>1214</v>
      </c>
      <c r="F10135" t="s">
        <v>1200</v>
      </c>
      <c r="G10135" t="s">
        <v>623</v>
      </c>
      <c r="H10135" t="s">
        <v>825</v>
      </c>
      <c r="I10135" t="s">
        <v>152</v>
      </c>
      <c r="J10135" t="s">
        <v>737</v>
      </c>
      <c r="K10135" t="s">
        <v>1112</v>
      </c>
      <c r="L10135" t="s">
        <v>839</v>
      </c>
      <c r="M10135" t="s">
        <v>758</v>
      </c>
      <c r="N10135" t="s">
        <v>725</v>
      </c>
      <c r="O10135" t="s">
        <v>387</v>
      </c>
      <c r="P10135" t="s">
        <v>191</v>
      </c>
      <c r="Q10135" t="s">
        <v>690</v>
      </c>
      <c r="R10135" t="s">
        <v>85</v>
      </c>
      <c r="S10135" t="s">
        <v>631</v>
      </c>
      <c r="T10135" t="s">
        <v>78</v>
      </c>
      <c r="U10135" t="s">
        <v>387</v>
      </c>
      <c r="V10135" t="s">
        <v>743</v>
      </c>
      <c r="W10135" t="s">
        <v>732</v>
      </c>
    </row>
    <row r="10136" spans="1:23" x14ac:dyDescent="0.35">
      <c r="A10136" t="s">
        <v>38</v>
      </c>
      <c r="B10136" t="s">
        <v>2391</v>
      </c>
      <c r="C10136">
        <v>341</v>
      </c>
      <c r="D10136" t="s">
        <v>487</v>
      </c>
      <c r="E10136" t="s">
        <v>288</v>
      </c>
      <c r="F10136" t="s">
        <v>725</v>
      </c>
      <c r="G10136" t="s">
        <v>868</v>
      </c>
      <c r="H10136" t="s">
        <v>696</v>
      </c>
      <c r="I10136" t="s">
        <v>1130</v>
      </c>
      <c r="J10136" t="s">
        <v>998</v>
      </c>
      <c r="K10136" t="s">
        <v>791</v>
      </c>
      <c r="L10136" t="s">
        <v>719</v>
      </c>
      <c r="M10136" t="s">
        <v>918</v>
      </c>
      <c r="N10136" t="s">
        <v>724</v>
      </c>
      <c r="O10136" t="s">
        <v>1018</v>
      </c>
      <c r="P10136" t="s">
        <v>1310</v>
      </c>
      <c r="Q10136" t="s">
        <v>631</v>
      </c>
      <c r="R10136" t="s">
        <v>987</v>
      </c>
      <c r="S10136" t="s">
        <v>825</v>
      </c>
      <c r="T10136" t="s">
        <v>679</v>
      </c>
      <c r="U10136" t="s">
        <v>78</v>
      </c>
      <c r="V10136" t="s">
        <v>458</v>
      </c>
      <c r="W10136" t="s">
        <v>688</v>
      </c>
    </row>
    <row r="10137" spans="1:23" x14ac:dyDescent="0.35">
      <c r="A10137" t="s">
        <v>39</v>
      </c>
      <c r="B10137" t="s">
        <v>2388</v>
      </c>
      <c r="C10137">
        <v>301</v>
      </c>
      <c r="D10137" t="s">
        <v>727</v>
      </c>
      <c r="E10137" t="s">
        <v>529</v>
      </c>
      <c r="F10137" t="s">
        <v>270</v>
      </c>
      <c r="G10137" t="s">
        <v>807</v>
      </c>
      <c r="H10137" t="s">
        <v>337</v>
      </c>
      <c r="I10137" t="s">
        <v>605</v>
      </c>
      <c r="J10137" t="s">
        <v>1096</v>
      </c>
      <c r="K10137" t="s">
        <v>699</v>
      </c>
      <c r="L10137" t="s">
        <v>914</v>
      </c>
      <c r="M10137" t="s">
        <v>726</v>
      </c>
      <c r="N10137" t="s">
        <v>690</v>
      </c>
      <c r="O10137" t="s">
        <v>260</v>
      </c>
      <c r="P10137" t="s">
        <v>365</v>
      </c>
      <c r="Q10137" t="s">
        <v>1064</v>
      </c>
      <c r="R10137" t="s">
        <v>246</v>
      </c>
      <c r="S10137" t="s">
        <v>734</v>
      </c>
      <c r="T10137" t="s">
        <v>170</v>
      </c>
      <c r="U10137" t="s">
        <v>170</v>
      </c>
      <c r="V10137" t="s">
        <v>738</v>
      </c>
      <c r="W10137" t="s">
        <v>718</v>
      </c>
    </row>
    <row r="10138" spans="1:23" x14ac:dyDescent="0.35">
      <c r="A10138" t="s">
        <v>39</v>
      </c>
      <c r="B10138" t="s">
        <v>2389</v>
      </c>
      <c r="C10138">
        <v>90</v>
      </c>
      <c r="D10138" t="s">
        <v>1107</v>
      </c>
      <c r="E10138" t="s">
        <v>624</v>
      </c>
      <c r="F10138" t="s">
        <v>993</v>
      </c>
      <c r="G10138" t="s">
        <v>623</v>
      </c>
      <c r="H10138" t="s">
        <v>807</v>
      </c>
      <c r="I10138" t="s">
        <v>1216</v>
      </c>
      <c r="J10138" t="s">
        <v>719</v>
      </c>
      <c r="K10138" t="s">
        <v>602</v>
      </c>
      <c r="L10138" t="s">
        <v>753</v>
      </c>
      <c r="M10138" t="s">
        <v>45</v>
      </c>
      <c r="N10138" t="s">
        <v>85</v>
      </c>
      <c r="O10138" t="s">
        <v>1018</v>
      </c>
      <c r="P10138" t="s">
        <v>489</v>
      </c>
      <c r="Q10138" t="s">
        <v>1222</v>
      </c>
      <c r="R10138" t="s">
        <v>78</v>
      </c>
      <c r="S10138" t="s">
        <v>456</v>
      </c>
      <c r="T10138" t="s">
        <v>78</v>
      </c>
      <c r="U10138" t="s">
        <v>387</v>
      </c>
      <c r="V10138" t="s">
        <v>78</v>
      </c>
      <c r="W10138" t="s">
        <v>580</v>
      </c>
    </row>
    <row r="10139" spans="1:23" x14ac:dyDescent="0.35">
      <c r="A10139" t="s">
        <v>39</v>
      </c>
      <c r="B10139" t="s">
        <v>2390</v>
      </c>
      <c r="C10139">
        <v>201</v>
      </c>
      <c r="D10139" t="s">
        <v>1292</v>
      </c>
      <c r="E10139" t="s">
        <v>807</v>
      </c>
      <c r="F10139" t="s">
        <v>745</v>
      </c>
      <c r="G10139" t="s">
        <v>721</v>
      </c>
      <c r="H10139" t="s">
        <v>1023</v>
      </c>
      <c r="I10139" t="s">
        <v>934</v>
      </c>
      <c r="J10139" t="s">
        <v>783</v>
      </c>
      <c r="K10139" t="s">
        <v>881</v>
      </c>
      <c r="L10139" t="s">
        <v>783</v>
      </c>
      <c r="M10139" t="s">
        <v>694</v>
      </c>
      <c r="N10139" t="s">
        <v>730</v>
      </c>
      <c r="O10139" t="s">
        <v>807</v>
      </c>
      <c r="P10139" t="s">
        <v>598</v>
      </c>
      <c r="Q10139" t="s">
        <v>270</v>
      </c>
      <c r="R10139" t="s">
        <v>374</v>
      </c>
      <c r="S10139" t="s">
        <v>800</v>
      </c>
      <c r="T10139" t="s">
        <v>78</v>
      </c>
      <c r="U10139" t="s">
        <v>78</v>
      </c>
      <c r="V10139" t="s">
        <v>807</v>
      </c>
      <c r="W10139" t="s">
        <v>743</v>
      </c>
    </row>
    <row r="10140" spans="1:23" x14ac:dyDescent="0.35">
      <c r="A10140" t="s">
        <v>39</v>
      </c>
      <c r="B10140" t="s">
        <v>2391</v>
      </c>
      <c r="C10140">
        <v>435</v>
      </c>
      <c r="D10140" t="s">
        <v>570</v>
      </c>
      <c r="E10140" t="s">
        <v>724</v>
      </c>
      <c r="F10140" t="s">
        <v>260</v>
      </c>
      <c r="G10140" t="s">
        <v>724</v>
      </c>
      <c r="H10140" t="s">
        <v>1030</v>
      </c>
      <c r="I10140" t="s">
        <v>61</v>
      </c>
      <c r="J10140" t="s">
        <v>270</v>
      </c>
      <c r="K10140" t="s">
        <v>1015</v>
      </c>
      <c r="L10140" t="s">
        <v>793</v>
      </c>
      <c r="M10140" t="s">
        <v>729</v>
      </c>
      <c r="N10140" t="s">
        <v>676</v>
      </c>
      <c r="O10140" t="s">
        <v>717</v>
      </c>
      <c r="P10140" t="s">
        <v>291</v>
      </c>
      <c r="Q10140" t="s">
        <v>718</v>
      </c>
      <c r="R10140" t="s">
        <v>355</v>
      </c>
      <c r="S10140" t="s">
        <v>807</v>
      </c>
      <c r="T10140" t="s">
        <v>78</v>
      </c>
      <c r="U10140" t="s">
        <v>433</v>
      </c>
      <c r="V10140" t="s">
        <v>675</v>
      </c>
      <c r="W10140" t="s">
        <v>743</v>
      </c>
    </row>
    <row r="10141" spans="1:23" x14ac:dyDescent="0.35">
      <c r="A10141" t="s">
        <v>40</v>
      </c>
      <c r="B10141" t="s">
        <v>2388</v>
      </c>
      <c r="C10141">
        <v>1405</v>
      </c>
      <c r="D10141" t="s">
        <v>276</v>
      </c>
      <c r="E10141" t="s">
        <v>688</v>
      </c>
      <c r="F10141" t="s">
        <v>696</v>
      </c>
      <c r="G10141" t="s">
        <v>688</v>
      </c>
      <c r="H10141" t="s">
        <v>730</v>
      </c>
      <c r="I10141" t="s">
        <v>720</v>
      </c>
      <c r="J10141" t="s">
        <v>993</v>
      </c>
      <c r="K10141" t="s">
        <v>764</v>
      </c>
      <c r="L10141" t="s">
        <v>735</v>
      </c>
      <c r="M10141" t="s">
        <v>978</v>
      </c>
      <c r="N10141" t="s">
        <v>949</v>
      </c>
      <c r="O10141" t="s">
        <v>717</v>
      </c>
      <c r="P10141" t="s">
        <v>257</v>
      </c>
      <c r="Q10141" t="s">
        <v>949</v>
      </c>
      <c r="R10141" t="s">
        <v>377</v>
      </c>
      <c r="S10141" t="s">
        <v>825</v>
      </c>
      <c r="T10141" t="s">
        <v>668</v>
      </c>
      <c r="U10141" t="s">
        <v>668</v>
      </c>
      <c r="V10141" t="s">
        <v>738</v>
      </c>
      <c r="W10141" t="s">
        <v>676</v>
      </c>
    </row>
    <row r="10142" spans="1:23" x14ac:dyDescent="0.35">
      <c r="A10142" t="s">
        <v>40</v>
      </c>
      <c r="B10142" t="s">
        <v>2389</v>
      </c>
      <c r="C10142">
        <v>419</v>
      </c>
      <c r="D10142" t="s">
        <v>837</v>
      </c>
      <c r="E10142" t="s">
        <v>624</v>
      </c>
      <c r="F10142" t="s">
        <v>250</v>
      </c>
      <c r="G10142" t="s">
        <v>807</v>
      </c>
      <c r="H10142" t="s">
        <v>458</v>
      </c>
      <c r="I10142" t="s">
        <v>664</v>
      </c>
      <c r="J10142" t="s">
        <v>745</v>
      </c>
      <c r="K10142" t="s">
        <v>602</v>
      </c>
      <c r="L10142" t="s">
        <v>753</v>
      </c>
      <c r="M10142" t="s">
        <v>468</v>
      </c>
      <c r="N10142" t="s">
        <v>688</v>
      </c>
      <c r="O10142" t="s">
        <v>1023</v>
      </c>
      <c r="P10142" t="s">
        <v>639</v>
      </c>
      <c r="Q10142" t="s">
        <v>730</v>
      </c>
      <c r="R10142" t="s">
        <v>389</v>
      </c>
      <c r="S10142" t="s">
        <v>406</v>
      </c>
      <c r="T10142" t="s">
        <v>679</v>
      </c>
      <c r="U10142" t="s">
        <v>389</v>
      </c>
      <c r="V10142" t="s">
        <v>718</v>
      </c>
      <c r="W10142" t="s">
        <v>633</v>
      </c>
    </row>
    <row r="10143" spans="1:23" x14ac:dyDescent="0.35">
      <c r="A10143" t="s">
        <v>40</v>
      </c>
      <c r="B10143" t="s">
        <v>2390</v>
      </c>
      <c r="C10143">
        <v>972</v>
      </c>
      <c r="D10143" t="s">
        <v>444</v>
      </c>
      <c r="E10143" t="s">
        <v>739</v>
      </c>
      <c r="F10143" t="s">
        <v>725</v>
      </c>
      <c r="G10143" t="s">
        <v>508</v>
      </c>
      <c r="H10143" t="s">
        <v>949</v>
      </c>
      <c r="I10143" t="s">
        <v>432</v>
      </c>
      <c r="J10143" t="s">
        <v>1140</v>
      </c>
      <c r="K10143" t="s">
        <v>291</v>
      </c>
      <c r="L10143" t="s">
        <v>938</v>
      </c>
      <c r="M10143" t="s">
        <v>772</v>
      </c>
      <c r="N10143" t="s">
        <v>868</v>
      </c>
      <c r="O10143" t="s">
        <v>736</v>
      </c>
      <c r="P10143" t="s">
        <v>939</v>
      </c>
      <c r="Q10143" t="s">
        <v>508</v>
      </c>
      <c r="R10143" t="s">
        <v>389</v>
      </c>
      <c r="S10143" t="s">
        <v>341</v>
      </c>
      <c r="T10143" t="s">
        <v>170</v>
      </c>
      <c r="U10143" t="s">
        <v>673</v>
      </c>
      <c r="V10143" t="s">
        <v>738</v>
      </c>
      <c r="W10143" t="s">
        <v>633</v>
      </c>
    </row>
    <row r="10144" spans="1:23" x14ac:dyDescent="0.35">
      <c r="A10144" t="s">
        <v>40</v>
      </c>
      <c r="B10144" t="s">
        <v>2391</v>
      </c>
      <c r="C10144">
        <v>2126</v>
      </c>
      <c r="D10144" t="s">
        <v>412</v>
      </c>
      <c r="E10144" t="s">
        <v>739</v>
      </c>
      <c r="F10144" t="s">
        <v>1091</v>
      </c>
      <c r="G10144" t="s">
        <v>742</v>
      </c>
      <c r="H10144" t="s">
        <v>868</v>
      </c>
      <c r="I10144" t="s">
        <v>740</v>
      </c>
      <c r="J10144" t="s">
        <v>717</v>
      </c>
      <c r="K10144" t="s">
        <v>260</v>
      </c>
      <c r="L10144" t="s">
        <v>742</v>
      </c>
      <c r="M10144" t="s">
        <v>61</v>
      </c>
      <c r="N10144" t="s">
        <v>736</v>
      </c>
      <c r="O10144" t="s">
        <v>998</v>
      </c>
      <c r="P10144" t="s">
        <v>1209</v>
      </c>
      <c r="Q10144" t="s">
        <v>825</v>
      </c>
      <c r="R10144" t="s">
        <v>675</v>
      </c>
      <c r="S10144" t="s">
        <v>458</v>
      </c>
      <c r="T10144" t="s">
        <v>679</v>
      </c>
      <c r="U10144" t="s">
        <v>668</v>
      </c>
      <c r="V10144" t="s">
        <v>738</v>
      </c>
      <c r="W10144" t="s">
        <v>250</v>
      </c>
    </row>
    <row r="10146" spans="1:19" x14ac:dyDescent="0.35">
      <c r="A10146" t="s">
        <v>2447</v>
      </c>
    </row>
    <row r="10147" spans="1:19" x14ac:dyDescent="0.35">
      <c r="A10147" t="s">
        <v>29</v>
      </c>
      <c r="B10147" t="s">
        <v>30</v>
      </c>
      <c r="C10147" t="s">
        <v>2448</v>
      </c>
      <c r="D10147" t="s">
        <v>2449</v>
      </c>
      <c r="E10147" t="s">
        <v>2450</v>
      </c>
      <c r="F10147" t="s">
        <v>2451</v>
      </c>
      <c r="G10147" t="s">
        <v>2452</v>
      </c>
      <c r="H10147" t="s">
        <v>2453</v>
      </c>
      <c r="I10147" t="s">
        <v>2454</v>
      </c>
      <c r="J10147" t="s">
        <v>2455</v>
      </c>
      <c r="K10147" t="s">
        <v>2456</v>
      </c>
      <c r="L10147" t="s">
        <v>2457</v>
      </c>
      <c r="M10147" t="s">
        <v>2458</v>
      </c>
      <c r="N10147" t="s">
        <v>2459</v>
      </c>
      <c r="O10147" t="s">
        <v>2460</v>
      </c>
      <c r="P10147" t="s">
        <v>2461</v>
      </c>
      <c r="Q10147" t="s">
        <v>707</v>
      </c>
      <c r="R10147" t="s">
        <v>2462</v>
      </c>
    </row>
    <row r="10148" spans="1:19" x14ac:dyDescent="0.35">
      <c r="A10148" t="s">
        <v>35</v>
      </c>
      <c r="B10148">
        <v>617</v>
      </c>
      <c r="C10148" t="s">
        <v>1008</v>
      </c>
      <c r="D10148" t="s">
        <v>902</v>
      </c>
      <c r="E10148" t="s">
        <v>250</v>
      </c>
      <c r="F10148" t="s">
        <v>558</v>
      </c>
      <c r="G10148" t="s">
        <v>654</v>
      </c>
      <c r="H10148" t="s">
        <v>426</v>
      </c>
      <c r="I10148" t="s">
        <v>813</v>
      </c>
      <c r="J10148" t="s">
        <v>246</v>
      </c>
      <c r="K10148" t="s">
        <v>414</v>
      </c>
      <c r="L10148" t="s">
        <v>334</v>
      </c>
      <c r="M10148" t="s">
        <v>433</v>
      </c>
      <c r="N10148" t="s">
        <v>78</v>
      </c>
      <c r="O10148" t="s">
        <v>807</v>
      </c>
      <c r="P10148" t="s">
        <v>78</v>
      </c>
      <c r="Q10148" t="s">
        <v>85</v>
      </c>
      <c r="R10148" t="s">
        <v>1098</v>
      </c>
    </row>
    <row r="10149" spans="1:19" x14ac:dyDescent="0.35">
      <c r="A10149" t="s">
        <v>36</v>
      </c>
      <c r="B10149">
        <v>1633</v>
      </c>
      <c r="C10149" t="s">
        <v>788</v>
      </c>
      <c r="D10149" t="s">
        <v>450</v>
      </c>
      <c r="E10149" t="s">
        <v>288</v>
      </c>
      <c r="F10149" t="s">
        <v>630</v>
      </c>
      <c r="G10149" t="s">
        <v>996</v>
      </c>
      <c r="H10149" t="s">
        <v>635</v>
      </c>
      <c r="I10149" t="s">
        <v>856</v>
      </c>
      <c r="J10149" t="s">
        <v>414</v>
      </c>
      <c r="K10149" t="s">
        <v>355</v>
      </c>
      <c r="L10149" t="s">
        <v>623</v>
      </c>
      <c r="M10149" t="s">
        <v>800</v>
      </c>
      <c r="N10149" t="s">
        <v>433</v>
      </c>
      <c r="O10149" t="s">
        <v>250</v>
      </c>
      <c r="P10149" t="s">
        <v>170</v>
      </c>
      <c r="Q10149" t="s">
        <v>374</v>
      </c>
      <c r="R10149" t="s">
        <v>582</v>
      </c>
    </row>
    <row r="10150" spans="1:19" x14ac:dyDescent="0.35">
      <c r="A10150" t="s">
        <v>37</v>
      </c>
      <c r="B10150">
        <v>825</v>
      </c>
      <c r="C10150" t="s">
        <v>719</v>
      </c>
      <c r="D10150" t="s">
        <v>938</v>
      </c>
      <c r="E10150" t="s">
        <v>724</v>
      </c>
      <c r="F10150" t="s">
        <v>378</v>
      </c>
      <c r="G10150" t="s">
        <v>836</v>
      </c>
      <c r="H10150" t="s">
        <v>1067</v>
      </c>
      <c r="I10150" t="s">
        <v>759</v>
      </c>
      <c r="J10150" t="s">
        <v>433</v>
      </c>
      <c r="K10150" t="s">
        <v>387</v>
      </c>
      <c r="L10150" t="s">
        <v>334</v>
      </c>
      <c r="M10150" t="s">
        <v>374</v>
      </c>
      <c r="N10150" t="s">
        <v>673</v>
      </c>
      <c r="O10150" t="s">
        <v>734</v>
      </c>
      <c r="P10150" t="s">
        <v>673</v>
      </c>
      <c r="Q10150" t="s">
        <v>334</v>
      </c>
      <c r="R10150" t="s">
        <v>1212</v>
      </c>
    </row>
    <row r="10151" spans="1:19" x14ac:dyDescent="0.35">
      <c r="A10151" t="s">
        <v>38</v>
      </c>
      <c r="B10151">
        <v>821</v>
      </c>
      <c r="C10151" t="s">
        <v>270</v>
      </c>
      <c r="D10151" t="s">
        <v>796</v>
      </c>
      <c r="E10151" t="s">
        <v>529</v>
      </c>
      <c r="F10151" t="s">
        <v>332</v>
      </c>
      <c r="G10151" t="s">
        <v>299</v>
      </c>
      <c r="H10151" t="s">
        <v>1310</v>
      </c>
      <c r="I10151" t="s">
        <v>432</v>
      </c>
      <c r="J10151" t="s">
        <v>334</v>
      </c>
      <c r="K10151" t="s">
        <v>623</v>
      </c>
      <c r="L10151" t="s">
        <v>673</v>
      </c>
      <c r="M10151" t="s">
        <v>374</v>
      </c>
      <c r="N10151" t="s">
        <v>679</v>
      </c>
      <c r="O10151" t="s">
        <v>736</v>
      </c>
      <c r="P10151" t="s">
        <v>78</v>
      </c>
      <c r="Q10151" t="s">
        <v>334</v>
      </c>
      <c r="R10151" t="s">
        <v>755</v>
      </c>
    </row>
    <row r="10152" spans="1:19" x14ac:dyDescent="0.35">
      <c r="A10152" t="s">
        <v>39</v>
      </c>
      <c r="B10152">
        <v>1026</v>
      </c>
      <c r="C10152" t="s">
        <v>260</v>
      </c>
      <c r="D10152" t="s">
        <v>1222</v>
      </c>
      <c r="E10152" t="s">
        <v>690</v>
      </c>
      <c r="F10152" t="s">
        <v>176</v>
      </c>
      <c r="G10152" t="s">
        <v>307</v>
      </c>
      <c r="H10152" t="s">
        <v>345</v>
      </c>
      <c r="I10152" t="s">
        <v>764</v>
      </c>
      <c r="J10152" t="s">
        <v>433</v>
      </c>
      <c r="K10152" t="s">
        <v>675</v>
      </c>
      <c r="L10152" t="s">
        <v>679</v>
      </c>
      <c r="M10152" t="s">
        <v>389</v>
      </c>
      <c r="N10152" t="s">
        <v>170</v>
      </c>
      <c r="O10152" t="s">
        <v>825</v>
      </c>
      <c r="P10152" t="s">
        <v>78</v>
      </c>
      <c r="Q10152" t="s">
        <v>374</v>
      </c>
      <c r="R10152" t="s">
        <v>1220</v>
      </c>
    </row>
    <row r="10153" spans="1:19" x14ac:dyDescent="0.35">
      <c r="A10153" t="s">
        <v>40</v>
      </c>
      <c r="B10153">
        <v>4922</v>
      </c>
      <c r="C10153" t="s">
        <v>1091</v>
      </c>
      <c r="D10153" t="s">
        <v>637</v>
      </c>
      <c r="E10153" t="s">
        <v>508</v>
      </c>
      <c r="F10153" t="s">
        <v>685</v>
      </c>
      <c r="G10153" t="s">
        <v>528</v>
      </c>
      <c r="H10153" t="s">
        <v>879</v>
      </c>
      <c r="I10153" t="s">
        <v>1216</v>
      </c>
      <c r="J10153" t="s">
        <v>374</v>
      </c>
      <c r="K10153" t="s">
        <v>623</v>
      </c>
      <c r="L10153" t="s">
        <v>433</v>
      </c>
      <c r="M10153" t="s">
        <v>389</v>
      </c>
      <c r="N10153" t="s">
        <v>673</v>
      </c>
      <c r="O10153" t="s">
        <v>529</v>
      </c>
      <c r="P10153" t="s">
        <v>679</v>
      </c>
      <c r="Q10153" t="s">
        <v>374</v>
      </c>
      <c r="R10153" t="s">
        <v>907</v>
      </c>
    </row>
    <row r="10155" spans="1:19" x14ac:dyDescent="0.35">
      <c r="A10155" t="s">
        <v>2463</v>
      </c>
    </row>
    <row r="10156" spans="1:19" x14ac:dyDescent="0.35">
      <c r="A10156" t="s">
        <v>29</v>
      </c>
      <c r="B10156" t="s">
        <v>847</v>
      </c>
      <c r="C10156" t="s">
        <v>30</v>
      </c>
      <c r="D10156" t="s">
        <v>2448</v>
      </c>
      <c r="E10156" t="s">
        <v>2449</v>
      </c>
      <c r="F10156" t="s">
        <v>2450</v>
      </c>
      <c r="G10156" t="s">
        <v>2451</v>
      </c>
      <c r="H10156" t="s">
        <v>2452</v>
      </c>
      <c r="I10156" t="s">
        <v>2453</v>
      </c>
      <c r="J10156" t="s">
        <v>2454</v>
      </c>
      <c r="K10156" t="s">
        <v>2455</v>
      </c>
      <c r="L10156" t="s">
        <v>2456</v>
      </c>
      <c r="M10156" t="s">
        <v>2457</v>
      </c>
      <c r="N10156" t="s">
        <v>2458</v>
      </c>
      <c r="O10156" t="s">
        <v>2459</v>
      </c>
      <c r="P10156" t="s">
        <v>2460</v>
      </c>
      <c r="Q10156" t="s">
        <v>2461</v>
      </c>
      <c r="R10156" t="s">
        <v>707</v>
      </c>
      <c r="S10156" t="s">
        <v>2462</v>
      </c>
    </row>
    <row r="10157" spans="1:19" x14ac:dyDescent="0.35">
      <c r="A10157" t="s">
        <v>35</v>
      </c>
      <c r="B10157" t="s">
        <v>827</v>
      </c>
      <c r="C10157">
        <v>286</v>
      </c>
      <c r="D10157" t="s">
        <v>725</v>
      </c>
      <c r="E10157" t="s">
        <v>1167</v>
      </c>
      <c r="F10157" t="s">
        <v>730</v>
      </c>
      <c r="G10157" t="s">
        <v>428</v>
      </c>
      <c r="H10157" t="s">
        <v>854</v>
      </c>
      <c r="I10157" t="s">
        <v>426</v>
      </c>
      <c r="J10157" t="s">
        <v>1121</v>
      </c>
      <c r="K10157" t="s">
        <v>389</v>
      </c>
      <c r="L10157" t="s">
        <v>738</v>
      </c>
      <c r="M10157" t="s">
        <v>170</v>
      </c>
      <c r="N10157" t="s">
        <v>387</v>
      </c>
      <c r="O10157" t="s">
        <v>78</v>
      </c>
      <c r="P10157" t="s">
        <v>383</v>
      </c>
      <c r="Q10157" t="s">
        <v>78</v>
      </c>
      <c r="R10157" t="s">
        <v>800</v>
      </c>
      <c r="S10157" t="s">
        <v>798</v>
      </c>
    </row>
    <row r="10158" spans="1:19" x14ac:dyDescent="0.35">
      <c r="A10158" t="s">
        <v>35</v>
      </c>
      <c r="B10158" t="s">
        <v>828</v>
      </c>
      <c r="C10158">
        <v>318</v>
      </c>
      <c r="D10158" t="s">
        <v>739</v>
      </c>
      <c r="E10158" t="s">
        <v>782</v>
      </c>
      <c r="F10158" t="s">
        <v>732</v>
      </c>
      <c r="G10158" t="s">
        <v>626</v>
      </c>
      <c r="H10158" t="s">
        <v>615</v>
      </c>
      <c r="I10158" t="s">
        <v>1428</v>
      </c>
      <c r="J10158" t="s">
        <v>1159</v>
      </c>
      <c r="K10158" t="s">
        <v>170</v>
      </c>
      <c r="L10158" t="s">
        <v>668</v>
      </c>
      <c r="M10158" t="s">
        <v>374</v>
      </c>
      <c r="N10158" t="s">
        <v>673</v>
      </c>
      <c r="O10158" t="s">
        <v>78</v>
      </c>
      <c r="P10158" t="s">
        <v>718</v>
      </c>
      <c r="Q10158" t="s">
        <v>78</v>
      </c>
      <c r="R10158" t="s">
        <v>987</v>
      </c>
      <c r="S10158" t="s">
        <v>750</v>
      </c>
    </row>
    <row r="10159" spans="1:19" x14ac:dyDescent="0.35">
      <c r="A10159" t="s">
        <v>35</v>
      </c>
      <c r="B10159" t="s">
        <v>318</v>
      </c>
      <c r="C10159">
        <v>13</v>
      </c>
      <c r="D10159" t="s">
        <v>78</v>
      </c>
      <c r="E10159" t="s">
        <v>214</v>
      </c>
      <c r="F10159" t="s">
        <v>78</v>
      </c>
      <c r="G10159" t="s">
        <v>1217</v>
      </c>
      <c r="H10159" t="s">
        <v>800</v>
      </c>
      <c r="I10159" t="s">
        <v>736</v>
      </c>
      <c r="J10159" t="s">
        <v>78</v>
      </c>
      <c r="K10159" t="s">
        <v>78</v>
      </c>
      <c r="L10159" t="s">
        <v>78</v>
      </c>
      <c r="M10159" t="s">
        <v>78</v>
      </c>
      <c r="N10159" t="s">
        <v>78</v>
      </c>
      <c r="O10159" t="s">
        <v>78</v>
      </c>
      <c r="P10159" t="s">
        <v>78</v>
      </c>
      <c r="Q10159" t="s">
        <v>78</v>
      </c>
      <c r="R10159" t="s">
        <v>78</v>
      </c>
      <c r="S10159" t="s">
        <v>229</v>
      </c>
    </row>
    <row r="10160" spans="1:19" x14ac:dyDescent="0.35">
      <c r="A10160" t="s">
        <v>36</v>
      </c>
      <c r="B10160" t="s">
        <v>827</v>
      </c>
      <c r="C10160">
        <v>671</v>
      </c>
      <c r="D10160" t="s">
        <v>285</v>
      </c>
      <c r="E10160" t="s">
        <v>881</v>
      </c>
      <c r="F10160" t="s">
        <v>998</v>
      </c>
      <c r="G10160" t="s">
        <v>359</v>
      </c>
      <c r="H10160" t="s">
        <v>1138</v>
      </c>
      <c r="I10160" t="s">
        <v>602</v>
      </c>
      <c r="J10160" t="s">
        <v>750</v>
      </c>
      <c r="K10160" t="s">
        <v>387</v>
      </c>
      <c r="L10160" t="s">
        <v>987</v>
      </c>
      <c r="M10160" t="s">
        <v>85</v>
      </c>
      <c r="N10160" t="s">
        <v>800</v>
      </c>
      <c r="O10160" t="s">
        <v>387</v>
      </c>
      <c r="P10160" t="s">
        <v>734</v>
      </c>
      <c r="Q10160" t="s">
        <v>668</v>
      </c>
      <c r="R10160" t="s">
        <v>334</v>
      </c>
      <c r="S10160" t="s">
        <v>812</v>
      </c>
    </row>
    <row r="10161" spans="1:19" x14ac:dyDescent="0.35">
      <c r="A10161" t="s">
        <v>36</v>
      </c>
      <c r="B10161" t="s">
        <v>828</v>
      </c>
      <c r="C10161">
        <v>895</v>
      </c>
      <c r="D10161" t="s">
        <v>949</v>
      </c>
      <c r="E10161" t="s">
        <v>836</v>
      </c>
      <c r="F10161" t="s">
        <v>631</v>
      </c>
      <c r="G10161" t="s">
        <v>1105</v>
      </c>
      <c r="H10161" t="s">
        <v>914</v>
      </c>
      <c r="I10161" t="s">
        <v>514</v>
      </c>
      <c r="J10161" t="s">
        <v>699</v>
      </c>
      <c r="K10161" t="s">
        <v>377</v>
      </c>
      <c r="L10161" t="s">
        <v>355</v>
      </c>
      <c r="M10161" t="s">
        <v>800</v>
      </c>
      <c r="N10161" t="s">
        <v>800</v>
      </c>
      <c r="O10161" t="s">
        <v>668</v>
      </c>
      <c r="P10161" t="s">
        <v>737</v>
      </c>
      <c r="Q10161" t="s">
        <v>679</v>
      </c>
      <c r="R10161" t="s">
        <v>387</v>
      </c>
      <c r="S10161" t="s">
        <v>636</v>
      </c>
    </row>
    <row r="10162" spans="1:19" x14ac:dyDescent="0.35">
      <c r="A10162" t="s">
        <v>36</v>
      </c>
      <c r="B10162" t="s">
        <v>318</v>
      </c>
      <c r="C10162">
        <v>67</v>
      </c>
      <c r="D10162" t="s">
        <v>742</v>
      </c>
      <c r="E10162" t="s">
        <v>741</v>
      </c>
      <c r="F10162" t="s">
        <v>250</v>
      </c>
      <c r="G10162" t="s">
        <v>252</v>
      </c>
      <c r="H10162" t="s">
        <v>69</v>
      </c>
      <c r="I10162" t="s">
        <v>858</v>
      </c>
      <c r="J10162" t="s">
        <v>783</v>
      </c>
      <c r="K10162" t="s">
        <v>675</v>
      </c>
      <c r="L10162" t="s">
        <v>85</v>
      </c>
      <c r="M10162" t="s">
        <v>85</v>
      </c>
      <c r="N10162" t="s">
        <v>85</v>
      </c>
      <c r="O10162" t="s">
        <v>85</v>
      </c>
      <c r="P10162" t="s">
        <v>355</v>
      </c>
      <c r="Q10162" t="s">
        <v>78</v>
      </c>
      <c r="R10162" t="s">
        <v>78</v>
      </c>
      <c r="S10162" t="s">
        <v>1220</v>
      </c>
    </row>
    <row r="10163" spans="1:19" x14ac:dyDescent="0.35">
      <c r="A10163" t="s">
        <v>37</v>
      </c>
      <c r="B10163" t="s">
        <v>827</v>
      </c>
      <c r="C10163">
        <v>344</v>
      </c>
      <c r="D10163" t="s">
        <v>725</v>
      </c>
      <c r="E10163" t="s">
        <v>270</v>
      </c>
      <c r="F10163" t="s">
        <v>717</v>
      </c>
      <c r="G10163" t="s">
        <v>405</v>
      </c>
      <c r="H10163" t="s">
        <v>856</v>
      </c>
      <c r="I10163" t="s">
        <v>840</v>
      </c>
      <c r="J10163" t="s">
        <v>980</v>
      </c>
      <c r="K10163" t="s">
        <v>377</v>
      </c>
      <c r="L10163" t="s">
        <v>387</v>
      </c>
      <c r="M10163" t="s">
        <v>387</v>
      </c>
      <c r="N10163" t="s">
        <v>673</v>
      </c>
      <c r="O10163" t="s">
        <v>668</v>
      </c>
      <c r="P10163" t="s">
        <v>734</v>
      </c>
      <c r="Q10163" t="s">
        <v>170</v>
      </c>
      <c r="R10163" t="s">
        <v>78</v>
      </c>
      <c r="S10163" t="s">
        <v>780</v>
      </c>
    </row>
    <row r="10164" spans="1:19" x14ac:dyDescent="0.35">
      <c r="A10164" t="s">
        <v>37</v>
      </c>
      <c r="B10164" t="s">
        <v>828</v>
      </c>
      <c r="C10164">
        <v>439</v>
      </c>
      <c r="D10164" t="s">
        <v>868</v>
      </c>
      <c r="E10164" t="s">
        <v>69</v>
      </c>
      <c r="F10164" t="s">
        <v>633</v>
      </c>
      <c r="G10164" t="s">
        <v>505</v>
      </c>
      <c r="H10164" t="s">
        <v>1151</v>
      </c>
      <c r="I10164" t="s">
        <v>276</v>
      </c>
      <c r="J10164" t="s">
        <v>969</v>
      </c>
      <c r="K10164" t="s">
        <v>668</v>
      </c>
      <c r="L10164" t="s">
        <v>377</v>
      </c>
      <c r="M10164" t="s">
        <v>78</v>
      </c>
      <c r="N10164" t="s">
        <v>246</v>
      </c>
      <c r="O10164" t="s">
        <v>170</v>
      </c>
      <c r="P10164" t="s">
        <v>633</v>
      </c>
      <c r="Q10164" t="s">
        <v>246</v>
      </c>
      <c r="R10164" t="s">
        <v>246</v>
      </c>
      <c r="S10164" t="s">
        <v>1089</v>
      </c>
    </row>
    <row r="10165" spans="1:19" x14ac:dyDescent="0.35">
      <c r="A10165" t="s">
        <v>37</v>
      </c>
      <c r="B10165" t="s">
        <v>318</v>
      </c>
      <c r="C10165">
        <v>42</v>
      </c>
      <c r="D10165" t="s">
        <v>1026</v>
      </c>
      <c r="E10165" t="s">
        <v>288</v>
      </c>
      <c r="F10165" t="s">
        <v>508</v>
      </c>
      <c r="G10165" t="s">
        <v>446</v>
      </c>
      <c r="H10165" t="s">
        <v>337</v>
      </c>
      <c r="I10165" t="s">
        <v>660</v>
      </c>
      <c r="J10165" t="s">
        <v>694</v>
      </c>
      <c r="K10165" t="s">
        <v>406</v>
      </c>
      <c r="L10165" t="s">
        <v>1008</v>
      </c>
      <c r="M10165" t="s">
        <v>78</v>
      </c>
      <c r="N10165" t="s">
        <v>998</v>
      </c>
      <c r="O10165" t="s">
        <v>825</v>
      </c>
      <c r="P10165" t="s">
        <v>246</v>
      </c>
      <c r="Q10165" t="s">
        <v>78</v>
      </c>
      <c r="R10165" t="s">
        <v>868</v>
      </c>
      <c r="S10165" t="s">
        <v>746</v>
      </c>
    </row>
    <row r="10166" spans="1:19" x14ac:dyDescent="0.35">
      <c r="A10166" t="s">
        <v>38</v>
      </c>
      <c r="B10166" t="s">
        <v>827</v>
      </c>
      <c r="C10166">
        <v>356</v>
      </c>
      <c r="D10166" t="s">
        <v>1214</v>
      </c>
      <c r="E10166" t="s">
        <v>783</v>
      </c>
      <c r="F10166" t="s">
        <v>383</v>
      </c>
      <c r="G10166" t="s">
        <v>361</v>
      </c>
      <c r="H10166" t="s">
        <v>810</v>
      </c>
      <c r="I10166" t="s">
        <v>1092</v>
      </c>
      <c r="J10166" t="s">
        <v>759</v>
      </c>
      <c r="K10166" t="s">
        <v>374</v>
      </c>
      <c r="L10166" t="s">
        <v>800</v>
      </c>
      <c r="M10166" t="s">
        <v>377</v>
      </c>
      <c r="N10166" t="s">
        <v>679</v>
      </c>
      <c r="O10166" t="s">
        <v>78</v>
      </c>
      <c r="P10166" t="s">
        <v>624</v>
      </c>
      <c r="Q10166" t="s">
        <v>78</v>
      </c>
      <c r="R10166" t="s">
        <v>170</v>
      </c>
      <c r="S10166" t="s">
        <v>996</v>
      </c>
    </row>
    <row r="10167" spans="1:19" x14ac:dyDescent="0.35">
      <c r="A10167" t="s">
        <v>38</v>
      </c>
      <c r="B10167" t="s">
        <v>828</v>
      </c>
      <c r="C10167">
        <v>424</v>
      </c>
      <c r="D10167" t="s">
        <v>724</v>
      </c>
      <c r="E10167" t="s">
        <v>914</v>
      </c>
      <c r="F10167" t="s">
        <v>690</v>
      </c>
      <c r="G10167" t="s">
        <v>418</v>
      </c>
      <c r="H10167" t="s">
        <v>615</v>
      </c>
      <c r="I10167" t="s">
        <v>598</v>
      </c>
      <c r="J10167" t="s">
        <v>291</v>
      </c>
      <c r="K10167" t="s">
        <v>668</v>
      </c>
      <c r="L10167" t="s">
        <v>490</v>
      </c>
      <c r="M10167" t="s">
        <v>78</v>
      </c>
      <c r="N10167" t="s">
        <v>387</v>
      </c>
      <c r="O10167" t="s">
        <v>679</v>
      </c>
      <c r="P10167" t="s">
        <v>734</v>
      </c>
      <c r="Q10167" t="s">
        <v>78</v>
      </c>
      <c r="R10167" t="s">
        <v>170</v>
      </c>
      <c r="S10167" t="s">
        <v>750</v>
      </c>
    </row>
    <row r="10168" spans="1:19" x14ac:dyDescent="0.35">
      <c r="A10168" t="s">
        <v>38</v>
      </c>
      <c r="B10168" t="s">
        <v>318</v>
      </c>
      <c r="C10168">
        <v>41</v>
      </c>
      <c r="D10168" t="s">
        <v>59</v>
      </c>
      <c r="E10168" t="s">
        <v>998</v>
      </c>
      <c r="F10168" t="s">
        <v>78</v>
      </c>
      <c r="G10168" t="s">
        <v>173</v>
      </c>
      <c r="H10168" t="s">
        <v>782</v>
      </c>
      <c r="I10168" t="s">
        <v>528</v>
      </c>
      <c r="J10168" t="s">
        <v>795</v>
      </c>
      <c r="K10168" t="s">
        <v>78</v>
      </c>
      <c r="L10168" t="s">
        <v>78</v>
      </c>
      <c r="M10168" t="s">
        <v>78</v>
      </c>
      <c r="N10168" t="s">
        <v>623</v>
      </c>
      <c r="O10168" t="s">
        <v>78</v>
      </c>
      <c r="P10168" t="s">
        <v>456</v>
      </c>
      <c r="Q10168" t="s">
        <v>78</v>
      </c>
      <c r="R10168" t="s">
        <v>1091</v>
      </c>
      <c r="S10168" t="s">
        <v>250</v>
      </c>
    </row>
    <row r="10169" spans="1:19" x14ac:dyDescent="0.35">
      <c r="A10169" t="s">
        <v>39</v>
      </c>
      <c r="B10169" t="s">
        <v>827</v>
      </c>
      <c r="C10169">
        <v>425</v>
      </c>
      <c r="D10169" t="s">
        <v>783</v>
      </c>
      <c r="E10169" t="s">
        <v>1118</v>
      </c>
      <c r="F10169" t="s">
        <v>728</v>
      </c>
      <c r="G10169" t="s">
        <v>353</v>
      </c>
      <c r="H10169" t="s">
        <v>964</v>
      </c>
      <c r="I10169" t="s">
        <v>1326</v>
      </c>
      <c r="J10169" t="s">
        <v>285</v>
      </c>
      <c r="K10169" t="s">
        <v>673</v>
      </c>
      <c r="L10169" t="s">
        <v>377</v>
      </c>
      <c r="M10169" t="s">
        <v>78</v>
      </c>
      <c r="N10169" t="s">
        <v>675</v>
      </c>
      <c r="O10169" t="s">
        <v>679</v>
      </c>
      <c r="P10169" t="s">
        <v>383</v>
      </c>
      <c r="Q10169" t="s">
        <v>78</v>
      </c>
      <c r="R10169" t="s">
        <v>433</v>
      </c>
      <c r="S10169" t="s">
        <v>182</v>
      </c>
    </row>
    <row r="10170" spans="1:19" x14ac:dyDescent="0.35">
      <c r="A10170" t="s">
        <v>39</v>
      </c>
      <c r="B10170" t="s">
        <v>828</v>
      </c>
      <c r="C10170">
        <v>560</v>
      </c>
      <c r="D10170" t="s">
        <v>1018</v>
      </c>
      <c r="E10170" t="s">
        <v>905</v>
      </c>
      <c r="F10170" t="s">
        <v>456</v>
      </c>
      <c r="G10170" t="s">
        <v>408</v>
      </c>
      <c r="H10170" t="s">
        <v>307</v>
      </c>
      <c r="I10170" t="s">
        <v>97</v>
      </c>
      <c r="J10170" t="s">
        <v>1095</v>
      </c>
      <c r="K10170" t="s">
        <v>377</v>
      </c>
      <c r="L10170" t="s">
        <v>490</v>
      </c>
      <c r="M10170" t="s">
        <v>170</v>
      </c>
      <c r="N10170" t="s">
        <v>374</v>
      </c>
      <c r="O10170" t="s">
        <v>668</v>
      </c>
      <c r="P10170" t="s">
        <v>730</v>
      </c>
      <c r="Q10170" t="s">
        <v>78</v>
      </c>
      <c r="R10170" t="s">
        <v>377</v>
      </c>
      <c r="S10170" t="s">
        <v>839</v>
      </c>
    </row>
    <row r="10171" spans="1:19" x14ac:dyDescent="0.35">
      <c r="A10171" t="s">
        <v>39</v>
      </c>
      <c r="B10171" t="s">
        <v>318</v>
      </c>
      <c r="C10171">
        <v>41</v>
      </c>
      <c r="D10171" t="s">
        <v>1109</v>
      </c>
      <c r="E10171" t="s">
        <v>1091</v>
      </c>
      <c r="F10171" t="s">
        <v>377</v>
      </c>
      <c r="G10171" t="s">
        <v>558</v>
      </c>
      <c r="H10171" t="s">
        <v>1067</v>
      </c>
      <c r="I10171" t="s">
        <v>891</v>
      </c>
      <c r="J10171" t="s">
        <v>276</v>
      </c>
      <c r="K10171" t="s">
        <v>78</v>
      </c>
      <c r="L10171" t="s">
        <v>78</v>
      </c>
      <c r="M10171" t="s">
        <v>78</v>
      </c>
      <c r="N10171" t="s">
        <v>78</v>
      </c>
      <c r="O10171" t="s">
        <v>78</v>
      </c>
      <c r="P10171" t="s">
        <v>737</v>
      </c>
      <c r="Q10171" t="s">
        <v>78</v>
      </c>
      <c r="R10171" t="s">
        <v>78</v>
      </c>
      <c r="S10171" t="s">
        <v>891</v>
      </c>
    </row>
    <row r="10172" spans="1:19" x14ac:dyDescent="0.35">
      <c r="A10172" t="s">
        <v>40</v>
      </c>
      <c r="B10172" t="s">
        <v>827</v>
      </c>
      <c r="C10172">
        <v>2082</v>
      </c>
      <c r="D10172" t="s">
        <v>1118</v>
      </c>
      <c r="E10172" t="s">
        <v>905</v>
      </c>
      <c r="F10172" t="s">
        <v>724</v>
      </c>
      <c r="G10172" t="s">
        <v>205</v>
      </c>
      <c r="H10172" t="s">
        <v>698</v>
      </c>
      <c r="I10172" t="s">
        <v>780</v>
      </c>
      <c r="J10172" t="s">
        <v>528</v>
      </c>
      <c r="K10172" t="s">
        <v>377</v>
      </c>
      <c r="L10172" t="s">
        <v>675</v>
      </c>
      <c r="M10172" t="s">
        <v>377</v>
      </c>
      <c r="N10172" t="s">
        <v>377</v>
      </c>
      <c r="O10172" t="s">
        <v>334</v>
      </c>
      <c r="P10172" t="s">
        <v>743</v>
      </c>
      <c r="Q10172" t="s">
        <v>679</v>
      </c>
      <c r="R10172" t="s">
        <v>334</v>
      </c>
      <c r="S10172" t="s">
        <v>812</v>
      </c>
    </row>
    <row r="10173" spans="1:19" x14ac:dyDescent="0.35">
      <c r="A10173" t="s">
        <v>40</v>
      </c>
      <c r="B10173" t="s">
        <v>828</v>
      </c>
      <c r="C10173">
        <v>2636</v>
      </c>
      <c r="D10173" t="s">
        <v>998</v>
      </c>
      <c r="E10173" t="s">
        <v>740</v>
      </c>
      <c r="F10173" t="s">
        <v>737</v>
      </c>
      <c r="G10173" t="s">
        <v>626</v>
      </c>
      <c r="H10173" t="s">
        <v>1003</v>
      </c>
      <c r="I10173" t="s">
        <v>598</v>
      </c>
      <c r="J10173" t="s">
        <v>699</v>
      </c>
      <c r="K10173" t="s">
        <v>433</v>
      </c>
      <c r="L10173" t="s">
        <v>623</v>
      </c>
      <c r="M10173" t="s">
        <v>246</v>
      </c>
      <c r="N10173" t="s">
        <v>389</v>
      </c>
      <c r="O10173" t="s">
        <v>170</v>
      </c>
      <c r="P10173" t="s">
        <v>688</v>
      </c>
      <c r="Q10173" t="s">
        <v>679</v>
      </c>
      <c r="R10173" t="s">
        <v>377</v>
      </c>
      <c r="S10173" t="s">
        <v>877</v>
      </c>
    </row>
    <row r="10174" spans="1:19" x14ac:dyDescent="0.35">
      <c r="A10174" t="s">
        <v>40</v>
      </c>
      <c r="B10174" t="s">
        <v>318</v>
      </c>
      <c r="C10174">
        <v>204</v>
      </c>
      <c r="D10174" t="s">
        <v>1091</v>
      </c>
      <c r="E10174" t="s">
        <v>735</v>
      </c>
      <c r="F10174" t="s">
        <v>622</v>
      </c>
      <c r="G10174" t="s">
        <v>84</v>
      </c>
      <c r="H10174" t="s">
        <v>746</v>
      </c>
      <c r="I10174" t="s">
        <v>1220</v>
      </c>
      <c r="J10174" t="s">
        <v>615</v>
      </c>
      <c r="K10174" t="s">
        <v>374</v>
      </c>
      <c r="L10174" t="s">
        <v>85</v>
      </c>
      <c r="M10174" t="s">
        <v>334</v>
      </c>
      <c r="N10174" t="s">
        <v>987</v>
      </c>
      <c r="O10174" t="s">
        <v>387</v>
      </c>
      <c r="P10174" t="s">
        <v>624</v>
      </c>
      <c r="Q10174" t="s">
        <v>78</v>
      </c>
      <c r="R10174" t="s">
        <v>624</v>
      </c>
      <c r="S10174" t="s">
        <v>750</v>
      </c>
    </row>
    <row r="10176" spans="1:19" x14ac:dyDescent="0.35">
      <c r="A10176" t="s">
        <v>2464</v>
      </c>
    </row>
    <row r="10177" spans="1:19" x14ac:dyDescent="0.35">
      <c r="A10177" t="s">
        <v>29</v>
      </c>
      <c r="B10177" t="s">
        <v>864</v>
      </c>
      <c r="C10177" t="s">
        <v>30</v>
      </c>
      <c r="D10177" t="s">
        <v>2448</v>
      </c>
      <c r="E10177" t="s">
        <v>2449</v>
      </c>
      <c r="F10177" t="s">
        <v>2450</v>
      </c>
      <c r="G10177" t="s">
        <v>2451</v>
      </c>
      <c r="H10177" t="s">
        <v>2452</v>
      </c>
      <c r="I10177" t="s">
        <v>2453</v>
      </c>
      <c r="J10177" t="s">
        <v>2454</v>
      </c>
      <c r="K10177" t="s">
        <v>2455</v>
      </c>
      <c r="L10177" t="s">
        <v>2456</v>
      </c>
      <c r="M10177" t="s">
        <v>2457</v>
      </c>
      <c r="N10177" t="s">
        <v>2458</v>
      </c>
      <c r="O10177" t="s">
        <v>2459</v>
      </c>
      <c r="P10177" t="s">
        <v>2460</v>
      </c>
      <c r="Q10177" t="s">
        <v>2461</v>
      </c>
      <c r="R10177" t="s">
        <v>707</v>
      </c>
      <c r="S10177" t="s">
        <v>2462</v>
      </c>
    </row>
    <row r="10178" spans="1:19" x14ac:dyDescent="0.35">
      <c r="A10178" t="s">
        <v>35</v>
      </c>
      <c r="B10178" t="s">
        <v>831</v>
      </c>
      <c r="C10178">
        <v>116</v>
      </c>
      <c r="D10178" t="s">
        <v>341</v>
      </c>
      <c r="E10178" t="s">
        <v>696</v>
      </c>
      <c r="F10178" t="s">
        <v>341</v>
      </c>
      <c r="G10178" t="s">
        <v>590</v>
      </c>
      <c r="H10178" t="s">
        <v>118</v>
      </c>
      <c r="I10178" t="s">
        <v>127</v>
      </c>
      <c r="J10178" t="s">
        <v>319</v>
      </c>
      <c r="K10178" t="s">
        <v>334</v>
      </c>
      <c r="L10178" t="s">
        <v>78</v>
      </c>
      <c r="M10178" t="s">
        <v>78</v>
      </c>
      <c r="N10178" t="s">
        <v>170</v>
      </c>
      <c r="O10178" t="s">
        <v>78</v>
      </c>
      <c r="P10178" t="s">
        <v>676</v>
      </c>
      <c r="Q10178" t="s">
        <v>78</v>
      </c>
      <c r="R10178" t="s">
        <v>673</v>
      </c>
      <c r="S10178" t="s">
        <v>1136</v>
      </c>
    </row>
    <row r="10179" spans="1:19" x14ac:dyDescent="0.35">
      <c r="A10179" t="s">
        <v>35</v>
      </c>
      <c r="B10179" t="s">
        <v>832</v>
      </c>
      <c r="C10179">
        <v>347</v>
      </c>
      <c r="D10179" t="s">
        <v>696</v>
      </c>
      <c r="E10179" t="s">
        <v>1140</v>
      </c>
      <c r="F10179" t="s">
        <v>721</v>
      </c>
      <c r="G10179" t="s">
        <v>656</v>
      </c>
      <c r="H10179" t="s">
        <v>1056</v>
      </c>
      <c r="I10179" t="s">
        <v>1095</v>
      </c>
      <c r="J10179" t="s">
        <v>770</v>
      </c>
      <c r="K10179" t="s">
        <v>374</v>
      </c>
      <c r="L10179" t="s">
        <v>987</v>
      </c>
      <c r="M10179" t="s">
        <v>377</v>
      </c>
      <c r="N10179" t="s">
        <v>374</v>
      </c>
      <c r="O10179" t="s">
        <v>78</v>
      </c>
      <c r="P10179" t="s">
        <v>622</v>
      </c>
      <c r="Q10179" t="s">
        <v>78</v>
      </c>
      <c r="R10179" t="s">
        <v>675</v>
      </c>
      <c r="S10179" t="s">
        <v>526</v>
      </c>
    </row>
    <row r="10180" spans="1:19" x14ac:dyDescent="0.35">
      <c r="A10180" t="s">
        <v>35</v>
      </c>
      <c r="B10180" t="s">
        <v>833</v>
      </c>
      <c r="C10180">
        <v>154</v>
      </c>
      <c r="D10180" t="s">
        <v>789</v>
      </c>
      <c r="E10180" t="s">
        <v>464</v>
      </c>
      <c r="F10180" t="s">
        <v>631</v>
      </c>
      <c r="G10180" t="s">
        <v>685</v>
      </c>
      <c r="H10180" t="s">
        <v>852</v>
      </c>
      <c r="I10180" t="s">
        <v>1428</v>
      </c>
      <c r="J10180" t="s">
        <v>750</v>
      </c>
      <c r="K10180" t="s">
        <v>78</v>
      </c>
      <c r="L10180" t="s">
        <v>78</v>
      </c>
      <c r="M10180" t="s">
        <v>78</v>
      </c>
      <c r="N10180" t="s">
        <v>414</v>
      </c>
      <c r="O10180" t="s">
        <v>78</v>
      </c>
      <c r="P10180" t="s">
        <v>721</v>
      </c>
      <c r="Q10180" t="s">
        <v>78</v>
      </c>
      <c r="R10180" t="s">
        <v>633</v>
      </c>
      <c r="S10180" t="s">
        <v>1140</v>
      </c>
    </row>
    <row r="10181" spans="1:19" x14ac:dyDescent="0.35">
      <c r="A10181" t="s">
        <v>36</v>
      </c>
      <c r="B10181" t="s">
        <v>831</v>
      </c>
      <c r="C10181">
        <v>142</v>
      </c>
      <c r="D10181" t="s">
        <v>725</v>
      </c>
      <c r="E10181" t="s">
        <v>980</v>
      </c>
      <c r="F10181" t="s">
        <v>998</v>
      </c>
      <c r="G10181" t="s">
        <v>457</v>
      </c>
      <c r="H10181" t="s">
        <v>1090</v>
      </c>
      <c r="I10181" t="s">
        <v>415</v>
      </c>
      <c r="J10181" t="s">
        <v>1252</v>
      </c>
      <c r="K10181" t="s">
        <v>78</v>
      </c>
      <c r="L10181" t="s">
        <v>334</v>
      </c>
      <c r="M10181" t="s">
        <v>78</v>
      </c>
      <c r="N10181" t="s">
        <v>78</v>
      </c>
      <c r="O10181" t="s">
        <v>433</v>
      </c>
      <c r="P10181" t="s">
        <v>914</v>
      </c>
      <c r="Q10181" t="s">
        <v>78</v>
      </c>
      <c r="R10181" t="s">
        <v>78</v>
      </c>
      <c r="S10181" t="s">
        <v>998</v>
      </c>
    </row>
    <row r="10182" spans="1:19" x14ac:dyDescent="0.35">
      <c r="A10182" t="s">
        <v>36</v>
      </c>
      <c r="B10182" t="s">
        <v>832</v>
      </c>
      <c r="C10182">
        <v>1307</v>
      </c>
      <c r="D10182" t="s">
        <v>260</v>
      </c>
      <c r="E10182" t="s">
        <v>799</v>
      </c>
      <c r="F10182" t="s">
        <v>993</v>
      </c>
      <c r="G10182" t="s">
        <v>570</v>
      </c>
      <c r="H10182" t="s">
        <v>69</v>
      </c>
      <c r="I10182" t="s">
        <v>146</v>
      </c>
      <c r="J10182" t="s">
        <v>891</v>
      </c>
      <c r="K10182" t="s">
        <v>387</v>
      </c>
      <c r="L10182" t="s">
        <v>987</v>
      </c>
      <c r="M10182" t="s">
        <v>85</v>
      </c>
      <c r="N10182" t="s">
        <v>85</v>
      </c>
      <c r="O10182" t="s">
        <v>374</v>
      </c>
      <c r="P10182" t="s">
        <v>734</v>
      </c>
      <c r="Q10182" t="s">
        <v>170</v>
      </c>
      <c r="R10182" t="s">
        <v>377</v>
      </c>
      <c r="S10182" t="s">
        <v>1218</v>
      </c>
    </row>
    <row r="10183" spans="1:19" x14ac:dyDescent="0.35">
      <c r="A10183" t="s">
        <v>36</v>
      </c>
      <c r="B10183" t="s">
        <v>833</v>
      </c>
      <c r="C10183">
        <v>184</v>
      </c>
      <c r="D10183" t="s">
        <v>980</v>
      </c>
      <c r="E10183" t="s">
        <v>69</v>
      </c>
      <c r="F10183" t="s">
        <v>644</v>
      </c>
      <c r="G10183" t="s">
        <v>667</v>
      </c>
      <c r="H10183" t="s">
        <v>1018</v>
      </c>
      <c r="I10183" t="s">
        <v>1312</v>
      </c>
      <c r="J10183" t="s">
        <v>439</v>
      </c>
      <c r="K10183" t="s">
        <v>389</v>
      </c>
      <c r="L10183" t="s">
        <v>85</v>
      </c>
      <c r="M10183" t="s">
        <v>675</v>
      </c>
      <c r="N10183" t="s">
        <v>668</v>
      </c>
      <c r="O10183" t="s">
        <v>78</v>
      </c>
      <c r="P10183" t="s">
        <v>490</v>
      </c>
      <c r="Q10183" t="s">
        <v>78</v>
      </c>
      <c r="R10183" t="s">
        <v>377</v>
      </c>
      <c r="S10183" t="s">
        <v>969</v>
      </c>
    </row>
    <row r="10184" spans="1:19" x14ac:dyDescent="0.35">
      <c r="A10184" t="s">
        <v>37</v>
      </c>
      <c r="B10184" t="s">
        <v>831</v>
      </c>
      <c r="C10184">
        <v>109</v>
      </c>
      <c r="D10184" t="s">
        <v>718</v>
      </c>
      <c r="E10184" t="s">
        <v>637</v>
      </c>
      <c r="F10184" t="s">
        <v>624</v>
      </c>
      <c r="G10184" t="s">
        <v>1103</v>
      </c>
      <c r="H10184" t="s">
        <v>114</v>
      </c>
      <c r="I10184" t="s">
        <v>466</v>
      </c>
      <c r="J10184" t="s">
        <v>835</v>
      </c>
      <c r="K10184" t="s">
        <v>78</v>
      </c>
      <c r="L10184" t="s">
        <v>78</v>
      </c>
      <c r="M10184" t="s">
        <v>78</v>
      </c>
      <c r="N10184" t="s">
        <v>78</v>
      </c>
      <c r="O10184" t="s">
        <v>78</v>
      </c>
      <c r="P10184" t="s">
        <v>456</v>
      </c>
      <c r="Q10184" t="s">
        <v>78</v>
      </c>
      <c r="R10184" t="s">
        <v>85</v>
      </c>
      <c r="S10184" t="s">
        <v>1151</v>
      </c>
    </row>
    <row r="10185" spans="1:19" x14ac:dyDescent="0.35">
      <c r="A10185" t="s">
        <v>37</v>
      </c>
      <c r="B10185" t="s">
        <v>832</v>
      </c>
      <c r="C10185">
        <v>646</v>
      </c>
      <c r="D10185" t="s">
        <v>793</v>
      </c>
      <c r="E10185" t="s">
        <v>865</v>
      </c>
      <c r="F10185" t="s">
        <v>723</v>
      </c>
      <c r="G10185" t="s">
        <v>217</v>
      </c>
      <c r="H10185" t="s">
        <v>61</v>
      </c>
      <c r="I10185" t="s">
        <v>533</v>
      </c>
      <c r="J10185" t="s">
        <v>755</v>
      </c>
      <c r="K10185" t="s">
        <v>433</v>
      </c>
      <c r="L10185" t="s">
        <v>623</v>
      </c>
      <c r="M10185" t="s">
        <v>246</v>
      </c>
      <c r="N10185" t="s">
        <v>389</v>
      </c>
      <c r="O10185" t="s">
        <v>334</v>
      </c>
      <c r="P10185" t="s">
        <v>624</v>
      </c>
      <c r="Q10185" t="s">
        <v>246</v>
      </c>
      <c r="R10185" t="s">
        <v>673</v>
      </c>
      <c r="S10185" t="s">
        <v>351</v>
      </c>
    </row>
    <row r="10186" spans="1:19" x14ac:dyDescent="0.35">
      <c r="A10186" t="s">
        <v>37</v>
      </c>
      <c r="B10186" t="s">
        <v>833</v>
      </c>
      <c r="C10186">
        <v>70</v>
      </c>
      <c r="D10186" t="s">
        <v>800</v>
      </c>
      <c r="E10186" t="s">
        <v>1064</v>
      </c>
      <c r="F10186" t="s">
        <v>458</v>
      </c>
      <c r="G10186" t="s">
        <v>80</v>
      </c>
      <c r="H10186" t="s">
        <v>918</v>
      </c>
      <c r="I10186" t="s">
        <v>1107</v>
      </c>
      <c r="J10186" t="s">
        <v>1085</v>
      </c>
      <c r="K10186" t="s">
        <v>800</v>
      </c>
      <c r="L10186" t="s">
        <v>374</v>
      </c>
      <c r="M10186" t="s">
        <v>78</v>
      </c>
      <c r="N10186" t="s">
        <v>78</v>
      </c>
      <c r="O10186" t="s">
        <v>78</v>
      </c>
      <c r="P10186" t="s">
        <v>1200</v>
      </c>
      <c r="Q10186" t="s">
        <v>78</v>
      </c>
      <c r="R10186" t="s">
        <v>78</v>
      </c>
      <c r="S10186" t="s">
        <v>1264</v>
      </c>
    </row>
    <row r="10187" spans="1:19" x14ac:dyDescent="0.35">
      <c r="A10187" t="s">
        <v>38</v>
      </c>
      <c r="B10187" t="s">
        <v>831</v>
      </c>
      <c r="C10187">
        <v>198</v>
      </c>
      <c r="D10187" t="s">
        <v>690</v>
      </c>
      <c r="E10187" t="s">
        <v>1015</v>
      </c>
      <c r="F10187" t="s">
        <v>633</v>
      </c>
      <c r="G10187" t="s">
        <v>482</v>
      </c>
      <c r="H10187" t="s">
        <v>897</v>
      </c>
      <c r="I10187" t="s">
        <v>1309</v>
      </c>
      <c r="J10187" t="s">
        <v>883</v>
      </c>
      <c r="K10187" t="s">
        <v>414</v>
      </c>
      <c r="L10187" t="s">
        <v>675</v>
      </c>
      <c r="M10187" t="s">
        <v>414</v>
      </c>
      <c r="N10187" t="s">
        <v>673</v>
      </c>
      <c r="O10187" t="s">
        <v>78</v>
      </c>
      <c r="P10187" t="s">
        <v>170</v>
      </c>
      <c r="Q10187" t="s">
        <v>78</v>
      </c>
      <c r="R10187" t="s">
        <v>673</v>
      </c>
      <c r="S10187" t="s">
        <v>1011</v>
      </c>
    </row>
    <row r="10188" spans="1:19" x14ac:dyDescent="0.35">
      <c r="A10188" t="s">
        <v>38</v>
      </c>
      <c r="B10188" t="s">
        <v>832</v>
      </c>
      <c r="C10188">
        <v>411</v>
      </c>
      <c r="D10188" t="s">
        <v>1171</v>
      </c>
      <c r="E10188" t="s">
        <v>791</v>
      </c>
      <c r="F10188" t="s">
        <v>383</v>
      </c>
      <c r="G10188" t="s">
        <v>421</v>
      </c>
      <c r="H10188" t="s">
        <v>61</v>
      </c>
      <c r="I10188" t="s">
        <v>1107</v>
      </c>
      <c r="J10188" t="s">
        <v>750</v>
      </c>
      <c r="K10188" t="s">
        <v>673</v>
      </c>
      <c r="L10188" t="s">
        <v>78</v>
      </c>
      <c r="M10188" t="s">
        <v>170</v>
      </c>
      <c r="N10188" t="s">
        <v>800</v>
      </c>
      <c r="O10188" t="s">
        <v>679</v>
      </c>
      <c r="P10188" t="s">
        <v>458</v>
      </c>
      <c r="Q10188" t="s">
        <v>78</v>
      </c>
      <c r="R10188" t="s">
        <v>433</v>
      </c>
      <c r="S10188" t="s">
        <v>750</v>
      </c>
    </row>
    <row r="10189" spans="1:19" x14ac:dyDescent="0.35">
      <c r="A10189" t="s">
        <v>38</v>
      </c>
      <c r="B10189" t="s">
        <v>833</v>
      </c>
      <c r="C10189">
        <v>212</v>
      </c>
      <c r="D10189" t="s">
        <v>868</v>
      </c>
      <c r="E10189" t="s">
        <v>1169</v>
      </c>
      <c r="F10189" t="s">
        <v>742</v>
      </c>
      <c r="G10189" t="s">
        <v>330</v>
      </c>
      <c r="H10189" t="s">
        <v>615</v>
      </c>
      <c r="I10189" t="s">
        <v>1107</v>
      </c>
      <c r="J10189" t="s">
        <v>770</v>
      </c>
      <c r="K10189" t="s">
        <v>170</v>
      </c>
      <c r="L10189" t="s">
        <v>631</v>
      </c>
      <c r="M10189" t="s">
        <v>78</v>
      </c>
      <c r="N10189" t="s">
        <v>78</v>
      </c>
      <c r="O10189" t="s">
        <v>78</v>
      </c>
      <c r="P10189" t="s">
        <v>789</v>
      </c>
      <c r="Q10189" t="s">
        <v>78</v>
      </c>
      <c r="R10189" t="s">
        <v>668</v>
      </c>
      <c r="S10189" t="s">
        <v>838</v>
      </c>
    </row>
    <row r="10190" spans="1:19" x14ac:dyDescent="0.35">
      <c r="A10190" t="s">
        <v>39</v>
      </c>
      <c r="B10190" t="s">
        <v>831</v>
      </c>
      <c r="C10190">
        <v>129</v>
      </c>
      <c r="D10190" t="s">
        <v>724</v>
      </c>
      <c r="E10190" t="s">
        <v>980</v>
      </c>
      <c r="F10190" t="s">
        <v>414</v>
      </c>
      <c r="G10190" t="s">
        <v>941</v>
      </c>
      <c r="H10190" t="s">
        <v>1108</v>
      </c>
      <c r="I10190" t="s">
        <v>941</v>
      </c>
      <c r="J10190" t="s">
        <v>464</v>
      </c>
      <c r="K10190" t="s">
        <v>246</v>
      </c>
      <c r="L10190" t="s">
        <v>78</v>
      </c>
      <c r="M10190" t="s">
        <v>78</v>
      </c>
      <c r="N10190" t="s">
        <v>78</v>
      </c>
      <c r="O10190" t="s">
        <v>78</v>
      </c>
      <c r="P10190" t="s">
        <v>690</v>
      </c>
      <c r="Q10190" t="s">
        <v>78</v>
      </c>
      <c r="R10190" t="s">
        <v>78</v>
      </c>
      <c r="S10190" t="s">
        <v>260</v>
      </c>
    </row>
    <row r="10191" spans="1:19" x14ac:dyDescent="0.35">
      <c r="A10191" t="s">
        <v>39</v>
      </c>
      <c r="B10191" t="s">
        <v>832</v>
      </c>
      <c r="C10191">
        <v>592</v>
      </c>
      <c r="D10191" t="s">
        <v>938</v>
      </c>
      <c r="E10191" t="s">
        <v>791</v>
      </c>
      <c r="F10191" t="s">
        <v>998</v>
      </c>
      <c r="G10191" t="s">
        <v>418</v>
      </c>
      <c r="H10191" t="s">
        <v>755</v>
      </c>
      <c r="I10191" t="s">
        <v>1213</v>
      </c>
      <c r="J10191" t="s">
        <v>114</v>
      </c>
      <c r="K10191" t="s">
        <v>668</v>
      </c>
      <c r="L10191" t="s">
        <v>800</v>
      </c>
      <c r="M10191" t="s">
        <v>679</v>
      </c>
      <c r="N10191" t="s">
        <v>414</v>
      </c>
      <c r="O10191" t="s">
        <v>334</v>
      </c>
      <c r="P10191" t="s">
        <v>738</v>
      </c>
      <c r="Q10191" t="s">
        <v>78</v>
      </c>
      <c r="R10191" t="s">
        <v>387</v>
      </c>
      <c r="S10191" t="s">
        <v>925</v>
      </c>
    </row>
    <row r="10192" spans="1:19" x14ac:dyDescent="0.35">
      <c r="A10192" t="s">
        <v>39</v>
      </c>
      <c r="B10192" t="s">
        <v>833</v>
      </c>
      <c r="C10192">
        <v>305</v>
      </c>
      <c r="D10192" t="s">
        <v>1109</v>
      </c>
      <c r="E10192" t="s">
        <v>1026</v>
      </c>
      <c r="F10192" t="s">
        <v>718</v>
      </c>
      <c r="G10192" t="s">
        <v>593</v>
      </c>
      <c r="H10192" t="s">
        <v>936</v>
      </c>
      <c r="I10192" t="s">
        <v>51</v>
      </c>
      <c r="J10192" t="s">
        <v>1326</v>
      </c>
      <c r="K10192" t="s">
        <v>675</v>
      </c>
      <c r="L10192" t="s">
        <v>738</v>
      </c>
      <c r="M10192" t="s">
        <v>170</v>
      </c>
      <c r="N10192" t="s">
        <v>800</v>
      </c>
      <c r="O10192" t="s">
        <v>78</v>
      </c>
      <c r="P10192" t="s">
        <v>719</v>
      </c>
      <c r="Q10192" t="s">
        <v>78</v>
      </c>
      <c r="R10192" t="s">
        <v>246</v>
      </c>
      <c r="S10192" t="s">
        <v>1098</v>
      </c>
    </row>
    <row r="10193" spans="1:19" x14ac:dyDescent="0.35">
      <c r="A10193" t="s">
        <v>40</v>
      </c>
      <c r="B10193" t="s">
        <v>831</v>
      </c>
      <c r="C10193">
        <v>694</v>
      </c>
      <c r="D10193" t="s">
        <v>508</v>
      </c>
      <c r="E10193" t="s">
        <v>1015</v>
      </c>
      <c r="F10193" t="s">
        <v>718</v>
      </c>
      <c r="G10193" t="s">
        <v>672</v>
      </c>
      <c r="H10193" t="s">
        <v>464</v>
      </c>
      <c r="I10193" t="s">
        <v>1126</v>
      </c>
      <c r="J10193" t="s">
        <v>861</v>
      </c>
      <c r="K10193" t="s">
        <v>334</v>
      </c>
      <c r="L10193" t="s">
        <v>334</v>
      </c>
      <c r="M10193" t="s">
        <v>668</v>
      </c>
      <c r="N10193" t="s">
        <v>679</v>
      </c>
      <c r="O10193" t="s">
        <v>679</v>
      </c>
      <c r="P10193" t="s">
        <v>688</v>
      </c>
      <c r="Q10193" t="s">
        <v>78</v>
      </c>
      <c r="R10193" t="s">
        <v>673</v>
      </c>
      <c r="S10193" t="s">
        <v>1096</v>
      </c>
    </row>
    <row r="10194" spans="1:19" x14ac:dyDescent="0.35">
      <c r="A10194" t="s">
        <v>40</v>
      </c>
      <c r="B10194" t="s">
        <v>832</v>
      </c>
      <c r="C10194">
        <v>3303</v>
      </c>
      <c r="D10194" t="s">
        <v>1171</v>
      </c>
      <c r="E10194" t="s">
        <v>637</v>
      </c>
      <c r="F10194" t="s">
        <v>742</v>
      </c>
      <c r="G10194" t="s">
        <v>427</v>
      </c>
      <c r="H10194" t="s">
        <v>918</v>
      </c>
      <c r="I10194" t="s">
        <v>1466</v>
      </c>
      <c r="J10194" t="s">
        <v>291</v>
      </c>
      <c r="K10194" t="s">
        <v>374</v>
      </c>
      <c r="L10194" t="s">
        <v>623</v>
      </c>
      <c r="M10194" t="s">
        <v>377</v>
      </c>
      <c r="N10194" t="s">
        <v>800</v>
      </c>
      <c r="O10194" t="s">
        <v>334</v>
      </c>
      <c r="P10194" t="s">
        <v>644</v>
      </c>
      <c r="Q10194" t="s">
        <v>170</v>
      </c>
      <c r="R10194" t="s">
        <v>377</v>
      </c>
      <c r="S10194" t="s">
        <v>968</v>
      </c>
    </row>
    <row r="10195" spans="1:19" x14ac:dyDescent="0.35">
      <c r="A10195" t="s">
        <v>40</v>
      </c>
      <c r="B10195" t="s">
        <v>833</v>
      </c>
      <c r="C10195">
        <v>925</v>
      </c>
      <c r="D10195" t="s">
        <v>731</v>
      </c>
      <c r="E10195" t="s">
        <v>61</v>
      </c>
      <c r="F10195" t="s">
        <v>633</v>
      </c>
      <c r="G10195" t="s">
        <v>566</v>
      </c>
      <c r="H10195" t="s">
        <v>755</v>
      </c>
      <c r="I10195" t="s">
        <v>435</v>
      </c>
      <c r="J10195" t="s">
        <v>1108</v>
      </c>
      <c r="K10195" t="s">
        <v>377</v>
      </c>
      <c r="L10195" t="s">
        <v>458</v>
      </c>
      <c r="M10195" t="s">
        <v>673</v>
      </c>
      <c r="N10195" t="s">
        <v>433</v>
      </c>
      <c r="O10195" t="s">
        <v>78</v>
      </c>
      <c r="P10195" t="s">
        <v>723</v>
      </c>
      <c r="Q10195" t="s">
        <v>78</v>
      </c>
      <c r="R10195" t="s">
        <v>377</v>
      </c>
      <c r="S10195" t="s">
        <v>839</v>
      </c>
    </row>
    <row r="10197" spans="1:19" x14ac:dyDescent="0.35">
      <c r="A10197" t="s">
        <v>2465</v>
      </c>
    </row>
    <row r="10198" spans="1:19" x14ac:dyDescent="0.35">
      <c r="A10198" t="s">
        <v>29</v>
      </c>
      <c r="B10198" t="s">
        <v>872</v>
      </c>
      <c r="C10198" t="s">
        <v>30</v>
      </c>
      <c r="D10198" t="s">
        <v>2448</v>
      </c>
      <c r="E10198" t="s">
        <v>2449</v>
      </c>
      <c r="F10198" t="s">
        <v>2450</v>
      </c>
      <c r="G10198" t="s">
        <v>2451</v>
      </c>
      <c r="H10198" t="s">
        <v>2452</v>
      </c>
      <c r="I10198" t="s">
        <v>2453</v>
      </c>
      <c r="J10198" t="s">
        <v>2454</v>
      </c>
      <c r="K10198" t="s">
        <v>2455</v>
      </c>
      <c r="L10198" t="s">
        <v>2456</v>
      </c>
      <c r="M10198" t="s">
        <v>2457</v>
      </c>
      <c r="N10198" t="s">
        <v>2458</v>
      </c>
      <c r="O10198" t="s">
        <v>2459</v>
      </c>
      <c r="P10198" t="s">
        <v>2460</v>
      </c>
      <c r="Q10198" t="s">
        <v>2461</v>
      </c>
      <c r="R10198" t="s">
        <v>707</v>
      </c>
      <c r="S10198" t="s">
        <v>2462</v>
      </c>
    </row>
    <row r="10199" spans="1:19" x14ac:dyDescent="0.35">
      <c r="A10199" t="s">
        <v>35</v>
      </c>
      <c r="B10199" t="s">
        <v>873</v>
      </c>
      <c r="C10199">
        <v>408</v>
      </c>
      <c r="D10199" t="s">
        <v>503</v>
      </c>
      <c r="E10199" t="s">
        <v>865</v>
      </c>
      <c r="F10199" t="s">
        <v>825</v>
      </c>
      <c r="G10199" t="s">
        <v>379</v>
      </c>
      <c r="H10199" t="s">
        <v>856</v>
      </c>
      <c r="I10199" t="s">
        <v>76</v>
      </c>
      <c r="J10199" t="s">
        <v>758</v>
      </c>
      <c r="K10199" t="s">
        <v>433</v>
      </c>
      <c r="L10199" t="s">
        <v>170</v>
      </c>
      <c r="M10199" t="s">
        <v>334</v>
      </c>
      <c r="N10199" t="s">
        <v>668</v>
      </c>
      <c r="O10199" t="s">
        <v>78</v>
      </c>
      <c r="P10199" t="s">
        <v>458</v>
      </c>
      <c r="Q10199" t="s">
        <v>78</v>
      </c>
      <c r="R10199" t="s">
        <v>673</v>
      </c>
      <c r="S10199" t="s">
        <v>934</v>
      </c>
    </row>
    <row r="10200" spans="1:19" x14ac:dyDescent="0.35">
      <c r="A10200" t="s">
        <v>35</v>
      </c>
      <c r="B10200" t="s">
        <v>874</v>
      </c>
      <c r="C10200">
        <v>173</v>
      </c>
      <c r="D10200" t="s">
        <v>288</v>
      </c>
      <c r="E10200" t="s">
        <v>934</v>
      </c>
      <c r="F10200" t="s">
        <v>690</v>
      </c>
      <c r="G10200" t="s">
        <v>551</v>
      </c>
      <c r="H10200" t="s">
        <v>299</v>
      </c>
      <c r="I10200" t="s">
        <v>1447</v>
      </c>
      <c r="J10200" t="s">
        <v>1121</v>
      </c>
      <c r="K10200" t="s">
        <v>673</v>
      </c>
      <c r="L10200" t="s">
        <v>676</v>
      </c>
      <c r="M10200" t="s">
        <v>246</v>
      </c>
      <c r="N10200" t="s">
        <v>800</v>
      </c>
      <c r="O10200" t="s">
        <v>78</v>
      </c>
      <c r="P10200" t="s">
        <v>730</v>
      </c>
      <c r="Q10200" t="s">
        <v>78</v>
      </c>
      <c r="R10200" t="s">
        <v>337</v>
      </c>
      <c r="S10200" t="s">
        <v>1217</v>
      </c>
    </row>
    <row r="10201" spans="1:19" x14ac:dyDescent="0.35">
      <c r="A10201" t="s">
        <v>35</v>
      </c>
      <c r="B10201" t="s">
        <v>318</v>
      </c>
      <c r="C10201">
        <v>36</v>
      </c>
      <c r="D10201" t="s">
        <v>623</v>
      </c>
      <c r="E10201" t="s">
        <v>912</v>
      </c>
      <c r="F10201" t="s">
        <v>825</v>
      </c>
      <c r="G10201" t="s">
        <v>162</v>
      </c>
      <c r="H10201" t="s">
        <v>182</v>
      </c>
      <c r="I10201" t="s">
        <v>242</v>
      </c>
      <c r="J10201" t="s">
        <v>260</v>
      </c>
      <c r="K10201" t="s">
        <v>78</v>
      </c>
      <c r="L10201" t="s">
        <v>623</v>
      </c>
      <c r="M10201" t="s">
        <v>78</v>
      </c>
      <c r="N10201" t="s">
        <v>825</v>
      </c>
      <c r="O10201" t="s">
        <v>78</v>
      </c>
      <c r="P10201" t="s">
        <v>78</v>
      </c>
      <c r="Q10201" t="s">
        <v>78</v>
      </c>
      <c r="R10201" t="s">
        <v>78</v>
      </c>
      <c r="S10201" t="s">
        <v>1326</v>
      </c>
    </row>
    <row r="10202" spans="1:19" x14ac:dyDescent="0.35">
      <c r="A10202" t="s">
        <v>36</v>
      </c>
      <c r="B10202" t="s">
        <v>873</v>
      </c>
      <c r="C10202">
        <v>960</v>
      </c>
      <c r="D10202" t="s">
        <v>938</v>
      </c>
      <c r="E10202" t="s">
        <v>307</v>
      </c>
      <c r="F10202" t="s">
        <v>723</v>
      </c>
      <c r="G10202" t="s">
        <v>83</v>
      </c>
      <c r="H10202" t="s">
        <v>748</v>
      </c>
      <c r="I10202" t="s">
        <v>627</v>
      </c>
      <c r="J10202" t="s">
        <v>759</v>
      </c>
      <c r="K10202" t="s">
        <v>389</v>
      </c>
      <c r="L10202" t="s">
        <v>85</v>
      </c>
      <c r="M10202" t="s">
        <v>374</v>
      </c>
      <c r="N10202" t="s">
        <v>377</v>
      </c>
      <c r="O10202" t="s">
        <v>334</v>
      </c>
      <c r="P10202" t="s">
        <v>732</v>
      </c>
      <c r="Q10202" t="s">
        <v>170</v>
      </c>
      <c r="R10202" t="s">
        <v>668</v>
      </c>
      <c r="S10202" t="s">
        <v>798</v>
      </c>
    </row>
    <row r="10203" spans="1:19" x14ac:dyDescent="0.35">
      <c r="A10203" t="s">
        <v>36</v>
      </c>
      <c r="B10203" t="s">
        <v>874</v>
      </c>
      <c r="C10203">
        <v>551</v>
      </c>
      <c r="D10203" t="s">
        <v>938</v>
      </c>
      <c r="E10203" t="s">
        <v>1136</v>
      </c>
      <c r="F10203" t="s">
        <v>745</v>
      </c>
      <c r="G10203" t="s">
        <v>600</v>
      </c>
      <c r="H10203" t="s">
        <v>938</v>
      </c>
      <c r="I10203" t="s">
        <v>613</v>
      </c>
      <c r="J10203" t="s">
        <v>694</v>
      </c>
      <c r="K10203" t="s">
        <v>387</v>
      </c>
      <c r="L10203" t="s">
        <v>624</v>
      </c>
      <c r="M10203" t="s">
        <v>623</v>
      </c>
      <c r="N10203" t="s">
        <v>675</v>
      </c>
      <c r="O10203" t="s">
        <v>374</v>
      </c>
      <c r="P10203" t="s">
        <v>825</v>
      </c>
      <c r="Q10203" t="s">
        <v>679</v>
      </c>
      <c r="R10203" t="s">
        <v>374</v>
      </c>
      <c r="S10203" t="s">
        <v>514</v>
      </c>
    </row>
    <row r="10204" spans="1:19" x14ac:dyDescent="0.35">
      <c r="A10204" t="s">
        <v>36</v>
      </c>
      <c r="B10204" t="s">
        <v>318</v>
      </c>
      <c r="C10204">
        <v>122</v>
      </c>
      <c r="D10204" t="s">
        <v>631</v>
      </c>
      <c r="E10204" t="s">
        <v>980</v>
      </c>
      <c r="F10204" t="s">
        <v>355</v>
      </c>
      <c r="G10204" t="s">
        <v>208</v>
      </c>
      <c r="H10204" t="s">
        <v>1091</v>
      </c>
      <c r="I10204" t="s">
        <v>1089</v>
      </c>
      <c r="J10204" t="s">
        <v>883</v>
      </c>
      <c r="K10204" t="s">
        <v>387</v>
      </c>
      <c r="L10204" t="s">
        <v>334</v>
      </c>
      <c r="M10204" t="s">
        <v>998</v>
      </c>
      <c r="N10204" t="s">
        <v>734</v>
      </c>
      <c r="O10204" t="s">
        <v>800</v>
      </c>
      <c r="P10204" t="s">
        <v>723</v>
      </c>
      <c r="Q10204" t="s">
        <v>78</v>
      </c>
      <c r="R10204" t="s">
        <v>690</v>
      </c>
      <c r="S10204" t="s">
        <v>1104</v>
      </c>
    </row>
    <row r="10205" spans="1:19" x14ac:dyDescent="0.35">
      <c r="A10205" t="s">
        <v>37</v>
      </c>
      <c r="B10205" t="s">
        <v>873</v>
      </c>
      <c r="C10205">
        <v>513</v>
      </c>
      <c r="D10205" t="s">
        <v>580</v>
      </c>
      <c r="E10205" t="s">
        <v>1214</v>
      </c>
      <c r="F10205" t="s">
        <v>529</v>
      </c>
      <c r="G10205" t="s">
        <v>590</v>
      </c>
      <c r="H10205" t="s">
        <v>729</v>
      </c>
      <c r="I10205" t="s">
        <v>320</v>
      </c>
      <c r="J10205" t="s">
        <v>451</v>
      </c>
      <c r="K10205" t="s">
        <v>374</v>
      </c>
      <c r="L10205" t="s">
        <v>800</v>
      </c>
      <c r="M10205" t="s">
        <v>246</v>
      </c>
      <c r="N10205" t="s">
        <v>246</v>
      </c>
      <c r="O10205" t="s">
        <v>673</v>
      </c>
      <c r="P10205" t="s">
        <v>250</v>
      </c>
      <c r="Q10205" t="s">
        <v>668</v>
      </c>
      <c r="R10205" t="s">
        <v>246</v>
      </c>
      <c r="S10205" t="s">
        <v>772</v>
      </c>
    </row>
    <row r="10206" spans="1:19" x14ac:dyDescent="0.35">
      <c r="A10206" t="s">
        <v>37</v>
      </c>
      <c r="B10206" t="s">
        <v>874</v>
      </c>
      <c r="C10206">
        <v>260</v>
      </c>
      <c r="D10206" t="s">
        <v>741</v>
      </c>
      <c r="E10206" t="s">
        <v>782</v>
      </c>
      <c r="F10206" t="s">
        <v>731</v>
      </c>
      <c r="G10206" t="s">
        <v>460</v>
      </c>
      <c r="H10206" t="s">
        <v>1026</v>
      </c>
      <c r="I10206" t="s">
        <v>694</v>
      </c>
      <c r="J10206" t="s">
        <v>912</v>
      </c>
      <c r="K10206" t="s">
        <v>334</v>
      </c>
      <c r="L10206" t="s">
        <v>800</v>
      </c>
      <c r="M10206" t="s">
        <v>673</v>
      </c>
      <c r="N10206" t="s">
        <v>675</v>
      </c>
      <c r="O10206" t="s">
        <v>673</v>
      </c>
      <c r="P10206" t="s">
        <v>624</v>
      </c>
      <c r="Q10206" t="s">
        <v>377</v>
      </c>
      <c r="R10206" t="s">
        <v>673</v>
      </c>
      <c r="S10206" t="s">
        <v>571</v>
      </c>
    </row>
    <row r="10207" spans="1:19" x14ac:dyDescent="0.35">
      <c r="A10207" t="s">
        <v>37</v>
      </c>
      <c r="B10207" t="s">
        <v>318</v>
      </c>
      <c r="C10207">
        <v>52</v>
      </c>
      <c r="D10207" t="s">
        <v>732</v>
      </c>
      <c r="E10207" t="s">
        <v>896</v>
      </c>
      <c r="F10207" t="s">
        <v>865</v>
      </c>
      <c r="G10207" t="s">
        <v>499</v>
      </c>
      <c r="H10207" t="s">
        <v>69</v>
      </c>
      <c r="I10207" t="s">
        <v>1416</v>
      </c>
      <c r="J10207" t="s">
        <v>549</v>
      </c>
      <c r="K10207" t="s">
        <v>78</v>
      </c>
      <c r="L10207" t="s">
        <v>78</v>
      </c>
      <c r="M10207" t="s">
        <v>78</v>
      </c>
      <c r="N10207" t="s">
        <v>78</v>
      </c>
      <c r="O10207" t="s">
        <v>78</v>
      </c>
      <c r="P10207" t="s">
        <v>736</v>
      </c>
      <c r="Q10207" t="s">
        <v>78</v>
      </c>
      <c r="R10207" t="s">
        <v>78</v>
      </c>
      <c r="S10207" t="s">
        <v>897</v>
      </c>
    </row>
    <row r="10208" spans="1:19" x14ac:dyDescent="0.35">
      <c r="A10208" t="s">
        <v>38</v>
      </c>
      <c r="B10208" t="s">
        <v>873</v>
      </c>
      <c r="C10208">
        <v>515</v>
      </c>
      <c r="D10208" t="s">
        <v>288</v>
      </c>
      <c r="E10208" t="s">
        <v>793</v>
      </c>
      <c r="F10208" t="s">
        <v>734</v>
      </c>
      <c r="G10208" t="s">
        <v>361</v>
      </c>
      <c r="H10208" t="s">
        <v>660</v>
      </c>
      <c r="I10208" t="s">
        <v>76</v>
      </c>
      <c r="J10208" t="s">
        <v>729</v>
      </c>
      <c r="K10208" t="s">
        <v>374</v>
      </c>
      <c r="L10208" t="s">
        <v>389</v>
      </c>
      <c r="M10208" t="s">
        <v>246</v>
      </c>
      <c r="N10208" t="s">
        <v>374</v>
      </c>
      <c r="O10208" t="s">
        <v>78</v>
      </c>
      <c r="P10208" t="s">
        <v>458</v>
      </c>
      <c r="Q10208" t="s">
        <v>78</v>
      </c>
      <c r="R10208" t="s">
        <v>668</v>
      </c>
      <c r="S10208" t="s">
        <v>722</v>
      </c>
    </row>
    <row r="10209" spans="1:19" x14ac:dyDescent="0.35">
      <c r="A10209" t="s">
        <v>38</v>
      </c>
      <c r="B10209" t="s">
        <v>874</v>
      </c>
      <c r="C10209">
        <v>236</v>
      </c>
      <c r="D10209" t="s">
        <v>1140</v>
      </c>
      <c r="E10209" t="s">
        <v>1124</v>
      </c>
      <c r="F10209" t="s">
        <v>825</v>
      </c>
      <c r="G10209" t="s">
        <v>422</v>
      </c>
      <c r="H10209" t="s">
        <v>729</v>
      </c>
      <c r="I10209" t="s">
        <v>589</v>
      </c>
      <c r="J10209" t="s">
        <v>319</v>
      </c>
      <c r="K10209" t="s">
        <v>679</v>
      </c>
      <c r="L10209" t="s">
        <v>355</v>
      </c>
      <c r="M10209" t="s">
        <v>679</v>
      </c>
      <c r="N10209" t="s">
        <v>389</v>
      </c>
      <c r="O10209" t="s">
        <v>78</v>
      </c>
      <c r="P10209" t="s">
        <v>508</v>
      </c>
      <c r="Q10209" t="s">
        <v>78</v>
      </c>
      <c r="R10209" t="s">
        <v>389</v>
      </c>
      <c r="S10209" t="s">
        <v>615</v>
      </c>
    </row>
    <row r="10210" spans="1:19" x14ac:dyDescent="0.35">
      <c r="A10210" t="s">
        <v>38</v>
      </c>
      <c r="B10210" t="s">
        <v>318</v>
      </c>
      <c r="C10210">
        <v>70</v>
      </c>
      <c r="D10210" t="s">
        <v>1109</v>
      </c>
      <c r="E10210" t="s">
        <v>1091</v>
      </c>
      <c r="F10210" t="s">
        <v>718</v>
      </c>
      <c r="G10210" t="s">
        <v>83</v>
      </c>
      <c r="H10210" t="s">
        <v>291</v>
      </c>
      <c r="I10210" t="s">
        <v>1092</v>
      </c>
      <c r="J10210" t="s">
        <v>439</v>
      </c>
      <c r="K10210" t="s">
        <v>78</v>
      </c>
      <c r="L10210" t="s">
        <v>508</v>
      </c>
      <c r="M10210" t="s">
        <v>78</v>
      </c>
      <c r="N10210" t="s">
        <v>78</v>
      </c>
      <c r="O10210" t="s">
        <v>377</v>
      </c>
      <c r="P10210" t="s">
        <v>987</v>
      </c>
      <c r="Q10210" t="s">
        <v>78</v>
      </c>
      <c r="R10210" t="s">
        <v>78</v>
      </c>
      <c r="S10210" t="s">
        <v>748</v>
      </c>
    </row>
    <row r="10211" spans="1:19" x14ac:dyDescent="0.35">
      <c r="A10211" t="s">
        <v>39</v>
      </c>
      <c r="B10211" t="s">
        <v>873</v>
      </c>
      <c r="C10211">
        <v>651</v>
      </c>
      <c r="D10211" t="s">
        <v>1118</v>
      </c>
      <c r="E10211" t="s">
        <v>1015</v>
      </c>
      <c r="F10211" t="s">
        <v>508</v>
      </c>
      <c r="G10211" t="s">
        <v>564</v>
      </c>
      <c r="H10211" t="s">
        <v>1087</v>
      </c>
      <c r="I10211" t="s">
        <v>494</v>
      </c>
      <c r="J10211" t="s">
        <v>1098</v>
      </c>
      <c r="K10211" t="s">
        <v>673</v>
      </c>
      <c r="L10211" t="s">
        <v>387</v>
      </c>
      <c r="M10211" t="s">
        <v>679</v>
      </c>
      <c r="N10211" t="s">
        <v>414</v>
      </c>
      <c r="O10211" t="s">
        <v>668</v>
      </c>
      <c r="P10211" t="s">
        <v>736</v>
      </c>
      <c r="Q10211" t="s">
        <v>78</v>
      </c>
      <c r="R10211" t="s">
        <v>246</v>
      </c>
      <c r="S10211" t="s">
        <v>951</v>
      </c>
    </row>
    <row r="10212" spans="1:19" x14ac:dyDescent="0.35">
      <c r="A10212" t="s">
        <v>39</v>
      </c>
      <c r="B10212" t="s">
        <v>874</v>
      </c>
      <c r="C10212">
        <v>298</v>
      </c>
      <c r="D10212" t="s">
        <v>696</v>
      </c>
      <c r="E10212" t="s">
        <v>637</v>
      </c>
      <c r="F10212" t="s">
        <v>508</v>
      </c>
      <c r="G10212" t="s">
        <v>455</v>
      </c>
      <c r="H10212" t="s">
        <v>755</v>
      </c>
      <c r="I10212" t="s">
        <v>227</v>
      </c>
      <c r="J10212" t="s">
        <v>320</v>
      </c>
      <c r="K10212" t="s">
        <v>387</v>
      </c>
      <c r="L10212" t="s">
        <v>675</v>
      </c>
      <c r="M10212" t="s">
        <v>170</v>
      </c>
      <c r="N10212" t="s">
        <v>668</v>
      </c>
      <c r="O10212" t="s">
        <v>679</v>
      </c>
      <c r="P10212" t="s">
        <v>288</v>
      </c>
      <c r="Q10212" t="s">
        <v>78</v>
      </c>
      <c r="R10212" t="s">
        <v>414</v>
      </c>
      <c r="S10212" t="s">
        <v>1416</v>
      </c>
    </row>
    <row r="10213" spans="1:19" x14ac:dyDescent="0.35">
      <c r="A10213" t="s">
        <v>39</v>
      </c>
      <c r="B10213" t="s">
        <v>318</v>
      </c>
      <c r="C10213">
        <v>77</v>
      </c>
      <c r="D10213" t="s">
        <v>724</v>
      </c>
      <c r="E10213" t="s">
        <v>783</v>
      </c>
      <c r="F10213" t="s">
        <v>800</v>
      </c>
      <c r="G10213" t="s">
        <v>855</v>
      </c>
      <c r="H10213" t="s">
        <v>717</v>
      </c>
      <c r="I10213" t="s">
        <v>923</v>
      </c>
      <c r="J10213" t="s">
        <v>582</v>
      </c>
      <c r="K10213" t="s">
        <v>389</v>
      </c>
      <c r="L10213" t="s">
        <v>383</v>
      </c>
      <c r="M10213" t="s">
        <v>78</v>
      </c>
      <c r="N10213" t="s">
        <v>736</v>
      </c>
      <c r="O10213" t="s">
        <v>78</v>
      </c>
      <c r="P10213" t="s">
        <v>718</v>
      </c>
      <c r="Q10213" t="s">
        <v>78</v>
      </c>
      <c r="R10213" t="s">
        <v>85</v>
      </c>
      <c r="S10213" t="s">
        <v>291</v>
      </c>
    </row>
    <row r="10214" spans="1:19" x14ac:dyDescent="0.35">
      <c r="A10214" t="s">
        <v>40</v>
      </c>
      <c r="B10214" t="s">
        <v>873</v>
      </c>
      <c r="C10214">
        <v>3047</v>
      </c>
      <c r="D10214" t="s">
        <v>1140</v>
      </c>
      <c r="E10214" t="s">
        <v>902</v>
      </c>
      <c r="F10214" t="s">
        <v>730</v>
      </c>
      <c r="G10214" t="s">
        <v>484</v>
      </c>
      <c r="H10214" t="s">
        <v>770</v>
      </c>
      <c r="I10214" t="s">
        <v>426</v>
      </c>
      <c r="J10214" t="s">
        <v>432</v>
      </c>
      <c r="K10214" t="s">
        <v>433</v>
      </c>
      <c r="L10214" t="s">
        <v>387</v>
      </c>
      <c r="M10214" t="s">
        <v>334</v>
      </c>
      <c r="N10214" t="s">
        <v>374</v>
      </c>
      <c r="O10214" t="s">
        <v>668</v>
      </c>
      <c r="P10214" t="s">
        <v>718</v>
      </c>
      <c r="Q10214" t="s">
        <v>679</v>
      </c>
      <c r="R10214" t="s">
        <v>673</v>
      </c>
      <c r="S10214" t="s">
        <v>1087</v>
      </c>
    </row>
    <row r="10215" spans="1:19" x14ac:dyDescent="0.35">
      <c r="A10215" t="s">
        <v>40</v>
      </c>
      <c r="B10215" t="s">
        <v>874</v>
      </c>
      <c r="C10215">
        <v>1518</v>
      </c>
      <c r="D10215" t="s">
        <v>1091</v>
      </c>
      <c r="E10215" t="s">
        <v>1136</v>
      </c>
      <c r="F10215" t="s">
        <v>742</v>
      </c>
      <c r="G10215" t="s">
        <v>90</v>
      </c>
      <c r="H10215" t="s">
        <v>1200</v>
      </c>
      <c r="I10215" t="s">
        <v>627</v>
      </c>
      <c r="J10215" t="s">
        <v>152</v>
      </c>
      <c r="K10215" t="s">
        <v>374</v>
      </c>
      <c r="L10215" t="s">
        <v>987</v>
      </c>
      <c r="M10215" t="s">
        <v>433</v>
      </c>
      <c r="N10215" t="s">
        <v>414</v>
      </c>
      <c r="O10215" t="s">
        <v>673</v>
      </c>
      <c r="P10215" t="s">
        <v>456</v>
      </c>
      <c r="Q10215" t="s">
        <v>170</v>
      </c>
      <c r="R10215" t="s">
        <v>387</v>
      </c>
      <c r="S10215" t="s">
        <v>733</v>
      </c>
    </row>
    <row r="10216" spans="1:19" x14ac:dyDescent="0.35">
      <c r="A10216" t="s">
        <v>40</v>
      </c>
      <c r="B10216" t="s">
        <v>318</v>
      </c>
      <c r="C10216">
        <v>357</v>
      </c>
      <c r="D10216" t="s">
        <v>742</v>
      </c>
      <c r="E10216" t="s">
        <v>914</v>
      </c>
      <c r="F10216" t="s">
        <v>743</v>
      </c>
      <c r="G10216" t="s">
        <v>512</v>
      </c>
      <c r="H10216" t="s">
        <v>1180</v>
      </c>
      <c r="I10216" t="s">
        <v>635</v>
      </c>
      <c r="J10216" t="s">
        <v>319</v>
      </c>
      <c r="K10216" t="s">
        <v>433</v>
      </c>
      <c r="L10216" t="s">
        <v>355</v>
      </c>
      <c r="M10216" t="s">
        <v>622</v>
      </c>
      <c r="N10216" t="s">
        <v>622</v>
      </c>
      <c r="O10216" t="s">
        <v>246</v>
      </c>
      <c r="P10216" t="s">
        <v>633</v>
      </c>
      <c r="Q10216" t="s">
        <v>78</v>
      </c>
      <c r="R10216" t="s">
        <v>406</v>
      </c>
      <c r="S10216" t="s">
        <v>764</v>
      </c>
    </row>
    <row r="10218" spans="1:19" x14ac:dyDescent="0.35">
      <c r="A10218" t="s">
        <v>2466</v>
      </c>
    </row>
    <row r="10219" spans="1:19" x14ac:dyDescent="0.35">
      <c r="A10219" t="s">
        <v>29</v>
      </c>
      <c r="B10219" t="s">
        <v>887</v>
      </c>
      <c r="C10219" t="s">
        <v>30</v>
      </c>
      <c r="D10219" t="s">
        <v>2448</v>
      </c>
      <c r="E10219" t="s">
        <v>2449</v>
      </c>
      <c r="F10219" t="s">
        <v>2450</v>
      </c>
      <c r="G10219" t="s">
        <v>2451</v>
      </c>
      <c r="H10219" t="s">
        <v>2452</v>
      </c>
      <c r="I10219" t="s">
        <v>2453</v>
      </c>
      <c r="J10219" t="s">
        <v>2454</v>
      </c>
      <c r="K10219" t="s">
        <v>2455</v>
      </c>
      <c r="L10219" t="s">
        <v>2456</v>
      </c>
      <c r="M10219" t="s">
        <v>2457</v>
      </c>
      <c r="N10219" t="s">
        <v>2458</v>
      </c>
      <c r="O10219" t="s">
        <v>2459</v>
      </c>
      <c r="P10219" t="s">
        <v>2460</v>
      </c>
      <c r="Q10219" t="s">
        <v>2461</v>
      </c>
      <c r="R10219" t="s">
        <v>707</v>
      </c>
      <c r="S10219" t="s">
        <v>2462</v>
      </c>
    </row>
    <row r="10220" spans="1:19" x14ac:dyDescent="0.35">
      <c r="A10220" t="s">
        <v>35</v>
      </c>
      <c r="B10220" t="s">
        <v>888</v>
      </c>
      <c r="C10220">
        <v>291</v>
      </c>
      <c r="D10220" t="s">
        <v>1151</v>
      </c>
      <c r="E10220" t="s">
        <v>69</v>
      </c>
      <c r="F10220" t="s">
        <v>341</v>
      </c>
      <c r="G10220" t="s">
        <v>239</v>
      </c>
      <c r="H10220" t="s">
        <v>722</v>
      </c>
      <c r="I10220" t="s">
        <v>761</v>
      </c>
      <c r="J10220" t="s">
        <v>918</v>
      </c>
      <c r="K10220" t="s">
        <v>387</v>
      </c>
      <c r="L10220" t="s">
        <v>389</v>
      </c>
      <c r="M10220" t="s">
        <v>387</v>
      </c>
      <c r="N10220" t="s">
        <v>78</v>
      </c>
      <c r="O10220" t="s">
        <v>78</v>
      </c>
      <c r="P10220" t="s">
        <v>743</v>
      </c>
      <c r="Q10220" t="s">
        <v>78</v>
      </c>
      <c r="R10220" t="s">
        <v>414</v>
      </c>
      <c r="S10220" t="s">
        <v>764</v>
      </c>
    </row>
    <row r="10221" spans="1:19" x14ac:dyDescent="0.35">
      <c r="A10221" t="s">
        <v>35</v>
      </c>
      <c r="B10221" t="s">
        <v>889</v>
      </c>
      <c r="C10221">
        <v>326</v>
      </c>
      <c r="D10221" t="s">
        <v>721</v>
      </c>
      <c r="E10221" t="s">
        <v>1015</v>
      </c>
      <c r="F10221" t="s">
        <v>337</v>
      </c>
      <c r="G10221" t="s">
        <v>359</v>
      </c>
      <c r="H10221" t="s">
        <v>766</v>
      </c>
      <c r="I10221" t="s">
        <v>571</v>
      </c>
      <c r="J10221" t="s">
        <v>1209</v>
      </c>
      <c r="K10221" t="s">
        <v>170</v>
      </c>
      <c r="L10221" t="s">
        <v>387</v>
      </c>
      <c r="M10221" t="s">
        <v>679</v>
      </c>
      <c r="N10221" t="s">
        <v>387</v>
      </c>
      <c r="O10221" t="s">
        <v>78</v>
      </c>
      <c r="P10221" t="s">
        <v>644</v>
      </c>
      <c r="Q10221" t="s">
        <v>78</v>
      </c>
      <c r="R10221" t="s">
        <v>987</v>
      </c>
      <c r="S10221" t="s">
        <v>299</v>
      </c>
    </row>
    <row r="10222" spans="1:19" x14ac:dyDescent="0.35">
      <c r="A10222" t="s">
        <v>36</v>
      </c>
      <c r="B10222" t="s">
        <v>888</v>
      </c>
      <c r="C10222">
        <v>732</v>
      </c>
      <c r="D10222" t="s">
        <v>1151</v>
      </c>
      <c r="E10222" t="s">
        <v>729</v>
      </c>
      <c r="F10222" t="s">
        <v>741</v>
      </c>
      <c r="G10222" t="s">
        <v>558</v>
      </c>
      <c r="H10222" t="s">
        <v>722</v>
      </c>
      <c r="I10222" t="s">
        <v>1225</v>
      </c>
      <c r="J10222" t="s">
        <v>748</v>
      </c>
      <c r="K10222" t="s">
        <v>377</v>
      </c>
      <c r="L10222" t="s">
        <v>387</v>
      </c>
      <c r="M10222" t="s">
        <v>85</v>
      </c>
      <c r="N10222" t="s">
        <v>85</v>
      </c>
      <c r="O10222" t="s">
        <v>433</v>
      </c>
      <c r="P10222" t="s">
        <v>406</v>
      </c>
      <c r="Q10222" t="s">
        <v>170</v>
      </c>
      <c r="R10222" t="s">
        <v>387</v>
      </c>
      <c r="S10222" t="s">
        <v>1112</v>
      </c>
    </row>
    <row r="10223" spans="1:19" x14ac:dyDescent="0.35">
      <c r="A10223" t="s">
        <v>36</v>
      </c>
      <c r="B10223" t="s">
        <v>889</v>
      </c>
      <c r="C10223">
        <v>901</v>
      </c>
      <c r="D10223" t="s">
        <v>1140</v>
      </c>
      <c r="E10223" t="s">
        <v>964</v>
      </c>
      <c r="F10223" t="s">
        <v>737</v>
      </c>
      <c r="G10223" t="s">
        <v>100</v>
      </c>
      <c r="H10223" t="s">
        <v>1136</v>
      </c>
      <c r="I10223" t="s">
        <v>1312</v>
      </c>
      <c r="J10223" t="s">
        <v>533</v>
      </c>
      <c r="K10223" t="s">
        <v>387</v>
      </c>
      <c r="L10223" t="s">
        <v>622</v>
      </c>
      <c r="M10223" t="s">
        <v>675</v>
      </c>
      <c r="N10223" t="s">
        <v>414</v>
      </c>
      <c r="O10223" t="s">
        <v>246</v>
      </c>
      <c r="P10223" t="s">
        <v>745</v>
      </c>
      <c r="Q10223" t="s">
        <v>679</v>
      </c>
      <c r="R10223" t="s">
        <v>334</v>
      </c>
      <c r="S10223" t="s">
        <v>276</v>
      </c>
    </row>
    <row r="10224" spans="1:19" x14ac:dyDescent="0.35">
      <c r="A10224" t="s">
        <v>37</v>
      </c>
      <c r="B10224" t="s">
        <v>888</v>
      </c>
      <c r="C10224">
        <v>371</v>
      </c>
      <c r="D10224" t="s">
        <v>503</v>
      </c>
      <c r="E10224" t="s">
        <v>949</v>
      </c>
      <c r="F10224" t="s">
        <v>741</v>
      </c>
      <c r="G10224" t="s">
        <v>236</v>
      </c>
      <c r="H10224" t="s">
        <v>1136</v>
      </c>
      <c r="I10224" t="s">
        <v>840</v>
      </c>
      <c r="J10224" t="s">
        <v>285</v>
      </c>
      <c r="K10224" t="s">
        <v>389</v>
      </c>
      <c r="L10224" t="s">
        <v>374</v>
      </c>
      <c r="M10224" t="s">
        <v>374</v>
      </c>
      <c r="N10224" t="s">
        <v>673</v>
      </c>
      <c r="O10224" t="s">
        <v>673</v>
      </c>
      <c r="P10224" t="s">
        <v>624</v>
      </c>
      <c r="Q10224" t="s">
        <v>246</v>
      </c>
      <c r="R10224" t="s">
        <v>334</v>
      </c>
      <c r="S10224" t="s">
        <v>968</v>
      </c>
    </row>
    <row r="10225" spans="1:19" x14ac:dyDescent="0.35">
      <c r="A10225" t="s">
        <v>37</v>
      </c>
      <c r="B10225" t="s">
        <v>889</v>
      </c>
      <c r="C10225">
        <v>454</v>
      </c>
      <c r="D10225" t="s">
        <v>993</v>
      </c>
      <c r="E10225" t="s">
        <v>1200</v>
      </c>
      <c r="F10225" t="s">
        <v>250</v>
      </c>
      <c r="G10225" t="s">
        <v>630</v>
      </c>
      <c r="H10225" t="s">
        <v>285</v>
      </c>
      <c r="I10225" t="s">
        <v>837</v>
      </c>
      <c r="J10225" t="s">
        <v>925</v>
      </c>
      <c r="K10225" t="s">
        <v>668</v>
      </c>
      <c r="L10225" t="s">
        <v>85</v>
      </c>
      <c r="M10225" t="s">
        <v>170</v>
      </c>
      <c r="N10225" t="s">
        <v>414</v>
      </c>
      <c r="O10225" t="s">
        <v>668</v>
      </c>
      <c r="P10225" t="s">
        <v>456</v>
      </c>
      <c r="Q10225" t="s">
        <v>668</v>
      </c>
      <c r="R10225" t="s">
        <v>246</v>
      </c>
      <c r="S10225" t="s">
        <v>897</v>
      </c>
    </row>
    <row r="10226" spans="1:19" x14ac:dyDescent="0.35">
      <c r="A10226" t="s">
        <v>38</v>
      </c>
      <c r="B10226" t="s">
        <v>888</v>
      </c>
      <c r="C10226">
        <v>157</v>
      </c>
      <c r="D10226" t="s">
        <v>938</v>
      </c>
      <c r="E10226" t="s">
        <v>741</v>
      </c>
      <c r="F10226" t="s">
        <v>730</v>
      </c>
      <c r="G10226" t="s">
        <v>230</v>
      </c>
      <c r="H10226" t="s">
        <v>61</v>
      </c>
      <c r="I10226" t="s">
        <v>1428</v>
      </c>
      <c r="J10226" t="s">
        <v>905</v>
      </c>
      <c r="K10226" t="s">
        <v>246</v>
      </c>
      <c r="L10226" t="s">
        <v>668</v>
      </c>
      <c r="M10226" t="s">
        <v>78</v>
      </c>
      <c r="N10226" t="s">
        <v>334</v>
      </c>
      <c r="O10226" t="s">
        <v>78</v>
      </c>
      <c r="P10226" t="s">
        <v>623</v>
      </c>
      <c r="Q10226" t="s">
        <v>78</v>
      </c>
      <c r="R10226" t="s">
        <v>414</v>
      </c>
      <c r="S10226" t="s">
        <v>782</v>
      </c>
    </row>
    <row r="10227" spans="1:19" x14ac:dyDescent="0.35">
      <c r="A10227" t="s">
        <v>38</v>
      </c>
      <c r="B10227" t="s">
        <v>889</v>
      </c>
      <c r="C10227">
        <v>664</v>
      </c>
      <c r="D10227" t="s">
        <v>723</v>
      </c>
      <c r="E10227" t="s">
        <v>902</v>
      </c>
      <c r="F10227" t="s">
        <v>676</v>
      </c>
      <c r="G10227" t="s">
        <v>590</v>
      </c>
      <c r="H10227" t="s">
        <v>810</v>
      </c>
      <c r="I10227" t="s">
        <v>518</v>
      </c>
      <c r="J10227" t="s">
        <v>1265</v>
      </c>
      <c r="K10227" t="s">
        <v>334</v>
      </c>
      <c r="L10227" t="s">
        <v>355</v>
      </c>
      <c r="M10227" t="s">
        <v>673</v>
      </c>
      <c r="N10227" t="s">
        <v>374</v>
      </c>
      <c r="O10227" t="s">
        <v>679</v>
      </c>
      <c r="P10227" t="s">
        <v>734</v>
      </c>
      <c r="Q10227" t="s">
        <v>78</v>
      </c>
      <c r="R10227" t="s">
        <v>673</v>
      </c>
      <c r="S10227" t="s">
        <v>964</v>
      </c>
    </row>
    <row r="10228" spans="1:19" x14ac:dyDescent="0.35">
      <c r="A10228" t="s">
        <v>39</v>
      </c>
      <c r="B10228" t="s">
        <v>888</v>
      </c>
      <c r="C10228">
        <v>292</v>
      </c>
      <c r="D10228" t="s">
        <v>1214</v>
      </c>
      <c r="E10228" t="s">
        <v>1167</v>
      </c>
      <c r="F10228" t="s">
        <v>719</v>
      </c>
      <c r="G10228" t="s">
        <v>366</v>
      </c>
      <c r="H10228" t="s">
        <v>615</v>
      </c>
      <c r="I10228" t="s">
        <v>143</v>
      </c>
      <c r="J10228" t="s">
        <v>813</v>
      </c>
      <c r="K10228" t="s">
        <v>389</v>
      </c>
      <c r="L10228" t="s">
        <v>668</v>
      </c>
      <c r="M10228" t="s">
        <v>334</v>
      </c>
      <c r="N10228" t="s">
        <v>490</v>
      </c>
      <c r="O10228" t="s">
        <v>170</v>
      </c>
      <c r="P10228" t="s">
        <v>732</v>
      </c>
      <c r="Q10228" t="s">
        <v>78</v>
      </c>
      <c r="R10228" t="s">
        <v>414</v>
      </c>
      <c r="S10228" t="s">
        <v>1265</v>
      </c>
    </row>
    <row r="10229" spans="1:19" x14ac:dyDescent="0.35">
      <c r="A10229" t="s">
        <v>39</v>
      </c>
      <c r="B10229" t="s">
        <v>889</v>
      </c>
      <c r="C10229">
        <v>734</v>
      </c>
      <c r="D10229" t="s">
        <v>59</v>
      </c>
      <c r="E10229" t="s">
        <v>1169</v>
      </c>
      <c r="F10229" t="s">
        <v>633</v>
      </c>
      <c r="G10229" t="s">
        <v>652</v>
      </c>
      <c r="H10229" t="s">
        <v>934</v>
      </c>
      <c r="I10229" t="s">
        <v>649</v>
      </c>
      <c r="J10229" t="s">
        <v>877</v>
      </c>
      <c r="K10229" t="s">
        <v>246</v>
      </c>
      <c r="L10229" t="s">
        <v>490</v>
      </c>
      <c r="M10229" t="s">
        <v>78</v>
      </c>
      <c r="N10229" t="s">
        <v>433</v>
      </c>
      <c r="O10229" t="s">
        <v>668</v>
      </c>
      <c r="P10229" t="s">
        <v>250</v>
      </c>
      <c r="Q10229" t="s">
        <v>78</v>
      </c>
      <c r="R10229" t="s">
        <v>433</v>
      </c>
      <c r="S10229" t="s">
        <v>182</v>
      </c>
    </row>
    <row r="10230" spans="1:19" x14ac:dyDescent="0.35">
      <c r="A10230" t="s">
        <v>40</v>
      </c>
      <c r="B10230" t="s">
        <v>888</v>
      </c>
      <c r="C10230">
        <v>1843</v>
      </c>
      <c r="D10230" t="s">
        <v>788</v>
      </c>
      <c r="E10230" t="s">
        <v>782</v>
      </c>
      <c r="F10230" t="s">
        <v>723</v>
      </c>
      <c r="G10230" t="s">
        <v>501</v>
      </c>
      <c r="H10230" t="s">
        <v>836</v>
      </c>
      <c r="I10230" t="s">
        <v>320</v>
      </c>
      <c r="J10230" t="s">
        <v>934</v>
      </c>
      <c r="K10230" t="s">
        <v>389</v>
      </c>
      <c r="L10230" t="s">
        <v>377</v>
      </c>
      <c r="M10230" t="s">
        <v>389</v>
      </c>
      <c r="N10230" t="s">
        <v>414</v>
      </c>
      <c r="O10230" t="s">
        <v>673</v>
      </c>
      <c r="P10230" t="s">
        <v>624</v>
      </c>
      <c r="Q10230" t="s">
        <v>170</v>
      </c>
      <c r="R10230" t="s">
        <v>389</v>
      </c>
      <c r="S10230" t="s">
        <v>764</v>
      </c>
    </row>
    <row r="10231" spans="1:19" x14ac:dyDescent="0.35">
      <c r="A10231" t="s">
        <v>40</v>
      </c>
      <c r="B10231" t="s">
        <v>889</v>
      </c>
      <c r="C10231">
        <v>3079</v>
      </c>
      <c r="D10231" t="s">
        <v>1023</v>
      </c>
      <c r="E10231" t="s">
        <v>722</v>
      </c>
      <c r="F10231" t="s">
        <v>250</v>
      </c>
      <c r="G10231" t="s">
        <v>422</v>
      </c>
      <c r="H10231" t="s">
        <v>951</v>
      </c>
      <c r="I10231" t="s">
        <v>1312</v>
      </c>
      <c r="J10231" t="s">
        <v>1209</v>
      </c>
      <c r="K10231" t="s">
        <v>433</v>
      </c>
      <c r="L10231" t="s">
        <v>490</v>
      </c>
      <c r="M10231" t="s">
        <v>334</v>
      </c>
      <c r="N10231" t="s">
        <v>377</v>
      </c>
      <c r="O10231" t="s">
        <v>668</v>
      </c>
      <c r="P10231" t="s">
        <v>721</v>
      </c>
      <c r="Q10231" t="s">
        <v>679</v>
      </c>
      <c r="R10231" t="s">
        <v>433</v>
      </c>
      <c r="S10231" t="s">
        <v>798</v>
      </c>
    </row>
    <row r="10233" spans="1:19" x14ac:dyDescent="0.35">
      <c r="A10233" t="s">
        <v>2467</v>
      </c>
    </row>
    <row r="10234" spans="1:19" x14ac:dyDescent="0.35">
      <c r="A10234" t="s">
        <v>29</v>
      </c>
      <c r="B10234" t="s">
        <v>899</v>
      </c>
      <c r="C10234" t="s">
        <v>30</v>
      </c>
      <c r="D10234" t="s">
        <v>2448</v>
      </c>
      <c r="E10234" t="s">
        <v>2449</v>
      </c>
      <c r="F10234" t="s">
        <v>2450</v>
      </c>
      <c r="G10234" t="s">
        <v>2451</v>
      </c>
      <c r="H10234" t="s">
        <v>2452</v>
      </c>
      <c r="I10234" t="s">
        <v>2453</v>
      </c>
      <c r="J10234" t="s">
        <v>2454</v>
      </c>
      <c r="K10234" t="s">
        <v>2455</v>
      </c>
      <c r="L10234" t="s">
        <v>2456</v>
      </c>
      <c r="M10234" t="s">
        <v>2457</v>
      </c>
      <c r="N10234" t="s">
        <v>2458</v>
      </c>
      <c r="O10234" t="s">
        <v>2459</v>
      </c>
      <c r="P10234" t="s">
        <v>2460</v>
      </c>
      <c r="Q10234" t="s">
        <v>2461</v>
      </c>
      <c r="R10234" t="s">
        <v>707</v>
      </c>
      <c r="S10234" t="s">
        <v>2462</v>
      </c>
    </row>
    <row r="10235" spans="1:19" x14ac:dyDescent="0.35">
      <c r="A10235" t="s">
        <v>35</v>
      </c>
      <c r="B10235" t="s">
        <v>900</v>
      </c>
      <c r="C10235">
        <v>539</v>
      </c>
      <c r="D10235" t="s">
        <v>998</v>
      </c>
      <c r="E10235" t="s">
        <v>902</v>
      </c>
      <c r="F10235" t="s">
        <v>250</v>
      </c>
      <c r="G10235" t="s">
        <v>558</v>
      </c>
      <c r="H10235" t="s">
        <v>810</v>
      </c>
      <c r="I10235" t="s">
        <v>426</v>
      </c>
      <c r="J10235" t="s">
        <v>813</v>
      </c>
      <c r="K10235" t="s">
        <v>246</v>
      </c>
      <c r="L10235" t="s">
        <v>414</v>
      </c>
      <c r="M10235" t="s">
        <v>334</v>
      </c>
      <c r="N10235" t="s">
        <v>374</v>
      </c>
      <c r="O10235" t="s">
        <v>78</v>
      </c>
      <c r="P10235" t="s">
        <v>807</v>
      </c>
      <c r="Q10235" t="s">
        <v>78</v>
      </c>
      <c r="R10235" t="s">
        <v>85</v>
      </c>
      <c r="S10235" t="s">
        <v>758</v>
      </c>
    </row>
    <row r="10236" spans="1:19" x14ac:dyDescent="0.35">
      <c r="A10236" t="s">
        <v>35</v>
      </c>
      <c r="B10236" t="s">
        <v>901</v>
      </c>
      <c r="C10236">
        <v>78</v>
      </c>
      <c r="D10236" t="s">
        <v>914</v>
      </c>
      <c r="E10236" t="s">
        <v>69</v>
      </c>
      <c r="F10236" t="s">
        <v>793</v>
      </c>
      <c r="G10236" t="s">
        <v>161</v>
      </c>
      <c r="H10236" t="s">
        <v>1087</v>
      </c>
      <c r="I10236" t="s">
        <v>1312</v>
      </c>
      <c r="J10236" t="s">
        <v>450</v>
      </c>
      <c r="K10236" t="s">
        <v>78</v>
      </c>
      <c r="L10236" t="s">
        <v>78</v>
      </c>
      <c r="M10236" t="s">
        <v>78</v>
      </c>
      <c r="N10236" t="s">
        <v>78</v>
      </c>
      <c r="O10236" t="s">
        <v>78</v>
      </c>
      <c r="P10236" t="s">
        <v>389</v>
      </c>
      <c r="Q10236" t="s">
        <v>78</v>
      </c>
      <c r="R10236" t="s">
        <v>78</v>
      </c>
      <c r="S10236" t="s">
        <v>143</v>
      </c>
    </row>
    <row r="10237" spans="1:19" x14ac:dyDescent="0.35">
      <c r="A10237" t="s">
        <v>36</v>
      </c>
      <c r="B10237" t="s">
        <v>900</v>
      </c>
      <c r="C10237">
        <v>1633</v>
      </c>
      <c r="D10237" t="s">
        <v>788</v>
      </c>
      <c r="E10237" t="s">
        <v>450</v>
      </c>
      <c r="F10237" t="s">
        <v>288</v>
      </c>
      <c r="G10237" t="s">
        <v>630</v>
      </c>
      <c r="H10237" t="s">
        <v>996</v>
      </c>
      <c r="I10237" t="s">
        <v>635</v>
      </c>
      <c r="J10237" t="s">
        <v>856</v>
      </c>
      <c r="K10237" t="s">
        <v>414</v>
      </c>
      <c r="L10237" t="s">
        <v>355</v>
      </c>
      <c r="M10237" t="s">
        <v>623</v>
      </c>
      <c r="N10237" t="s">
        <v>800</v>
      </c>
      <c r="O10237" t="s">
        <v>433</v>
      </c>
      <c r="P10237" t="s">
        <v>250</v>
      </c>
      <c r="Q10237" t="s">
        <v>170</v>
      </c>
      <c r="R10237" t="s">
        <v>374</v>
      </c>
      <c r="S10237" t="s">
        <v>582</v>
      </c>
    </row>
    <row r="10238" spans="1:19" x14ac:dyDescent="0.35">
      <c r="A10238" t="s">
        <v>37</v>
      </c>
      <c r="B10238" t="s">
        <v>900</v>
      </c>
      <c r="C10238">
        <v>825</v>
      </c>
      <c r="D10238" t="s">
        <v>719</v>
      </c>
      <c r="E10238" t="s">
        <v>938</v>
      </c>
      <c r="F10238" t="s">
        <v>724</v>
      </c>
      <c r="G10238" t="s">
        <v>378</v>
      </c>
      <c r="H10238" t="s">
        <v>836</v>
      </c>
      <c r="I10238" t="s">
        <v>1067</v>
      </c>
      <c r="J10238" t="s">
        <v>759</v>
      </c>
      <c r="K10238" t="s">
        <v>433</v>
      </c>
      <c r="L10238" t="s">
        <v>387</v>
      </c>
      <c r="M10238" t="s">
        <v>334</v>
      </c>
      <c r="N10238" t="s">
        <v>374</v>
      </c>
      <c r="O10238" t="s">
        <v>673</v>
      </c>
      <c r="P10238" t="s">
        <v>734</v>
      </c>
      <c r="Q10238" t="s">
        <v>673</v>
      </c>
      <c r="R10238" t="s">
        <v>334</v>
      </c>
      <c r="S10238" t="s">
        <v>1212</v>
      </c>
    </row>
    <row r="10239" spans="1:19" x14ac:dyDescent="0.35">
      <c r="A10239" t="s">
        <v>38</v>
      </c>
      <c r="B10239" t="s">
        <v>900</v>
      </c>
      <c r="C10239">
        <v>173</v>
      </c>
      <c r="D10239" t="s">
        <v>783</v>
      </c>
      <c r="E10239" t="s">
        <v>1167</v>
      </c>
      <c r="F10239" t="s">
        <v>622</v>
      </c>
      <c r="G10239" t="s">
        <v>416</v>
      </c>
      <c r="H10239" t="s">
        <v>881</v>
      </c>
      <c r="I10239" t="s">
        <v>55</v>
      </c>
      <c r="J10239" t="s">
        <v>758</v>
      </c>
      <c r="K10239" t="s">
        <v>389</v>
      </c>
      <c r="L10239" t="s">
        <v>374</v>
      </c>
      <c r="M10239" t="s">
        <v>374</v>
      </c>
      <c r="N10239" t="s">
        <v>355</v>
      </c>
      <c r="O10239" t="s">
        <v>78</v>
      </c>
      <c r="P10239" t="s">
        <v>718</v>
      </c>
      <c r="Q10239" t="s">
        <v>78</v>
      </c>
      <c r="R10239" t="s">
        <v>377</v>
      </c>
      <c r="S10239" t="s">
        <v>936</v>
      </c>
    </row>
    <row r="10240" spans="1:19" x14ac:dyDescent="0.35">
      <c r="A10240" t="s">
        <v>38</v>
      </c>
      <c r="B10240" t="s">
        <v>901</v>
      </c>
      <c r="C10240">
        <v>648</v>
      </c>
      <c r="D10240" t="s">
        <v>337</v>
      </c>
      <c r="E10240" t="s">
        <v>1222</v>
      </c>
      <c r="F10240" t="s">
        <v>456</v>
      </c>
      <c r="G10240" t="s">
        <v>413</v>
      </c>
      <c r="H10240" t="s">
        <v>654</v>
      </c>
      <c r="I10240" t="s">
        <v>780</v>
      </c>
      <c r="J10240" t="s">
        <v>611</v>
      </c>
      <c r="K10240" t="s">
        <v>170</v>
      </c>
      <c r="L10240" t="s">
        <v>987</v>
      </c>
      <c r="M10240" t="s">
        <v>679</v>
      </c>
      <c r="N10240" t="s">
        <v>668</v>
      </c>
      <c r="O10240" t="s">
        <v>679</v>
      </c>
      <c r="P10240" t="s">
        <v>736</v>
      </c>
      <c r="Q10240" t="s">
        <v>78</v>
      </c>
      <c r="R10240" t="s">
        <v>668</v>
      </c>
      <c r="S10240" t="s">
        <v>729</v>
      </c>
    </row>
    <row r="10241" spans="1:27" x14ac:dyDescent="0.35">
      <c r="A10241" t="s">
        <v>39</v>
      </c>
      <c r="B10241" t="s">
        <v>900</v>
      </c>
      <c r="C10241">
        <v>807</v>
      </c>
      <c r="D10241" t="s">
        <v>865</v>
      </c>
      <c r="E10241" t="s">
        <v>1222</v>
      </c>
      <c r="F10241" t="s">
        <v>250</v>
      </c>
      <c r="G10241" t="s">
        <v>188</v>
      </c>
      <c r="H10241" t="s">
        <v>1138</v>
      </c>
      <c r="I10241" t="s">
        <v>549</v>
      </c>
      <c r="J10241" t="s">
        <v>985</v>
      </c>
      <c r="K10241" t="s">
        <v>374</v>
      </c>
      <c r="L10241" t="s">
        <v>675</v>
      </c>
      <c r="M10241" t="s">
        <v>679</v>
      </c>
      <c r="N10241" t="s">
        <v>377</v>
      </c>
      <c r="O10241" t="s">
        <v>668</v>
      </c>
      <c r="P10241" t="s">
        <v>825</v>
      </c>
      <c r="Q10241" t="s">
        <v>78</v>
      </c>
      <c r="R10241" t="s">
        <v>374</v>
      </c>
      <c r="S10241" t="s">
        <v>1098</v>
      </c>
    </row>
    <row r="10242" spans="1:27" x14ac:dyDescent="0.35">
      <c r="A10242" t="s">
        <v>39</v>
      </c>
      <c r="B10242" t="s">
        <v>901</v>
      </c>
      <c r="C10242">
        <v>219</v>
      </c>
      <c r="D10242" t="s">
        <v>696</v>
      </c>
      <c r="E10242" t="s">
        <v>63</v>
      </c>
      <c r="F10242" t="s">
        <v>696</v>
      </c>
      <c r="G10242" t="s">
        <v>655</v>
      </c>
      <c r="H10242" t="s">
        <v>1265</v>
      </c>
      <c r="I10242" t="s">
        <v>522</v>
      </c>
      <c r="J10242" t="s">
        <v>748</v>
      </c>
      <c r="K10242" t="s">
        <v>668</v>
      </c>
      <c r="L10242" t="s">
        <v>800</v>
      </c>
      <c r="M10242" t="s">
        <v>78</v>
      </c>
      <c r="N10242" t="s">
        <v>85</v>
      </c>
      <c r="O10242" t="s">
        <v>78</v>
      </c>
      <c r="P10242" t="s">
        <v>825</v>
      </c>
      <c r="Q10242" t="s">
        <v>78</v>
      </c>
      <c r="R10242" t="s">
        <v>414</v>
      </c>
      <c r="S10242" t="s">
        <v>746</v>
      </c>
    </row>
    <row r="10243" spans="1:27" x14ac:dyDescent="0.35">
      <c r="A10243" t="s">
        <v>40</v>
      </c>
      <c r="B10243" t="s">
        <v>900</v>
      </c>
      <c r="C10243">
        <v>3977</v>
      </c>
      <c r="D10243" t="s">
        <v>1214</v>
      </c>
      <c r="E10243" t="s">
        <v>69</v>
      </c>
      <c r="F10243" t="s">
        <v>730</v>
      </c>
      <c r="G10243" t="s">
        <v>422</v>
      </c>
      <c r="H10243" t="s">
        <v>450</v>
      </c>
      <c r="I10243" t="s">
        <v>518</v>
      </c>
      <c r="J10243" t="s">
        <v>812</v>
      </c>
      <c r="K10243" t="s">
        <v>377</v>
      </c>
      <c r="L10243" t="s">
        <v>675</v>
      </c>
      <c r="M10243" t="s">
        <v>374</v>
      </c>
      <c r="N10243" t="s">
        <v>414</v>
      </c>
      <c r="O10243" t="s">
        <v>673</v>
      </c>
      <c r="P10243" t="s">
        <v>732</v>
      </c>
      <c r="Q10243" t="s">
        <v>170</v>
      </c>
      <c r="R10243" t="s">
        <v>374</v>
      </c>
      <c r="S10243" t="s">
        <v>766</v>
      </c>
    </row>
    <row r="10244" spans="1:27" x14ac:dyDescent="0.35">
      <c r="A10244" t="s">
        <v>40</v>
      </c>
      <c r="B10244" t="s">
        <v>901</v>
      </c>
      <c r="C10244">
        <v>945</v>
      </c>
      <c r="D10244" t="s">
        <v>724</v>
      </c>
      <c r="E10244" t="s">
        <v>914</v>
      </c>
      <c r="F10244" t="s">
        <v>728</v>
      </c>
      <c r="G10244" t="s">
        <v>536</v>
      </c>
      <c r="H10244" t="s">
        <v>182</v>
      </c>
      <c r="I10244" t="s">
        <v>687</v>
      </c>
      <c r="J10244" t="s">
        <v>611</v>
      </c>
      <c r="K10244" t="s">
        <v>170</v>
      </c>
      <c r="L10244" t="s">
        <v>355</v>
      </c>
      <c r="M10244" t="s">
        <v>679</v>
      </c>
      <c r="N10244" t="s">
        <v>246</v>
      </c>
      <c r="O10244" t="s">
        <v>679</v>
      </c>
      <c r="P10244" t="s">
        <v>718</v>
      </c>
      <c r="Q10244" t="s">
        <v>78</v>
      </c>
      <c r="R10244" t="s">
        <v>334</v>
      </c>
      <c r="S10244" t="s">
        <v>1130</v>
      </c>
    </row>
    <row r="10246" spans="1:27" x14ac:dyDescent="0.35">
      <c r="A10246" t="s">
        <v>2468</v>
      </c>
    </row>
    <row r="10247" spans="1:27" x14ac:dyDescent="0.35">
      <c r="A10247" t="s">
        <v>29</v>
      </c>
      <c r="B10247" t="s">
        <v>2469</v>
      </c>
      <c r="C10247" t="s">
        <v>2470</v>
      </c>
      <c r="D10247" t="s">
        <v>2471</v>
      </c>
      <c r="E10247" t="s">
        <v>2472</v>
      </c>
      <c r="F10247" t="s">
        <v>2473</v>
      </c>
      <c r="G10247" t="s">
        <v>2474</v>
      </c>
      <c r="H10247" t="s">
        <v>2475</v>
      </c>
      <c r="I10247" t="s">
        <v>2476</v>
      </c>
      <c r="J10247" t="s">
        <v>2477</v>
      </c>
      <c r="K10247" t="s">
        <v>2478</v>
      </c>
      <c r="L10247" t="s">
        <v>2479</v>
      </c>
      <c r="M10247" t="s">
        <v>2480</v>
      </c>
      <c r="N10247" t="s">
        <v>2481</v>
      </c>
      <c r="O10247" t="s">
        <v>2482</v>
      </c>
      <c r="P10247" t="s">
        <v>2483</v>
      </c>
      <c r="Q10247" t="s">
        <v>2484</v>
      </c>
      <c r="R10247" t="s">
        <v>2485</v>
      </c>
      <c r="S10247" t="s">
        <v>2486</v>
      </c>
      <c r="T10247" t="s">
        <v>2487</v>
      </c>
      <c r="U10247" t="s">
        <v>2488</v>
      </c>
      <c r="V10247" t="s">
        <v>2489</v>
      </c>
      <c r="W10247" t="s">
        <v>2490</v>
      </c>
      <c r="X10247" t="s">
        <v>2491</v>
      </c>
      <c r="Y10247" t="s">
        <v>2492</v>
      </c>
      <c r="Z10247" t="s">
        <v>2493</v>
      </c>
    </row>
    <row r="10248" spans="1:27" x14ac:dyDescent="0.35">
      <c r="A10248" t="s">
        <v>35</v>
      </c>
      <c r="B10248">
        <v>298</v>
      </c>
      <c r="C10248" t="s">
        <v>783</v>
      </c>
      <c r="D10248" t="s">
        <v>1170</v>
      </c>
      <c r="E10248">
        <v>298</v>
      </c>
      <c r="F10248" t="s">
        <v>1232</v>
      </c>
      <c r="G10248" t="s">
        <v>1214</v>
      </c>
      <c r="H10248">
        <v>298</v>
      </c>
      <c r="I10248" t="s">
        <v>851</v>
      </c>
      <c r="J10248" t="s">
        <v>1200</v>
      </c>
      <c r="K10248" t="s">
        <v>78</v>
      </c>
      <c r="L10248">
        <v>298</v>
      </c>
      <c r="M10248" t="s">
        <v>601</v>
      </c>
      <c r="N10248" t="s">
        <v>602</v>
      </c>
      <c r="O10248">
        <v>298</v>
      </c>
      <c r="P10248" t="s">
        <v>1002</v>
      </c>
      <c r="Q10248" t="s">
        <v>1003</v>
      </c>
      <c r="R10248" t="s">
        <v>78</v>
      </c>
      <c r="S10248">
        <v>298</v>
      </c>
      <c r="T10248" t="s">
        <v>878</v>
      </c>
      <c r="U10248" t="s">
        <v>795</v>
      </c>
      <c r="V10248" t="s">
        <v>78</v>
      </c>
      <c r="W10248">
        <v>297</v>
      </c>
      <c r="X10248" t="s">
        <v>662</v>
      </c>
      <c r="Y10248" t="s">
        <v>633</v>
      </c>
      <c r="Z10248" t="s">
        <v>800</v>
      </c>
    </row>
    <row r="10249" spans="1:27" x14ac:dyDescent="0.35">
      <c r="A10249" t="s">
        <v>36</v>
      </c>
      <c r="B10249">
        <v>138</v>
      </c>
      <c r="C10249" t="s">
        <v>687</v>
      </c>
      <c r="D10249" t="s">
        <v>1373</v>
      </c>
      <c r="E10249">
        <v>138</v>
      </c>
      <c r="F10249" t="s">
        <v>1022</v>
      </c>
      <c r="G10249" t="s">
        <v>1023</v>
      </c>
      <c r="H10249">
        <v>138</v>
      </c>
      <c r="I10249" t="s">
        <v>867</v>
      </c>
      <c r="J10249" t="s">
        <v>633</v>
      </c>
      <c r="K10249" t="s">
        <v>78</v>
      </c>
      <c r="L10249">
        <v>138</v>
      </c>
      <c r="M10249" t="s">
        <v>109</v>
      </c>
      <c r="N10249" t="s">
        <v>108</v>
      </c>
      <c r="O10249">
        <v>138</v>
      </c>
      <c r="P10249" t="s">
        <v>890</v>
      </c>
      <c r="Q10249" t="s">
        <v>789</v>
      </c>
      <c r="R10249" t="s">
        <v>246</v>
      </c>
      <c r="S10249">
        <v>138</v>
      </c>
      <c r="T10249" t="s">
        <v>550</v>
      </c>
      <c r="U10249" t="s">
        <v>335</v>
      </c>
      <c r="V10249" t="s">
        <v>78</v>
      </c>
      <c r="W10249">
        <v>136</v>
      </c>
      <c r="X10249" t="s">
        <v>66</v>
      </c>
      <c r="Y10249" t="s">
        <v>63</v>
      </c>
      <c r="Z10249" t="s">
        <v>800</v>
      </c>
    </row>
    <row r="10250" spans="1:27" x14ac:dyDescent="0.35">
      <c r="A10250" t="s">
        <v>37</v>
      </c>
      <c r="B10250">
        <v>99</v>
      </c>
      <c r="C10250" t="s">
        <v>227</v>
      </c>
      <c r="D10250" t="s">
        <v>226</v>
      </c>
      <c r="E10250">
        <v>99</v>
      </c>
      <c r="F10250" t="s">
        <v>1024</v>
      </c>
      <c r="G10250" t="s">
        <v>732</v>
      </c>
      <c r="H10250">
        <v>99</v>
      </c>
      <c r="I10250" t="s">
        <v>1141</v>
      </c>
      <c r="J10250" t="s">
        <v>1140</v>
      </c>
      <c r="K10250" t="s">
        <v>78</v>
      </c>
      <c r="L10250">
        <v>99</v>
      </c>
      <c r="M10250" t="s">
        <v>944</v>
      </c>
      <c r="N10250" t="s">
        <v>320</v>
      </c>
      <c r="O10250">
        <v>99</v>
      </c>
      <c r="P10250" t="s">
        <v>1027</v>
      </c>
      <c r="Q10250" t="s">
        <v>788</v>
      </c>
      <c r="R10250" t="s">
        <v>78</v>
      </c>
      <c r="S10250">
        <v>99</v>
      </c>
      <c r="T10250" t="s">
        <v>809</v>
      </c>
      <c r="U10250" t="s">
        <v>720</v>
      </c>
      <c r="V10250" t="s">
        <v>78</v>
      </c>
      <c r="W10250">
        <v>99</v>
      </c>
      <c r="X10250" t="s">
        <v>787</v>
      </c>
      <c r="Y10250" t="s">
        <v>1171</v>
      </c>
      <c r="Z10250" t="s">
        <v>78</v>
      </c>
    </row>
    <row r="10251" spans="1:27" x14ac:dyDescent="0.35">
      <c r="A10251" t="s">
        <v>38</v>
      </c>
      <c r="B10251">
        <v>442</v>
      </c>
      <c r="C10251" t="s">
        <v>1091</v>
      </c>
      <c r="D10251" t="s">
        <v>1155</v>
      </c>
      <c r="E10251">
        <v>442</v>
      </c>
      <c r="F10251" t="s">
        <v>1146</v>
      </c>
      <c r="G10251" t="s">
        <v>1096</v>
      </c>
      <c r="H10251">
        <v>442</v>
      </c>
      <c r="I10251" t="s">
        <v>752</v>
      </c>
      <c r="J10251" t="s">
        <v>914</v>
      </c>
      <c r="K10251" t="s">
        <v>246</v>
      </c>
      <c r="L10251">
        <v>442</v>
      </c>
      <c r="M10251" t="s">
        <v>1286</v>
      </c>
      <c r="N10251" t="s">
        <v>1260</v>
      </c>
      <c r="O10251">
        <v>442</v>
      </c>
      <c r="P10251" t="s">
        <v>1034</v>
      </c>
      <c r="Q10251" t="s">
        <v>721</v>
      </c>
      <c r="R10251" t="s">
        <v>673</v>
      </c>
      <c r="S10251">
        <v>442</v>
      </c>
      <c r="T10251" t="s">
        <v>751</v>
      </c>
      <c r="U10251" t="s">
        <v>451</v>
      </c>
      <c r="V10251" t="s">
        <v>679</v>
      </c>
      <c r="W10251">
        <v>437</v>
      </c>
      <c r="X10251" t="s">
        <v>269</v>
      </c>
      <c r="Y10251" t="s">
        <v>580</v>
      </c>
      <c r="Z10251" t="s">
        <v>679</v>
      </c>
    </row>
    <row r="10252" spans="1:27" x14ac:dyDescent="0.35">
      <c r="A10252" t="s">
        <v>39</v>
      </c>
      <c r="B10252">
        <v>149</v>
      </c>
      <c r="C10252" t="s">
        <v>1159</v>
      </c>
      <c r="D10252" t="s">
        <v>961</v>
      </c>
      <c r="E10252">
        <v>149</v>
      </c>
      <c r="F10252" t="s">
        <v>1152</v>
      </c>
      <c r="G10252" t="s">
        <v>1151</v>
      </c>
      <c r="H10252">
        <v>149</v>
      </c>
      <c r="I10252" t="s">
        <v>815</v>
      </c>
      <c r="J10252" t="s">
        <v>745</v>
      </c>
      <c r="K10252" t="s">
        <v>668</v>
      </c>
      <c r="L10252">
        <v>149</v>
      </c>
      <c r="M10252" t="s">
        <v>1204</v>
      </c>
      <c r="N10252" t="s">
        <v>1116</v>
      </c>
      <c r="O10252">
        <v>149</v>
      </c>
      <c r="P10252" t="s">
        <v>890</v>
      </c>
      <c r="Q10252" t="s">
        <v>1171</v>
      </c>
      <c r="R10252" t="s">
        <v>374</v>
      </c>
      <c r="S10252">
        <v>149</v>
      </c>
      <c r="T10252" t="s">
        <v>773</v>
      </c>
      <c r="U10252" t="s">
        <v>772</v>
      </c>
      <c r="V10252" t="s">
        <v>78</v>
      </c>
      <c r="W10252">
        <v>147</v>
      </c>
      <c r="X10252" t="s">
        <v>920</v>
      </c>
      <c r="Y10252" t="s">
        <v>746</v>
      </c>
      <c r="Z10252" t="s">
        <v>78</v>
      </c>
    </row>
    <row r="10253" spans="1:27" x14ac:dyDescent="0.35">
      <c r="A10253" t="s">
        <v>40</v>
      </c>
      <c r="B10253">
        <v>1126</v>
      </c>
      <c r="C10253" t="s">
        <v>291</v>
      </c>
      <c r="D10253" t="s">
        <v>292</v>
      </c>
      <c r="E10253">
        <v>1126</v>
      </c>
      <c r="F10253" t="s">
        <v>1017</v>
      </c>
      <c r="G10253" t="s">
        <v>1018</v>
      </c>
      <c r="H10253">
        <v>1126</v>
      </c>
      <c r="I10253" t="s">
        <v>866</v>
      </c>
      <c r="J10253" t="s">
        <v>260</v>
      </c>
      <c r="K10253" t="s">
        <v>668</v>
      </c>
      <c r="L10253">
        <v>1126</v>
      </c>
      <c r="M10253" t="s">
        <v>1356</v>
      </c>
      <c r="N10253" t="s">
        <v>1217</v>
      </c>
      <c r="O10253">
        <v>1126</v>
      </c>
      <c r="P10253" t="s">
        <v>1155</v>
      </c>
      <c r="Q10253" t="s">
        <v>793</v>
      </c>
      <c r="R10253" t="s">
        <v>673</v>
      </c>
      <c r="S10253">
        <v>1126</v>
      </c>
      <c r="T10253" t="s">
        <v>767</v>
      </c>
      <c r="U10253" t="s">
        <v>766</v>
      </c>
      <c r="V10253" t="s">
        <v>78</v>
      </c>
      <c r="W10253">
        <v>1116</v>
      </c>
      <c r="X10253" t="s">
        <v>1232</v>
      </c>
      <c r="Y10253" t="s">
        <v>1091</v>
      </c>
      <c r="Z10253" t="s">
        <v>673</v>
      </c>
    </row>
    <row r="10255" spans="1:27" x14ac:dyDescent="0.35">
      <c r="A10255" t="s">
        <v>2494</v>
      </c>
    </row>
    <row r="10256" spans="1:27" x14ac:dyDescent="0.35">
      <c r="A10256" t="s">
        <v>29</v>
      </c>
      <c r="B10256" t="s">
        <v>872</v>
      </c>
      <c r="C10256" t="s">
        <v>2469</v>
      </c>
      <c r="D10256" t="s">
        <v>2470</v>
      </c>
      <c r="E10256" t="s">
        <v>2471</v>
      </c>
      <c r="F10256" t="s">
        <v>2472</v>
      </c>
      <c r="G10256" t="s">
        <v>2473</v>
      </c>
      <c r="H10256" t="s">
        <v>2474</v>
      </c>
      <c r="I10256" t="s">
        <v>2475</v>
      </c>
      <c r="J10256" t="s">
        <v>2476</v>
      </c>
      <c r="K10256" t="s">
        <v>2477</v>
      </c>
      <c r="L10256" t="s">
        <v>2478</v>
      </c>
      <c r="M10256" t="s">
        <v>2479</v>
      </c>
      <c r="N10256" t="s">
        <v>2480</v>
      </c>
      <c r="O10256" t="s">
        <v>2481</v>
      </c>
      <c r="P10256" t="s">
        <v>2482</v>
      </c>
      <c r="Q10256" t="s">
        <v>2483</v>
      </c>
      <c r="R10256" t="s">
        <v>2484</v>
      </c>
      <c r="S10256" t="s">
        <v>2485</v>
      </c>
      <c r="T10256" t="s">
        <v>2486</v>
      </c>
      <c r="U10256" t="s">
        <v>2487</v>
      </c>
      <c r="V10256" t="s">
        <v>2488</v>
      </c>
      <c r="W10256" t="s">
        <v>2489</v>
      </c>
      <c r="X10256" t="s">
        <v>2490</v>
      </c>
      <c r="Y10256" t="s">
        <v>2491</v>
      </c>
      <c r="Z10256" t="s">
        <v>2492</v>
      </c>
      <c r="AA10256" t="s">
        <v>2493</v>
      </c>
    </row>
    <row r="10257" spans="1:27" x14ac:dyDescent="0.35">
      <c r="A10257" t="s">
        <v>35</v>
      </c>
      <c r="B10257" t="s">
        <v>873</v>
      </c>
      <c r="C10257">
        <v>203</v>
      </c>
      <c r="D10257" t="s">
        <v>868</v>
      </c>
      <c r="E10257" t="s">
        <v>821</v>
      </c>
      <c r="F10257">
        <v>203</v>
      </c>
      <c r="G10257" t="s">
        <v>1012</v>
      </c>
      <c r="H10257" t="s">
        <v>337</v>
      </c>
      <c r="I10257">
        <v>203</v>
      </c>
      <c r="J10257" t="s">
        <v>1014</v>
      </c>
      <c r="K10257" t="s">
        <v>1015</v>
      </c>
      <c r="L10257" t="s">
        <v>78</v>
      </c>
      <c r="M10257">
        <v>203</v>
      </c>
      <c r="N10257" t="s">
        <v>977</v>
      </c>
      <c r="O10257" t="s">
        <v>665</v>
      </c>
      <c r="P10257">
        <v>203</v>
      </c>
      <c r="Q10257" t="s">
        <v>1017</v>
      </c>
      <c r="R10257" t="s">
        <v>1018</v>
      </c>
      <c r="S10257" t="s">
        <v>78</v>
      </c>
      <c r="T10257">
        <v>203</v>
      </c>
      <c r="U10257" t="s">
        <v>653</v>
      </c>
      <c r="V10257" t="s">
        <v>654</v>
      </c>
      <c r="W10257" t="s">
        <v>78</v>
      </c>
      <c r="X10257">
        <v>202</v>
      </c>
      <c r="Y10257" t="s">
        <v>1034</v>
      </c>
      <c r="Z10257" t="s">
        <v>624</v>
      </c>
      <c r="AA10257" t="s">
        <v>406</v>
      </c>
    </row>
    <row r="10258" spans="1:27" x14ac:dyDescent="0.35">
      <c r="A10258" t="s">
        <v>35</v>
      </c>
      <c r="B10258" t="s">
        <v>874</v>
      </c>
      <c r="C10258">
        <v>79</v>
      </c>
      <c r="D10258" t="s">
        <v>727</v>
      </c>
      <c r="E10258" t="s">
        <v>982</v>
      </c>
      <c r="F10258">
        <v>79</v>
      </c>
      <c r="G10258" t="s">
        <v>976</v>
      </c>
      <c r="H10258" t="s">
        <v>813</v>
      </c>
      <c r="I10258">
        <v>79</v>
      </c>
      <c r="J10258" t="s">
        <v>853</v>
      </c>
      <c r="K10258" t="s">
        <v>852</v>
      </c>
      <c r="L10258" t="s">
        <v>78</v>
      </c>
      <c r="M10258">
        <v>79</v>
      </c>
      <c r="N10258" t="s">
        <v>693</v>
      </c>
      <c r="O10258" t="s">
        <v>694</v>
      </c>
      <c r="P10258">
        <v>79</v>
      </c>
      <c r="Q10258" t="s">
        <v>211</v>
      </c>
      <c r="R10258" t="s">
        <v>212</v>
      </c>
      <c r="S10258" t="s">
        <v>78</v>
      </c>
      <c r="T10258">
        <v>79</v>
      </c>
      <c r="U10258" t="s">
        <v>474</v>
      </c>
      <c r="V10258" t="s">
        <v>475</v>
      </c>
      <c r="W10258" t="s">
        <v>78</v>
      </c>
      <c r="X10258">
        <v>79</v>
      </c>
      <c r="Y10258" t="s">
        <v>818</v>
      </c>
      <c r="Z10258" t="s">
        <v>739</v>
      </c>
      <c r="AA10258" t="s">
        <v>78</v>
      </c>
    </row>
    <row r="10259" spans="1:27" x14ac:dyDescent="0.35">
      <c r="A10259" t="s">
        <v>35</v>
      </c>
      <c r="B10259" t="s">
        <v>318</v>
      </c>
      <c r="C10259">
        <v>16</v>
      </c>
      <c r="D10259" t="s">
        <v>78</v>
      </c>
      <c r="E10259" t="s">
        <v>294</v>
      </c>
      <c r="F10259">
        <v>16</v>
      </c>
      <c r="G10259" t="s">
        <v>1050</v>
      </c>
      <c r="H10259" t="s">
        <v>736</v>
      </c>
      <c r="I10259">
        <v>16</v>
      </c>
      <c r="J10259" t="s">
        <v>1046</v>
      </c>
      <c r="K10259" t="s">
        <v>433</v>
      </c>
      <c r="L10259" t="s">
        <v>78</v>
      </c>
      <c r="M10259">
        <v>16</v>
      </c>
      <c r="N10259" t="s">
        <v>843</v>
      </c>
      <c r="O10259" t="s">
        <v>1130</v>
      </c>
      <c r="P10259">
        <v>16</v>
      </c>
      <c r="Q10259" t="s">
        <v>1070</v>
      </c>
      <c r="R10259" t="s">
        <v>458</v>
      </c>
      <c r="S10259" t="s">
        <v>78</v>
      </c>
      <c r="T10259">
        <v>16</v>
      </c>
      <c r="U10259" t="s">
        <v>292</v>
      </c>
      <c r="V10259" t="s">
        <v>291</v>
      </c>
      <c r="W10259" t="s">
        <v>78</v>
      </c>
      <c r="X10259">
        <v>16</v>
      </c>
      <c r="Y10259" t="s">
        <v>1141</v>
      </c>
      <c r="Z10259" t="s">
        <v>1140</v>
      </c>
      <c r="AA10259" t="s">
        <v>78</v>
      </c>
    </row>
    <row r="10260" spans="1:27" x14ac:dyDescent="0.35">
      <c r="A10260" t="s">
        <v>36</v>
      </c>
      <c r="B10260" t="s">
        <v>873</v>
      </c>
      <c r="C10260">
        <v>93</v>
      </c>
      <c r="D10260" t="s">
        <v>1252</v>
      </c>
      <c r="E10260" t="s">
        <v>1345</v>
      </c>
      <c r="F10260">
        <v>93</v>
      </c>
      <c r="G10260" t="s">
        <v>1010</v>
      </c>
      <c r="H10260" t="s">
        <v>1064</v>
      </c>
      <c r="I10260">
        <v>93</v>
      </c>
      <c r="J10260" t="s">
        <v>876</v>
      </c>
      <c r="K10260" t="s">
        <v>644</v>
      </c>
      <c r="L10260" t="s">
        <v>78</v>
      </c>
      <c r="M10260">
        <v>93</v>
      </c>
      <c r="N10260" t="s">
        <v>944</v>
      </c>
      <c r="O10260" t="s">
        <v>320</v>
      </c>
      <c r="P10260">
        <v>93</v>
      </c>
      <c r="Q10260" t="s">
        <v>60</v>
      </c>
      <c r="R10260" t="s">
        <v>1091</v>
      </c>
      <c r="S10260" t="s">
        <v>377</v>
      </c>
      <c r="T10260">
        <v>93</v>
      </c>
      <c r="U10260" t="s">
        <v>112</v>
      </c>
      <c r="V10260" t="s">
        <v>111</v>
      </c>
      <c r="W10260" t="s">
        <v>78</v>
      </c>
      <c r="X10260">
        <v>93</v>
      </c>
      <c r="Y10260" t="s">
        <v>1077</v>
      </c>
      <c r="Z10260" t="s">
        <v>796</v>
      </c>
      <c r="AA10260" t="s">
        <v>78</v>
      </c>
    </row>
    <row r="10261" spans="1:27" x14ac:dyDescent="0.35">
      <c r="A10261" t="s">
        <v>36</v>
      </c>
      <c r="B10261" t="s">
        <v>874</v>
      </c>
      <c r="C10261">
        <v>37</v>
      </c>
      <c r="D10261" t="s">
        <v>877</v>
      </c>
      <c r="E10261" t="s">
        <v>921</v>
      </c>
      <c r="F10261">
        <v>37</v>
      </c>
      <c r="G10261" t="s">
        <v>1022</v>
      </c>
      <c r="H10261" t="s">
        <v>1023</v>
      </c>
      <c r="I10261">
        <v>37</v>
      </c>
      <c r="J10261" t="s">
        <v>1050</v>
      </c>
      <c r="K10261" t="s">
        <v>736</v>
      </c>
      <c r="L10261" t="s">
        <v>78</v>
      </c>
      <c r="M10261">
        <v>37</v>
      </c>
      <c r="N10261" t="s">
        <v>429</v>
      </c>
      <c r="O10261" t="s">
        <v>430</v>
      </c>
      <c r="P10261">
        <v>37</v>
      </c>
      <c r="Q10261" t="s">
        <v>68</v>
      </c>
      <c r="R10261" t="s">
        <v>67</v>
      </c>
      <c r="S10261" t="s">
        <v>78</v>
      </c>
      <c r="T10261">
        <v>37</v>
      </c>
      <c r="U10261" t="s">
        <v>515</v>
      </c>
      <c r="V10261" t="s">
        <v>516</v>
      </c>
      <c r="W10261" t="s">
        <v>78</v>
      </c>
      <c r="X10261">
        <v>35</v>
      </c>
      <c r="Y10261" t="s">
        <v>960</v>
      </c>
      <c r="Z10261" t="s">
        <v>912</v>
      </c>
      <c r="AA10261" t="s">
        <v>730</v>
      </c>
    </row>
    <row r="10262" spans="1:27" x14ac:dyDescent="0.35">
      <c r="A10262" t="s">
        <v>36</v>
      </c>
      <c r="B10262" t="s">
        <v>318</v>
      </c>
      <c r="C10262">
        <v>8</v>
      </c>
      <c r="D10262" t="s">
        <v>494</v>
      </c>
      <c r="E10262" t="s">
        <v>493</v>
      </c>
      <c r="F10262">
        <v>8</v>
      </c>
      <c r="G10262" t="s">
        <v>294</v>
      </c>
      <c r="H10262" t="s">
        <v>78</v>
      </c>
      <c r="I10262">
        <v>8</v>
      </c>
      <c r="J10262" t="s">
        <v>884</v>
      </c>
      <c r="K10262" t="s">
        <v>1098</v>
      </c>
      <c r="L10262" t="s">
        <v>78</v>
      </c>
      <c r="M10262">
        <v>8</v>
      </c>
      <c r="N10262" t="s">
        <v>294</v>
      </c>
      <c r="O10262" t="s">
        <v>78</v>
      </c>
      <c r="P10262">
        <v>8</v>
      </c>
      <c r="Q10262" t="s">
        <v>294</v>
      </c>
      <c r="R10262" t="s">
        <v>78</v>
      </c>
      <c r="S10262" t="s">
        <v>78</v>
      </c>
      <c r="T10262">
        <v>8</v>
      </c>
      <c r="U10262" t="s">
        <v>493</v>
      </c>
      <c r="V10262" t="s">
        <v>494</v>
      </c>
      <c r="W10262" t="s">
        <v>78</v>
      </c>
      <c r="X10262">
        <v>8</v>
      </c>
      <c r="Y10262" t="s">
        <v>294</v>
      </c>
      <c r="Z10262" t="s">
        <v>78</v>
      </c>
      <c r="AA10262" t="s">
        <v>78</v>
      </c>
    </row>
    <row r="10263" spans="1:27" x14ac:dyDescent="0.35">
      <c r="A10263" t="s">
        <v>37</v>
      </c>
      <c r="B10263" t="s">
        <v>873</v>
      </c>
      <c r="C10263">
        <v>66</v>
      </c>
      <c r="D10263" t="s">
        <v>335</v>
      </c>
      <c r="E10263" t="s">
        <v>550</v>
      </c>
      <c r="F10263">
        <v>66</v>
      </c>
      <c r="G10263" t="s">
        <v>1032</v>
      </c>
      <c r="H10263" t="s">
        <v>341</v>
      </c>
      <c r="I10263">
        <v>66</v>
      </c>
      <c r="J10263" t="s">
        <v>269</v>
      </c>
      <c r="K10263" t="s">
        <v>270</v>
      </c>
      <c r="L10263" t="s">
        <v>78</v>
      </c>
      <c r="M10263">
        <v>66</v>
      </c>
      <c r="N10263" t="s">
        <v>211</v>
      </c>
      <c r="O10263" t="s">
        <v>212</v>
      </c>
      <c r="P10263">
        <v>66</v>
      </c>
      <c r="Q10263" t="s">
        <v>870</v>
      </c>
      <c r="R10263" t="s">
        <v>717</v>
      </c>
      <c r="S10263" t="s">
        <v>78</v>
      </c>
      <c r="T10263">
        <v>66</v>
      </c>
      <c r="U10263" t="s">
        <v>862</v>
      </c>
      <c r="V10263" t="s">
        <v>1112</v>
      </c>
      <c r="W10263" t="s">
        <v>78</v>
      </c>
      <c r="X10263">
        <v>66</v>
      </c>
      <c r="Y10263" t="s">
        <v>786</v>
      </c>
      <c r="Z10263" t="s">
        <v>1180</v>
      </c>
      <c r="AA10263" t="s">
        <v>78</v>
      </c>
    </row>
    <row r="10264" spans="1:27" x14ac:dyDescent="0.35">
      <c r="A10264" t="s">
        <v>37</v>
      </c>
      <c r="B10264" t="s">
        <v>874</v>
      </c>
      <c r="C10264">
        <v>26</v>
      </c>
      <c r="D10264" t="s">
        <v>1428</v>
      </c>
      <c r="E10264" t="s">
        <v>1411</v>
      </c>
      <c r="F10264">
        <v>26</v>
      </c>
      <c r="G10264" t="s">
        <v>816</v>
      </c>
      <c r="H10264" t="s">
        <v>725</v>
      </c>
      <c r="I10264">
        <v>26</v>
      </c>
      <c r="J10264" t="s">
        <v>754</v>
      </c>
      <c r="K10264" t="s">
        <v>753</v>
      </c>
      <c r="L10264" t="s">
        <v>78</v>
      </c>
      <c r="M10264">
        <v>26</v>
      </c>
      <c r="N10264" t="s">
        <v>538</v>
      </c>
      <c r="O10264" t="s">
        <v>539</v>
      </c>
      <c r="P10264">
        <v>26</v>
      </c>
      <c r="Q10264" t="s">
        <v>66</v>
      </c>
      <c r="R10264" t="s">
        <v>65</v>
      </c>
      <c r="S10264" t="s">
        <v>78</v>
      </c>
      <c r="T10264">
        <v>26</v>
      </c>
      <c r="U10264" t="s">
        <v>199</v>
      </c>
      <c r="V10264" t="s">
        <v>200</v>
      </c>
      <c r="W10264" t="s">
        <v>78</v>
      </c>
      <c r="X10264">
        <v>26</v>
      </c>
      <c r="Y10264" t="s">
        <v>815</v>
      </c>
      <c r="Z10264" t="s">
        <v>949</v>
      </c>
      <c r="AA10264" t="s">
        <v>78</v>
      </c>
    </row>
    <row r="10265" spans="1:27" x14ac:dyDescent="0.35">
      <c r="A10265" t="s">
        <v>37</v>
      </c>
      <c r="B10265" t="s">
        <v>318</v>
      </c>
      <c r="C10265">
        <v>7</v>
      </c>
      <c r="D10265" t="s">
        <v>152</v>
      </c>
      <c r="E10265" t="s">
        <v>151</v>
      </c>
      <c r="F10265">
        <v>7</v>
      </c>
      <c r="G10265" t="s">
        <v>294</v>
      </c>
      <c r="H10265" t="s">
        <v>78</v>
      </c>
      <c r="I10265">
        <v>7</v>
      </c>
      <c r="J10265" t="s">
        <v>294</v>
      </c>
      <c r="K10265" t="s">
        <v>78</v>
      </c>
      <c r="L10265" t="s">
        <v>78</v>
      </c>
      <c r="M10265">
        <v>7</v>
      </c>
      <c r="N10265" t="s">
        <v>294</v>
      </c>
      <c r="O10265" t="s">
        <v>78</v>
      </c>
      <c r="P10265">
        <v>7</v>
      </c>
      <c r="Q10265" t="s">
        <v>790</v>
      </c>
      <c r="R10265" t="s">
        <v>996</v>
      </c>
      <c r="S10265" t="s">
        <v>78</v>
      </c>
      <c r="T10265">
        <v>7</v>
      </c>
      <c r="U10265" t="s">
        <v>151</v>
      </c>
      <c r="V10265" t="s">
        <v>152</v>
      </c>
      <c r="W10265" t="s">
        <v>78</v>
      </c>
      <c r="X10265">
        <v>7</v>
      </c>
      <c r="Y10265" t="s">
        <v>294</v>
      </c>
      <c r="Z10265" t="s">
        <v>78</v>
      </c>
      <c r="AA10265" t="s">
        <v>78</v>
      </c>
    </row>
    <row r="10266" spans="1:27" x14ac:dyDescent="0.35">
      <c r="A10266" t="s">
        <v>38</v>
      </c>
      <c r="B10266" t="s">
        <v>873</v>
      </c>
      <c r="C10266">
        <v>291</v>
      </c>
      <c r="D10266" t="s">
        <v>741</v>
      </c>
      <c r="E10266" t="s">
        <v>1031</v>
      </c>
      <c r="F10266">
        <v>291</v>
      </c>
      <c r="G10266" t="s">
        <v>1010</v>
      </c>
      <c r="H10266" t="s">
        <v>1064</v>
      </c>
      <c r="I10266">
        <v>291</v>
      </c>
      <c r="J10266" t="s">
        <v>64</v>
      </c>
      <c r="K10266" t="s">
        <v>796</v>
      </c>
      <c r="L10266" t="s">
        <v>433</v>
      </c>
      <c r="M10266">
        <v>291</v>
      </c>
      <c r="N10266" t="s">
        <v>908</v>
      </c>
      <c r="O10266" t="s">
        <v>733</v>
      </c>
      <c r="P10266">
        <v>291</v>
      </c>
      <c r="Q10266" t="s">
        <v>824</v>
      </c>
      <c r="R10266" t="s">
        <v>631</v>
      </c>
      <c r="S10266" t="s">
        <v>334</v>
      </c>
      <c r="T10266">
        <v>291</v>
      </c>
      <c r="U10266" t="s">
        <v>917</v>
      </c>
      <c r="V10266" t="s">
        <v>1136</v>
      </c>
      <c r="W10266" t="s">
        <v>170</v>
      </c>
      <c r="X10266">
        <v>287</v>
      </c>
      <c r="Y10266" t="s">
        <v>787</v>
      </c>
      <c r="Z10266" t="s">
        <v>1214</v>
      </c>
      <c r="AA10266" t="s">
        <v>679</v>
      </c>
    </row>
    <row r="10267" spans="1:27" x14ac:dyDescent="0.35">
      <c r="A10267" t="s">
        <v>38</v>
      </c>
      <c r="B10267" t="s">
        <v>874</v>
      </c>
      <c r="C10267">
        <v>114</v>
      </c>
      <c r="D10267" t="s">
        <v>1140</v>
      </c>
      <c r="E10267" t="s">
        <v>1141</v>
      </c>
      <c r="F10267">
        <v>114</v>
      </c>
      <c r="G10267" t="s">
        <v>870</v>
      </c>
      <c r="H10267" t="s">
        <v>717</v>
      </c>
      <c r="I10267">
        <v>114</v>
      </c>
      <c r="J10267" t="s">
        <v>1152</v>
      </c>
      <c r="K10267" t="s">
        <v>735</v>
      </c>
      <c r="L10267" t="s">
        <v>246</v>
      </c>
      <c r="M10267">
        <v>114</v>
      </c>
      <c r="N10267" t="s">
        <v>275</v>
      </c>
      <c r="O10267" t="s">
        <v>276</v>
      </c>
      <c r="P10267">
        <v>114</v>
      </c>
      <c r="Q10267" t="s">
        <v>1055</v>
      </c>
      <c r="R10267" t="s">
        <v>85</v>
      </c>
      <c r="S10267" t="s">
        <v>78</v>
      </c>
      <c r="T10267">
        <v>114</v>
      </c>
      <c r="U10267" t="s">
        <v>300</v>
      </c>
      <c r="V10267" t="s">
        <v>299</v>
      </c>
      <c r="W10267" t="s">
        <v>78</v>
      </c>
      <c r="X10267">
        <v>113</v>
      </c>
      <c r="Y10267" t="s">
        <v>1142</v>
      </c>
      <c r="Z10267" t="s">
        <v>414</v>
      </c>
      <c r="AA10267" t="s">
        <v>78</v>
      </c>
    </row>
    <row r="10268" spans="1:27" x14ac:dyDescent="0.35">
      <c r="A10268" t="s">
        <v>38</v>
      </c>
      <c r="B10268" t="s">
        <v>318</v>
      </c>
      <c r="C10268">
        <v>37</v>
      </c>
      <c r="D10268" t="s">
        <v>615</v>
      </c>
      <c r="E10268" t="s">
        <v>614</v>
      </c>
      <c r="F10268">
        <v>37</v>
      </c>
      <c r="G10268" t="s">
        <v>862</v>
      </c>
      <c r="H10268" t="s">
        <v>1112</v>
      </c>
      <c r="I10268">
        <v>37</v>
      </c>
      <c r="J10268" t="s">
        <v>859</v>
      </c>
      <c r="K10268" t="s">
        <v>858</v>
      </c>
      <c r="L10268" t="s">
        <v>78</v>
      </c>
      <c r="M10268">
        <v>37</v>
      </c>
      <c r="N10268" t="s">
        <v>517</v>
      </c>
      <c r="O10268" t="s">
        <v>518</v>
      </c>
      <c r="P10268">
        <v>37</v>
      </c>
      <c r="Q10268" t="s">
        <v>1007</v>
      </c>
      <c r="R10268" t="s">
        <v>742</v>
      </c>
      <c r="S10268" t="s">
        <v>78</v>
      </c>
      <c r="T10268">
        <v>37</v>
      </c>
      <c r="U10268" t="s">
        <v>226</v>
      </c>
      <c r="V10268" t="s">
        <v>227</v>
      </c>
      <c r="W10268" t="s">
        <v>78</v>
      </c>
      <c r="X10268">
        <v>37</v>
      </c>
      <c r="Y10268" t="s">
        <v>917</v>
      </c>
      <c r="Z10268" t="s">
        <v>896</v>
      </c>
      <c r="AA10268" t="s">
        <v>78</v>
      </c>
    </row>
    <row r="10269" spans="1:27" x14ac:dyDescent="0.35">
      <c r="A10269" t="s">
        <v>39</v>
      </c>
      <c r="B10269" t="s">
        <v>873</v>
      </c>
      <c r="C10269">
        <v>105</v>
      </c>
      <c r="D10269" t="s">
        <v>526</v>
      </c>
      <c r="E10269" t="s">
        <v>525</v>
      </c>
      <c r="F10269">
        <v>105</v>
      </c>
      <c r="G10269" t="s">
        <v>866</v>
      </c>
      <c r="H10269" t="s">
        <v>865</v>
      </c>
      <c r="I10269">
        <v>105</v>
      </c>
      <c r="J10269" t="s">
        <v>867</v>
      </c>
      <c r="K10269" t="s">
        <v>718</v>
      </c>
      <c r="L10269" t="s">
        <v>334</v>
      </c>
      <c r="M10269">
        <v>105</v>
      </c>
      <c r="N10269" t="s">
        <v>425</v>
      </c>
      <c r="O10269" t="s">
        <v>426</v>
      </c>
      <c r="P10269">
        <v>105</v>
      </c>
      <c r="Q10269" t="s">
        <v>1537</v>
      </c>
      <c r="R10269" t="s">
        <v>1018</v>
      </c>
      <c r="S10269" t="s">
        <v>334</v>
      </c>
      <c r="T10269">
        <v>105</v>
      </c>
      <c r="U10269" t="s">
        <v>765</v>
      </c>
      <c r="V10269" t="s">
        <v>764</v>
      </c>
      <c r="W10269" t="s">
        <v>78</v>
      </c>
      <c r="X10269">
        <v>103</v>
      </c>
      <c r="Y10269" t="s">
        <v>1166</v>
      </c>
      <c r="Z10269" t="s">
        <v>918</v>
      </c>
      <c r="AA10269" t="s">
        <v>78</v>
      </c>
    </row>
    <row r="10270" spans="1:27" x14ac:dyDescent="0.35">
      <c r="A10270" t="s">
        <v>39</v>
      </c>
      <c r="B10270" t="s">
        <v>874</v>
      </c>
      <c r="C10270">
        <v>34</v>
      </c>
      <c r="D10270" t="s">
        <v>902</v>
      </c>
      <c r="E10270" t="s">
        <v>903</v>
      </c>
      <c r="F10270">
        <v>34</v>
      </c>
      <c r="G10270" t="s">
        <v>1010</v>
      </c>
      <c r="H10270" t="s">
        <v>1064</v>
      </c>
      <c r="I10270">
        <v>34</v>
      </c>
      <c r="J10270" t="s">
        <v>1038</v>
      </c>
      <c r="K10270" t="s">
        <v>624</v>
      </c>
      <c r="L10270" t="s">
        <v>78</v>
      </c>
      <c r="M10270">
        <v>34</v>
      </c>
      <c r="N10270" t="s">
        <v>653</v>
      </c>
      <c r="O10270" t="s">
        <v>654</v>
      </c>
      <c r="P10270">
        <v>34</v>
      </c>
      <c r="Q10270" t="s">
        <v>1031</v>
      </c>
      <c r="R10270" t="s">
        <v>508</v>
      </c>
      <c r="S10270" t="s">
        <v>490</v>
      </c>
      <c r="T10270">
        <v>34</v>
      </c>
      <c r="U10270" t="s">
        <v>1156</v>
      </c>
      <c r="V10270" t="s">
        <v>791</v>
      </c>
      <c r="W10270" t="s">
        <v>78</v>
      </c>
      <c r="X10270">
        <v>34</v>
      </c>
      <c r="Y10270" t="s">
        <v>870</v>
      </c>
      <c r="Z10270" t="s">
        <v>717</v>
      </c>
      <c r="AA10270" t="s">
        <v>78</v>
      </c>
    </row>
    <row r="10271" spans="1:27" x14ac:dyDescent="0.35">
      <c r="A10271" t="s">
        <v>39</v>
      </c>
      <c r="B10271" t="s">
        <v>318</v>
      </c>
      <c r="C10271">
        <v>10</v>
      </c>
      <c r="D10271" t="s">
        <v>78</v>
      </c>
      <c r="E10271" t="s">
        <v>294</v>
      </c>
      <c r="F10271">
        <v>10</v>
      </c>
      <c r="G10271" t="s">
        <v>1133</v>
      </c>
      <c r="H10271" t="s">
        <v>546</v>
      </c>
      <c r="I10271">
        <v>10</v>
      </c>
      <c r="J10271" t="s">
        <v>479</v>
      </c>
      <c r="K10271" t="s">
        <v>478</v>
      </c>
      <c r="L10271" t="s">
        <v>78</v>
      </c>
      <c r="M10271">
        <v>10</v>
      </c>
      <c r="N10271" t="s">
        <v>617</v>
      </c>
      <c r="O10271" t="s">
        <v>232</v>
      </c>
      <c r="P10271">
        <v>10</v>
      </c>
      <c r="Q10271" t="s">
        <v>1133</v>
      </c>
      <c r="R10271" t="s">
        <v>546</v>
      </c>
      <c r="S10271" t="s">
        <v>78</v>
      </c>
      <c r="T10271">
        <v>10</v>
      </c>
      <c r="U10271" t="s">
        <v>324</v>
      </c>
      <c r="V10271" t="s">
        <v>325</v>
      </c>
      <c r="W10271" t="s">
        <v>78</v>
      </c>
      <c r="X10271">
        <v>10</v>
      </c>
      <c r="Y10271" t="s">
        <v>853</v>
      </c>
      <c r="Z10271" t="s">
        <v>852</v>
      </c>
      <c r="AA10271" t="s">
        <v>78</v>
      </c>
    </row>
    <row r="10272" spans="1:27" x14ac:dyDescent="0.35">
      <c r="A10272" t="s">
        <v>40</v>
      </c>
      <c r="B10272" t="s">
        <v>873</v>
      </c>
      <c r="C10272">
        <v>758</v>
      </c>
      <c r="D10272" t="s">
        <v>1121</v>
      </c>
      <c r="E10272" t="s">
        <v>1122</v>
      </c>
      <c r="F10272">
        <v>758</v>
      </c>
      <c r="G10272" t="s">
        <v>695</v>
      </c>
      <c r="H10272" t="s">
        <v>696</v>
      </c>
      <c r="I10272">
        <v>758</v>
      </c>
      <c r="J10272" t="s">
        <v>1155</v>
      </c>
      <c r="K10272" t="s">
        <v>793</v>
      </c>
      <c r="L10272" t="s">
        <v>673</v>
      </c>
      <c r="M10272">
        <v>758</v>
      </c>
      <c r="N10272" t="s">
        <v>1287</v>
      </c>
      <c r="O10272" t="s">
        <v>1107</v>
      </c>
      <c r="P10272">
        <v>758</v>
      </c>
      <c r="Q10272" t="s">
        <v>1022</v>
      </c>
      <c r="R10272" t="s">
        <v>741</v>
      </c>
      <c r="S10272" t="s">
        <v>673</v>
      </c>
      <c r="T10272">
        <v>758</v>
      </c>
      <c r="U10272" t="s">
        <v>1358</v>
      </c>
      <c r="V10272" t="s">
        <v>1198</v>
      </c>
      <c r="W10272" t="s">
        <v>679</v>
      </c>
      <c r="X10272">
        <v>751</v>
      </c>
      <c r="Y10272" t="s">
        <v>1027</v>
      </c>
      <c r="Z10272" t="s">
        <v>1096</v>
      </c>
      <c r="AA10272" t="s">
        <v>668</v>
      </c>
    </row>
    <row r="10273" spans="1:27" x14ac:dyDescent="0.35">
      <c r="A10273" t="s">
        <v>40</v>
      </c>
      <c r="B10273" t="s">
        <v>874</v>
      </c>
      <c r="C10273">
        <v>290</v>
      </c>
      <c r="D10273" t="s">
        <v>114</v>
      </c>
      <c r="E10273" t="s">
        <v>115</v>
      </c>
      <c r="F10273">
        <v>290</v>
      </c>
      <c r="G10273" t="s">
        <v>60</v>
      </c>
      <c r="H10273" t="s">
        <v>59</v>
      </c>
      <c r="I10273">
        <v>290</v>
      </c>
      <c r="J10273" t="s">
        <v>1154</v>
      </c>
      <c r="K10273" t="s">
        <v>938</v>
      </c>
      <c r="L10273" t="s">
        <v>668</v>
      </c>
      <c r="M10273">
        <v>290</v>
      </c>
      <c r="N10273" t="s">
        <v>601</v>
      </c>
      <c r="O10273" t="s">
        <v>602</v>
      </c>
      <c r="P10273">
        <v>290</v>
      </c>
      <c r="Q10273" t="s">
        <v>1163</v>
      </c>
      <c r="R10273" t="s">
        <v>735</v>
      </c>
      <c r="S10273" t="s">
        <v>170</v>
      </c>
      <c r="T10273">
        <v>290</v>
      </c>
      <c r="U10273" t="s">
        <v>463</v>
      </c>
      <c r="V10273" t="s">
        <v>464</v>
      </c>
      <c r="W10273" t="s">
        <v>78</v>
      </c>
      <c r="X10273">
        <v>287</v>
      </c>
      <c r="Y10273" t="s">
        <v>1016</v>
      </c>
      <c r="Z10273" t="s">
        <v>742</v>
      </c>
      <c r="AA10273" t="s">
        <v>433</v>
      </c>
    </row>
    <row r="10274" spans="1:27" x14ac:dyDescent="0.35">
      <c r="A10274" t="s">
        <v>40</v>
      </c>
      <c r="B10274" t="s">
        <v>318</v>
      </c>
      <c r="C10274">
        <v>78</v>
      </c>
      <c r="D10274" t="s">
        <v>753</v>
      </c>
      <c r="E10274" t="s">
        <v>754</v>
      </c>
      <c r="F10274">
        <v>78</v>
      </c>
      <c r="G10274" t="s">
        <v>1343</v>
      </c>
      <c r="H10274" t="s">
        <v>1205</v>
      </c>
      <c r="I10274">
        <v>78</v>
      </c>
      <c r="J10274" t="s">
        <v>659</v>
      </c>
      <c r="K10274" t="s">
        <v>660</v>
      </c>
      <c r="L10274" t="s">
        <v>78</v>
      </c>
      <c r="M10274">
        <v>78</v>
      </c>
      <c r="N10274" t="s">
        <v>809</v>
      </c>
      <c r="O10274" t="s">
        <v>720</v>
      </c>
      <c r="P10274">
        <v>78</v>
      </c>
      <c r="Q10274" t="s">
        <v>787</v>
      </c>
      <c r="R10274" t="s">
        <v>1171</v>
      </c>
      <c r="S10274" t="s">
        <v>78</v>
      </c>
      <c r="T10274">
        <v>78</v>
      </c>
      <c r="U10274" t="s">
        <v>640</v>
      </c>
      <c r="V10274" t="s">
        <v>641</v>
      </c>
      <c r="W10274" t="s">
        <v>78</v>
      </c>
      <c r="X10274">
        <v>78</v>
      </c>
      <c r="Y10274" t="s">
        <v>1152</v>
      </c>
      <c r="Z10274" t="s">
        <v>1151</v>
      </c>
      <c r="AA10274" t="s">
        <v>78</v>
      </c>
    </row>
    <row r="10276" spans="1:27" x14ac:dyDescent="0.35">
      <c r="A10276" t="s">
        <v>2495</v>
      </c>
    </row>
    <row r="10277" spans="1:27" x14ac:dyDescent="0.35">
      <c r="A10277" t="s">
        <v>29</v>
      </c>
      <c r="B10277" t="s">
        <v>887</v>
      </c>
      <c r="C10277" t="s">
        <v>2469</v>
      </c>
      <c r="D10277" t="s">
        <v>2470</v>
      </c>
      <c r="E10277" t="s">
        <v>2471</v>
      </c>
      <c r="F10277" t="s">
        <v>2472</v>
      </c>
      <c r="G10277" t="s">
        <v>2473</v>
      </c>
      <c r="H10277" t="s">
        <v>2474</v>
      </c>
      <c r="I10277" t="s">
        <v>2475</v>
      </c>
      <c r="J10277" t="s">
        <v>2476</v>
      </c>
      <c r="K10277" t="s">
        <v>2477</v>
      </c>
      <c r="L10277" t="s">
        <v>2478</v>
      </c>
      <c r="M10277" t="s">
        <v>2479</v>
      </c>
      <c r="N10277" t="s">
        <v>2480</v>
      </c>
      <c r="O10277" t="s">
        <v>2481</v>
      </c>
      <c r="P10277" t="s">
        <v>2482</v>
      </c>
      <c r="Q10277" t="s">
        <v>2483</v>
      </c>
      <c r="R10277" t="s">
        <v>2484</v>
      </c>
      <c r="S10277" t="s">
        <v>2485</v>
      </c>
      <c r="T10277" t="s">
        <v>2486</v>
      </c>
      <c r="U10277" t="s">
        <v>2487</v>
      </c>
      <c r="V10277" t="s">
        <v>2488</v>
      </c>
      <c r="W10277" t="s">
        <v>2489</v>
      </c>
      <c r="X10277" t="s">
        <v>2490</v>
      </c>
      <c r="Y10277" t="s">
        <v>2491</v>
      </c>
      <c r="Z10277" t="s">
        <v>2492</v>
      </c>
      <c r="AA10277" t="s">
        <v>2493</v>
      </c>
    </row>
    <row r="10278" spans="1:27" x14ac:dyDescent="0.35">
      <c r="A10278" t="s">
        <v>35</v>
      </c>
      <c r="B10278" t="s">
        <v>888</v>
      </c>
      <c r="C10278">
        <v>166</v>
      </c>
      <c r="D10278" t="s">
        <v>725</v>
      </c>
      <c r="E10278" t="s">
        <v>816</v>
      </c>
      <c r="F10278">
        <v>166</v>
      </c>
      <c r="G10278" t="s">
        <v>1017</v>
      </c>
      <c r="H10278" t="s">
        <v>1018</v>
      </c>
      <c r="I10278">
        <v>166</v>
      </c>
      <c r="J10278" t="s">
        <v>1033</v>
      </c>
      <c r="K10278" t="s">
        <v>722</v>
      </c>
      <c r="L10278" t="s">
        <v>78</v>
      </c>
      <c r="M10278">
        <v>166</v>
      </c>
      <c r="N10278" t="s">
        <v>1257</v>
      </c>
      <c r="O10278" t="s">
        <v>1446</v>
      </c>
      <c r="P10278">
        <v>166</v>
      </c>
      <c r="Q10278" t="s">
        <v>269</v>
      </c>
      <c r="R10278" t="s">
        <v>270</v>
      </c>
      <c r="S10278" t="s">
        <v>78</v>
      </c>
      <c r="T10278">
        <v>166</v>
      </c>
      <c r="U10278" t="s">
        <v>844</v>
      </c>
      <c r="V10278" t="s">
        <v>1209</v>
      </c>
      <c r="W10278" t="s">
        <v>78</v>
      </c>
      <c r="X10278">
        <v>166</v>
      </c>
      <c r="Y10278" t="s">
        <v>1170</v>
      </c>
      <c r="Z10278" t="s">
        <v>742</v>
      </c>
      <c r="AA10278" t="s">
        <v>688</v>
      </c>
    </row>
    <row r="10279" spans="1:27" x14ac:dyDescent="0.35">
      <c r="A10279" t="s">
        <v>35</v>
      </c>
      <c r="B10279" t="s">
        <v>889</v>
      </c>
      <c r="C10279">
        <v>132</v>
      </c>
      <c r="D10279" t="s">
        <v>63</v>
      </c>
      <c r="E10279" t="s">
        <v>64</v>
      </c>
      <c r="F10279">
        <v>132</v>
      </c>
      <c r="G10279" t="s">
        <v>787</v>
      </c>
      <c r="H10279" t="s">
        <v>1171</v>
      </c>
      <c r="I10279">
        <v>132</v>
      </c>
      <c r="J10279" t="s">
        <v>66</v>
      </c>
      <c r="K10279" t="s">
        <v>65</v>
      </c>
      <c r="L10279" t="s">
        <v>78</v>
      </c>
      <c r="M10279">
        <v>132</v>
      </c>
      <c r="N10279" t="s">
        <v>532</v>
      </c>
      <c r="O10279" t="s">
        <v>533</v>
      </c>
      <c r="P10279">
        <v>132</v>
      </c>
      <c r="Q10279" t="s">
        <v>1165</v>
      </c>
      <c r="R10279" t="s">
        <v>838</v>
      </c>
      <c r="S10279" t="s">
        <v>78</v>
      </c>
      <c r="T10279">
        <v>132</v>
      </c>
      <c r="U10279" t="s">
        <v>1066</v>
      </c>
      <c r="V10279" t="s">
        <v>1067</v>
      </c>
      <c r="W10279" t="s">
        <v>78</v>
      </c>
      <c r="X10279">
        <v>131</v>
      </c>
      <c r="Y10279" t="s">
        <v>1069</v>
      </c>
      <c r="Z10279" t="s">
        <v>807</v>
      </c>
      <c r="AA10279" t="s">
        <v>78</v>
      </c>
    </row>
    <row r="10280" spans="1:27" x14ac:dyDescent="0.35">
      <c r="A10280" t="s">
        <v>36</v>
      </c>
      <c r="B10280" t="s">
        <v>888</v>
      </c>
      <c r="C10280">
        <v>51</v>
      </c>
      <c r="D10280" t="s">
        <v>45</v>
      </c>
      <c r="E10280" t="s">
        <v>44</v>
      </c>
      <c r="F10280">
        <v>51</v>
      </c>
      <c r="G10280" t="s">
        <v>1034</v>
      </c>
      <c r="H10280" t="s">
        <v>730</v>
      </c>
      <c r="I10280">
        <v>51</v>
      </c>
      <c r="J10280" t="s">
        <v>867</v>
      </c>
      <c r="K10280" t="s">
        <v>633</v>
      </c>
      <c r="L10280" t="s">
        <v>78</v>
      </c>
      <c r="M10280">
        <v>51</v>
      </c>
      <c r="N10280" t="s">
        <v>960</v>
      </c>
      <c r="O10280" t="s">
        <v>854</v>
      </c>
      <c r="P10280">
        <v>51</v>
      </c>
      <c r="Q10280" t="s">
        <v>818</v>
      </c>
      <c r="R10280" t="s">
        <v>250</v>
      </c>
      <c r="S10280" t="s">
        <v>85</v>
      </c>
      <c r="T10280">
        <v>51</v>
      </c>
      <c r="U10280" t="s">
        <v>500</v>
      </c>
      <c r="V10280" t="s">
        <v>499</v>
      </c>
      <c r="W10280" t="s">
        <v>78</v>
      </c>
      <c r="X10280">
        <v>51</v>
      </c>
      <c r="Y10280" t="s">
        <v>1141</v>
      </c>
      <c r="Z10280" t="s">
        <v>949</v>
      </c>
      <c r="AA10280" t="s">
        <v>490</v>
      </c>
    </row>
    <row r="10281" spans="1:27" x14ac:dyDescent="0.35">
      <c r="A10281" t="s">
        <v>36</v>
      </c>
      <c r="B10281" t="s">
        <v>889</v>
      </c>
      <c r="C10281">
        <v>87</v>
      </c>
      <c r="D10281" t="s">
        <v>664</v>
      </c>
      <c r="E10281" t="s">
        <v>663</v>
      </c>
      <c r="F10281">
        <v>87</v>
      </c>
      <c r="G10281" t="s">
        <v>1146</v>
      </c>
      <c r="H10281" t="s">
        <v>1096</v>
      </c>
      <c r="I10281">
        <v>87</v>
      </c>
      <c r="J10281" t="s">
        <v>1024</v>
      </c>
      <c r="K10281" t="s">
        <v>732</v>
      </c>
      <c r="L10281" t="s">
        <v>78</v>
      </c>
      <c r="M10281">
        <v>87</v>
      </c>
      <c r="N10281" t="s">
        <v>926</v>
      </c>
      <c r="O10281" t="s">
        <v>1310</v>
      </c>
      <c r="P10281">
        <v>87</v>
      </c>
      <c r="Q10281" t="s">
        <v>948</v>
      </c>
      <c r="R10281" t="s">
        <v>980</v>
      </c>
      <c r="S10281" t="s">
        <v>78</v>
      </c>
      <c r="T10281">
        <v>87</v>
      </c>
      <c r="U10281" t="s">
        <v>686</v>
      </c>
      <c r="V10281" t="s">
        <v>1254</v>
      </c>
      <c r="W10281" t="s">
        <v>78</v>
      </c>
      <c r="X10281">
        <v>85</v>
      </c>
      <c r="Y10281" t="s">
        <v>306</v>
      </c>
      <c r="Z10281" t="s">
        <v>450</v>
      </c>
      <c r="AA10281" t="s">
        <v>377</v>
      </c>
    </row>
    <row r="10282" spans="1:27" x14ac:dyDescent="0.35">
      <c r="A10282" t="s">
        <v>37</v>
      </c>
      <c r="B10282" t="s">
        <v>888</v>
      </c>
      <c r="C10282">
        <v>37</v>
      </c>
      <c r="D10282" t="s">
        <v>365</v>
      </c>
      <c r="E10282" t="s">
        <v>364</v>
      </c>
      <c r="F10282">
        <v>37</v>
      </c>
      <c r="G10282" t="s">
        <v>1038</v>
      </c>
      <c r="H10282" t="s">
        <v>624</v>
      </c>
      <c r="I10282">
        <v>37</v>
      </c>
      <c r="J10282" t="s">
        <v>1162</v>
      </c>
      <c r="K10282" t="s">
        <v>1118</v>
      </c>
      <c r="L10282" t="s">
        <v>78</v>
      </c>
      <c r="M10282">
        <v>37</v>
      </c>
      <c r="N10282" t="s">
        <v>476</v>
      </c>
      <c r="O10282" t="s">
        <v>477</v>
      </c>
      <c r="P10282">
        <v>37</v>
      </c>
      <c r="Q10282" t="s">
        <v>695</v>
      </c>
      <c r="R10282" t="s">
        <v>696</v>
      </c>
      <c r="S10282" t="s">
        <v>78</v>
      </c>
      <c r="T10282">
        <v>37</v>
      </c>
      <c r="U10282" t="s">
        <v>1348</v>
      </c>
      <c r="V10282" t="s">
        <v>879</v>
      </c>
      <c r="W10282" t="s">
        <v>78</v>
      </c>
      <c r="X10282">
        <v>37</v>
      </c>
      <c r="Y10282" t="s">
        <v>991</v>
      </c>
      <c r="Z10282" t="s">
        <v>825</v>
      </c>
      <c r="AA10282" t="s">
        <v>78</v>
      </c>
    </row>
    <row r="10283" spans="1:27" x14ac:dyDescent="0.35">
      <c r="A10283" t="s">
        <v>37</v>
      </c>
      <c r="B10283" t="s">
        <v>889</v>
      </c>
      <c r="C10283">
        <v>62</v>
      </c>
      <c r="D10283" t="s">
        <v>879</v>
      </c>
      <c r="E10283" t="s">
        <v>1348</v>
      </c>
      <c r="F10283">
        <v>62</v>
      </c>
      <c r="G10283" t="s">
        <v>1039</v>
      </c>
      <c r="H10283" t="s">
        <v>690</v>
      </c>
      <c r="I10283">
        <v>62</v>
      </c>
      <c r="J10283" t="s">
        <v>823</v>
      </c>
      <c r="K10283" t="s">
        <v>1030</v>
      </c>
      <c r="L10283" t="s">
        <v>78</v>
      </c>
      <c r="M10283">
        <v>62</v>
      </c>
      <c r="N10283" t="s">
        <v>756</v>
      </c>
      <c r="O10283" t="s">
        <v>755</v>
      </c>
      <c r="P10283">
        <v>62</v>
      </c>
      <c r="Q10283" t="s">
        <v>786</v>
      </c>
      <c r="R10283" t="s">
        <v>1180</v>
      </c>
      <c r="S10283" t="s">
        <v>78</v>
      </c>
      <c r="T10283">
        <v>62</v>
      </c>
      <c r="U10283" t="s">
        <v>767</v>
      </c>
      <c r="V10283" t="s">
        <v>766</v>
      </c>
      <c r="W10283" t="s">
        <v>78</v>
      </c>
      <c r="X10283">
        <v>62</v>
      </c>
      <c r="Y10283" t="s">
        <v>752</v>
      </c>
      <c r="Z10283" t="s">
        <v>637</v>
      </c>
      <c r="AA10283" t="s">
        <v>78</v>
      </c>
    </row>
    <row r="10284" spans="1:27" x14ac:dyDescent="0.35">
      <c r="A10284" t="s">
        <v>38</v>
      </c>
      <c r="B10284" t="s">
        <v>888</v>
      </c>
      <c r="C10284">
        <v>95</v>
      </c>
      <c r="D10284" t="s">
        <v>799</v>
      </c>
      <c r="E10284" t="s">
        <v>933</v>
      </c>
      <c r="F10284">
        <v>95</v>
      </c>
      <c r="G10284" t="s">
        <v>1262</v>
      </c>
      <c r="H10284" t="s">
        <v>1124</v>
      </c>
      <c r="I10284">
        <v>95</v>
      </c>
      <c r="J10284" t="s">
        <v>300</v>
      </c>
      <c r="K10284" t="s">
        <v>299</v>
      </c>
      <c r="L10284" t="s">
        <v>78</v>
      </c>
      <c r="M10284">
        <v>95</v>
      </c>
      <c r="N10284" t="s">
        <v>808</v>
      </c>
      <c r="O10284" t="s">
        <v>1466</v>
      </c>
      <c r="P10284">
        <v>95</v>
      </c>
      <c r="Q10284" t="s">
        <v>903</v>
      </c>
      <c r="R10284" t="s">
        <v>1096</v>
      </c>
      <c r="S10284" t="s">
        <v>738</v>
      </c>
      <c r="T10284">
        <v>95</v>
      </c>
      <c r="U10284" t="s">
        <v>895</v>
      </c>
      <c r="V10284" t="s">
        <v>319</v>
      </c>
      <c r="W10284" t="s">
        <v>246</v>
      </c>
      <c r="X10284">
        <v>94</v>
      </c>
      <c r="Y10284" t="s">
        <v>287</v>
      </c>
      <c r="Z10284" t="s">
        <v>288</v>
      </c>
      <c r="AA10284" t="s">
        <v>78</v>
      </c>
    </row>
    <row r="10285" spans="1:27" x14ac:dyDescent="0.35">
      <c r="A10285" t="s">
        <v>38</v>
      </c>
      <c r="B10285" t="s">
        <v>889</v>
      </c>
      <c r="C10285">
        <v>347</v>
      </c>
      <c r="D10285" t="s">
        <v>719</v>
      </c>
      <c r="E10285" t="s">
        <v>819</v>
      </c>
      <c r="F10285">
        <v>347</v>
      </c>
      <c r="G10285" t="s">
        <v>817</v>
      </c>
      <c r="H10285" t="s">
        <v>503</v>
      </c>
      <c r="I10285">
        <v>347</v>
      </c>
      <c r="J10285" t="s">
        <v>786</v>
      </c>
      <c r="K10285" t="s">
        <v>1109</v>
      </c>
      <c r="L10285" t="s">
        <v>433</v>
      </c>
      <c r="M10285">
        <v>347</v>
      </c>
      <c r="N10285" t="s">
        <v>691</v>
      </c>
      <c r="O10285" t="s">
        <v>692</v>
      </c>
      <c r="P10285">
        <v>347</v>
      </c>
      <c r="Q10285" t="s">
        <v>1144</v>
      </c>
      <c r="R10285" t="s">
        <v>676</v>
      </c>
      <c r="S10285" t="s">
        <v>78</v>
      </c>
      <c r="T10285">
        <v>347</v>
      </c>
      <c r="U10285" t="s">
        <v>754</v>
      </c>
      <c r="V10285" t="s">
        <v>753</v>
      </c>
      <c r="W10285" t="s">
        <v>78</v>
      </c>
      <c r="X10285">
        <v>343</v>
      </c>
      <c r="Y10285" t="s">
        <v>823</v>
      </c>
      <c r="Z10285" t="s">
        <v>741</v>
      </c>
      <c r="AA10285" t="s">
        <v>679</v>
      </c>
    </row>
    <row r="10286" spans="1:27" x14ac:dyDescent="0.35">
      <c r="A10286" t="s">
        <v>39</v>
      </c>
      <c r="B10286" t="s">
        <v>888</v>
      </c>
      <c r="C10286">
        <v>34</v>
      </c>
      <c r="D10286" t="s">
        <v>146</v>
      </c>
      <c r="E10286" t="s">
        <v>145</v>
      </c>
      <c r="F10286">
        <v>34</v>
      </c>
      <c r="G10286" t="s">
        <v>1005</v>
      </c>
      <c r="H10286" t="s">
        <v>728</v>
      </c>
      <c r="I10286">
        <v>34</v>
      </c>
      <c r="J10286" t="s">
        <v>816</v>
      </c>
      <c r="K10286" t="s">
        <v>745</v>
      </c>
      <c r="L10286" t="s">
        <v>85</v>
      </c>
      <c r="M10286">
        <v>34</v>
      </c>
      <c r="N10286" t="s">
        <v>845</v>
      </c>
      <c r="O10286" t="s">
        <v>840</v>
      </c>
      <c r="P10286">
        <v>34</v>
      </c>
      <c r="Q10286" t="s">
        <v>824</v>
      </c>
      <c r="R10286" t="s">
        <v>688</v>
      </c>
      <c r="S10286" t="s">
        <v>85</v>
      </c>
      <c r="T10286">
        <v>34</v>
      </c>
      <c r="U10286" t="s">
        <v>769</v>
      </c>
      <c r="V10286" t="s">
        <v>768</v>
      </c>
      <c r="W10286" t="s">
        <v>78</v>
      </c>
      <c r="X10286">
        <v>33</v>
      </c>
      <c r="Y10286" t="s">
        <v>1022</v>
      </c>
      <c r="Z10286" t="s">
        <v>1023</v>
      </c>
      <c r="AA10286" t="s">
        <v>78</v>
      </c>
    </row>
    <row r="10287" spans="1:27" x14ac:dyDescent="0.35">
      <c r="A10287" t="s">
        <v>39</v>
      </c>
      <c r="B10287" t="s">
        <v>889</v>
      </c>
      <c r="C10287">
        <v>115</v>
      </c>
      <c r="D10287" t="s">
        <v>182</v>
      </c>
      <c r="E10287" t="s">
        <v>181</v>
      </c>
      <c r="F10287">
        <v>115</v>
      </c>
      <c r="G10287" t="s">
        <v>948</v>
      </c>
      <c r="H10287" t="s">
        <v>980</v>
      </c>
      <c r="I10287">
        <v>115</v>
      </c>
      <c r="J10287" t="s">
        <v>975</v>
      </c>
      <c r="K10287" t="s">
        <v>745</v>
      </c>
      <c r="L10287" t="s">
        <v>78</v>
      </c>
      <c r="M10287">
        <v>115</v>
      </c>
      <c r="N10287" t="s">
        <v>686</v>
      </c>
      <c r="O10287" t="s">
        <v>1254</v>
      </c>
      <c r="P10287">
        <v>115</v>
      </c>
      <c r="Q10287" t="s">
        <v>1234</v>
      </c>
      <c r="R10287" t="s">
        <v>1109</v>
      </c>
      <c r="S10287" t="s">
        <v>334</v>
      </c>
      <c r="T10287">
        <v>115</v>
      </c>
      <c r="U10287" t="s">
        <v>773</v>
      </c>
      <c r="V10287" t="s">
        <v>772</v>
      </c>
      <c r="W10287" t="s">
        <v>78</v>
      </c>
      <c r="X10287">
        <v>114</v>
      </c>
      <c r="Y10287" t="s">
        <v>1173</v>
      </c>
      <c r="Z10287" t="s">
        <v>836</v>
      </c>
      <c r="AA10287" t="s">
        <v>78</v>
      </c>
    </row>
    <row r="10288" spans="1:27" x14ac:dyDescent="0.35">
      <c r="A10288" t="s">
        <v>40</v>
      </c>
      <c r="B10288" t="s">
        <v>888</v>
      </c>
      <c r="C10288">
        <v>383</v>
      </c>
      <c r="D10288" t="s">
        <v>524</v>
      </c>
      <c r="E10288" t="s">
        <v>981</v>
      </c>
      <c r="F10288">
        <v>383</v>
      </c>
      <c r="G10288" t="s">
        <v>1141</v>
      </c>
      <c r="H10288" t="s">
        <v>1140</v>
      </c>
      <c r="I10288">
        <v>383</v>
      </c>
      <c r="J10288" t="s">
        <v>792</v>
      </c>
      <c r="K10288" t="s">
        <v>1180</v>
      </c>
      <c r="L10288" t="s">
        <v>170</v>
      </c>
      <c r="M10288">
        <v>383</v>
      </c>
      <c r="N10288" t="s">
        <v>1287</v>
      </c>
      <c r="O10288" t="s">
        <v>1107</v>
      </c>
      <c r="P10288">
        <v>383</v>
      </c>
      <c r="Q10288" t="s">
        <v>869</v>
      </c>
      <c r="R10288" t="s">
        <v>1008</v>
      </c>
      <c r="S10288" t="s">
        <v>414</v>
      </c>
      <c r="T10288">
        <v>383</v>
      </c>
      <c r="U10288" t="s">
        <v>1297</v>
      </c>
      <c r="V10288" t="s">
        <v>665</v>
      </c>
      <c r="W10288" t="s">
        <v>170</v>
      </c>
      <c r="X10288">
        <v>381</v>
      </c>
      <c r="Y10288" t="s">
        <v>823</v>
      </c>
      <c r="Z10288" t="s">
        <v>288</v>
      </c>
      <c r="AA10288" t="s">
        <v>387</v>
      </c>
    </row>
    <row r="10289" spans="1:27" x14ac:dyDescent="0.35">
      <c r="A10289" t="s">
        <v>40</v>
      </c>
      <c r="B10289" t="s">
        <v>889</v>
      </c>
      <c r="C10289">
        <v>743</v>
      </c>
      <c r="D10289" t="s">
        <v>1130</v>
      </c>
      <c r="E10289" t="s">
        <v>843</v>
      </c>
      <c r="F10289">
        <v>743</v>
      </c>
      <c r="G10289" t="s">
        <v>1017</v>
      </c>
      <c r="H10289" t="s">
        <v>1018</v>
      </c>
      <c r="I10289">
        <v>743</v>
      </c>
      <c r="J10289" t="s">
        <v>1537</v>
      </c>
      <c r="K10289" t="s">
        <v>731</v>
      </c>
      <c r="L10289" t="s">
        <v>668</v>
      </c>
      <c r="M10289">
        <v>743</v>
      </c>
      <c r="N10289" t="s">
        <v>109</v>
      </c>
      <c r="O10289" t="s">
        <v>108</v>
      </c>
      <c r="P10289">
        <v>743</v>
      </c>
      <c r="Q10289" t="s">
        <v>1017</v>
      </c>
      <c r="R10289" t="s">
        <v>1018</v>
      </c>
      <c r="S10289" t="s">
        <v>679</v>
      </c>
      <c r="T10289">
        <v>743</v>
      </c>
      <c r="U10289" t="s">
        <v>961</v>
      </c>
      <c r="V10289" t="s">
        <v>1159</v>
      </c>
      <c r="W10289" t="s">
        <v>78</v>
      </c>
      <c r="X10289">
        <v>735</v>
      </c>
      <c r="Y10289" t="s">
        <v>60</v>
      </c>
      <c r="Z10289" t="s">
        <v>1096</v>
      </c>
      <c r="AA10289" t="s">
        <v>170</v>
      </c>
    </row>
    <row r="10291" spans="1:27" x14ac:dyDescent="0.35">
      <c r="A10291" t="s">
        <v>2496</v>
      </c>
    </row>
    <row r="10292" spans="1:27" x14ac:dyDescent="0.35">
      <c r="A10292" t="s">
        <v>29</v>
      </c>
      <c r="B10292" t="s">
        <v>864</v>
      </c>
      <c r="C10292" t="s">
        <v>2469</v>
      </c>
      <c r="D10292" t="s">
        <v>2470</v>
      </c>
      <c r="E10292" t="s">
        <v>2471</v>
      </c>
      <c r="F10292" t="s">
        <v>2472</v>
      </c>
      <c r="G10292" t="s">
        <v>2473</v>
      </c>
      <c r="H10292" t="s">
        <v>2474</v>
      </c>
      <c r="I10292" t="s">
        <v>2475</v>
      </c>
      <c r="J10292" t="s">
        <v>2476</v>
      </c>
      <c r="K10292" t="s">
        <v>2477</v>
      </c>
      <c r="L10292" t="s">
        <v>2478</v>
      </c>
      <c r="M10292" t="s">
        <v>2479</v>
      </c>
      <c r="N10292" t="s">
        <v>2480</v>
      </c>
      <c r="O10292" t="s">
        <v>2481</v>
      </c>
      <c r="P10292" t="s">
        <v>2482</v>
      </c>
      <c r="Q10292" t="s">
        <v>2483</v>
      </c>
      <c r="R10292" t="s">
        <v>2484</v>
      </c>
      <c r="S10292" t="s">
        <v>2485</v>
      </c>
      <c r="T10292" t="s">
        <v>2486</v>
      </c>
      <c r="U10292" t="s">
        <v>2487</v>
      </c>
      <c r="V10292" t="s">
        <v>2488</v>
      </c>
      <c r="W10292" t="s">
        <v>2489</v>
      </c>
      <c r="X10292" t="s">
        <v>2490</v>
      </c>
      <c r="Y10292" t="s">
        <v>2491</v>
      </c>
      <c r="Z10292" t="s">
        <v>2492</v>
      </c>
      <c r="AA10292" t="s">
        <v>2493</v>
      </c>
    </row>
    <row r="10293" spans="1:27" x14ac:dyDescent="0.35">
      <c r="A10293" t="s">
        <v>35</v>
      </c>
      <c r="B10293" t="s">
        <v>831</v>
      </c>
      <c r="C10293">
        <v>68</v>
      </c>
      <c r="D10293" t="s">
        <v>938</v>
      </c>
      <c r="E10293" t="s">
        <v>937</v>
      </c>
      <c r="F10293">
        <v>68</v>
      </c>
      <c r="G10293" t="s">
        <v>967</v>
      </c>
      <c r="H10293" t="s">
        <v>580</v>
      </c>
      <c r="I10293">
        <v>68</v>
      </c>
      <c r="J10293" t="s">
        <v>882</v>
      </c>
      <c r="K10293" t="s">
        <v>881</v>
      </c>
      <c r="L10293" t="s">
        <v>78</v>
      </c>
      <c r="M10293">
        <v>68</v>
      </c>
      <c r="N10293" t="s">
        <v>944</v>
      </c>
      <c r="O10293" t="s">
        <v>320</v>
      </c>
      <c r="P10293">
        <v>68</v>
      </c>
      <c r="Q10293" t="s">
        <v>1135</v>
      </c>
      <c r="R10293" t="s">
        <v>1136</v>
      </c>
      <c r="S10293" t="s">
        <v>78</v>
      </c>
      <c r="T10293">
        <v>68</v>
      </c>
      <c r="U10293" t="s">
        <v>1201</v>
      </c>
      <c r="V10293" t="s">
        <v>1115</v>
      </c>
      <c r="W10293" t="s">
        <v>78</v>
      </c>
      <c r="X10293">
        <v>68</v>
      </c>
      <c r="Y10293" t="s">
        <v>1052</v>
      </c>
      <c r="Z10293" t="s">
        <v>377</v>
      </c>
      <c r="AA10293" t="s">
        <v>78</v>
      </c>
    </row>
    <row r="10294" spans="1:27" x14ac:dyDescent="0.35">
      <c r="A10294" t="s">
        <v>35</v>
      </c>
      <c r="B10294" t="s">
        <v>832</v>
      </c>
      <c r="C10294">
        <v>141</v>
      </c>
      <c r="D10294" t="s">
        <v>918</v>
      </c>
      <c r="E10294" t="s">
        <v>1166</v>
      </c>
      <c r="F10294">
        <v>141</v>
      </c>
      <c r="G10294" t="s">
        <v>1027</v>
      </c>
      <c r="H10294" t="s">
        <v>788</v>
      </c>
      <c r="I10294">
        <v>141</v>
      </c>
      <c r="J10294" t="s">
        <v>913</v>
      </c>
      <c r="K10294" t="s">
        <v>914</v>
      </c>
      <c r="L10294" t="s">
        <v>78</v>
      </c>
      <c r="M10294">
        <v>141</v>
      </c>
      <c r="N10294" t="s">
        <v>955</v>
      </c>
      <c r="O10294" t="s">
        <v>966</v>
      </c>
      <c r="P10294">
        <v>141</v>
      </c>
      <c r="Q10294" t="s">
        <v>790</v>
      </c>
      <c r="R10294" t="s">
        <v>996</v>
      </c>
      <c r="S10294" t="s">
        <v>78</v>
      </c>
      <c r="T10294">
        <v>141</v>
      </c>
      <c r="U10294" t="s">
        <v>944</v>
      </c>
      <c r="V10294" t="s">
        <v>320</v>
      </c>
      <c r="W10294" t="s">
        <v>78</v>
      </c>
      <c r="X10294">
        <v>141</v>
      </c>
      <c r="Y10294" t="s">
        <v>1156</v>
      </c>
      <c r="Z10294" t="s">
        <v>723</v>
      </c>
      <c r="AA10294" t="s">
        <v>676</v>
      </c>
    </row>
    <row r="10295" spans="1:27" x14ac:dyDescent="0.35">
      <c r="A10295" t="s">
        <v>35</v>
      </c>
      <c r="B10295" t="s">
        <v>833</v>
      </c>
      <c r="C10295">
        <v>89</v>
      </c>
      <c r="D10295" t="s">
        <v>288</v>
      </c>
      <c r="E10295" t="s">
        <v>287</v>
      </c>
      <c r="F10295">
        <v>89</v>
      </c>
      <c r="G10295" t="s">
        <v>1234</v>
      </c>
      <c r="H10295" t="s">
        <v>781</v>
      </c>
      <c r="I10295">
        <v>89</v>
      </c>
      <c r="J10295" t="s">
        <v>919</v>
      </c>
      <c r="K10295" t="s">
        <v>731</v>
      </c>
      <c r="L10295" t="s">
        <v>78</v>
      </c>
      <c r="M10295">
        <v>89</v>
      </c>
      <c r="N10295" t="s">
        <v>1066</v>
      </c>
      <c r="O10295" t="s">
        <v>1067</v>
      </c>
      <c r="P10295">
        <v>89</v>
      </c>
      <c r="Q10295" t="s">
        <v>1129</v>
      </c>
      <c r="R10295" t="s">
        <v>1087</v>
      </c>
      <c r="S10295" t="s">
        <v>78</v>
      </c>
      <c r="T10295">
        <v>89</v>
      </c>
      <c r="U10295" t="s">
        <v>1358</v>
      </c>
      <c r="V10295" t="s">
        <v>925</v>
      </c>
      <c r="W10295" t="s">
        <v>78</v>
      </c>
      <c r="X10295">
        <v>88</v>
      </c>
      <c r="Y10295" t="s">
        <v>1034</v>
      </c>
      <c r="Z10295" t="s">
        <v>730</v>
      </c>
      <c r="AA10295" t="s">
        <v>78</v>
      </c>
    </row>
    <row r="10296" spans="1:27" x14ac:dyDescent="0.35">
      <c r="A10296" t="s">
        <v>36</v>
      </c>
      <c r="B10296" t="s">
        <v>831</v>
      </c>
      <c r="C10296">
        <v>63</v>
      </c>
      <c r="D10296" t="s">
        <v>834</v>
      </c>
      <c r="E10296" t="s">
        <v>1654</v>
      </c>
      <c r="F10296">
        <v>63</v>
      </c>
      <c r="G10296" t="s">
        <v>866</v>
      </c>
      <c r="H10296" t="s">
        <v>865</v>
      </c>
      <c r="I10296">
        <v>63</v>
      </c>
      <c r="J10296" t="s">
        <v>876</v>
      </c>
      <c r="K10296" t="s">
        <v>644</v>
      </c>
      <c r="L10296" t="s">
        <v>78</v>
      </c>
      <c r="M10296">
        <v>63</v>
      </c>
      <c r="N10296" t="s">
        <v>256</v>
      </c>
      <c r="O10296" t="s">
        <v>257</v>
      </c>
      <c r="P10296">
        <v>63</v>
      </c>
      <c r="Q10296" t="s">
        <v>1137</v>
      </c>
      <c r="R10296" t="s">
        <v>1138</v>
      </c>
      <c r="S10296" t="s">
        <v>78</v>
      </c>
      <c r="T10296">
        <v>63</v>
      </c>
      <c r="U10296" t="s">
        <v>1348</v>
      </c>
      <c r="V10296" t="s">
        <v>879</v>
      </c>
      <c r="W10296" t="s">
        <v>78</v>
      </c>
      <c r="X10296">
        <v>63</v>
      </c>
      <c r="Y10296" t="s">
        <v>1160</v>
      </c>
      <c r="Z10296" t="s">
        <v>451</v>
      </c>
      <c r="AA10296" t="s">
        <v>78</v>
      </c>
    </row>
    <row r="10297" spans="1:27" x14ac:dyDescent="0.35">
      <c r="A10297" t="s">
        <v>36</v>
      </c>
      <c r="B10297" t="s">
        <v>832</v>
      </c>
      <c r="C10297">
        <v>66</v>
      </c>
      <c r="D10297" t="s">
        <v>571</v>
      </c>
      <c r="E10297" t="s">
        <v>248</v>
      </c>
      <c r="F10297">
        <v>66</v>
      </c>
      <c r="G10297" t="s">
        <v>1038</v>
      </c>
      <c r="H10297" t="s">
        <v>624</v>
      </c>
      <c r="I10297">
        <v>66</v>
      </c>
      <c r="J10297" t="s">
        <v>287</v>
      </c>
      <c r="K10297" t="s">
        <v>288</v>
      </c>
      <c r="L10297" t="s">
        <v>78</v>
      </c>
      <c r="M10297">
        <v>66</v>
      </c>
      <c r="N10297" t="s">
        <v>1033</v>
      </c>
      <c r="O10297" t="s">
        <v>722</v>
      </c>
      <c r="P10297">
        <v>66</v>
      </c>
      <c r="Q10297" t="s">
        <v>1021</v>
      </c>
      <c r="R10297" t="s">
        <v>807</v>
      </c>
      <c r="S10297" t="s">
        <v>675</v>
      </c>
      <c r="T10297">
        <v>66</v>
      </c>
      <c r="U10297" t="s">
        <v>91</v>
      </c>
      <c r="V10297" t="s">
        <v>90</v>
      </c>
      <c r="W10297" t="s">
        <v>78</v>
      </c>
      <c r="X10297">
        <v>64</v>
      </c>
      <c r="Y10297" t="s">
        <v>695</v>
      </c>
      <c r="Z10297" t="s">
        <v>742</v>
      </c>
      <c r="AA10297" t="s">
        <v>675</v>
      </c>
    </row>
    <row r="10298" spans="1:27" x14ac:dyDescent="0.35">
      <c r="A10298" t="s">
        <v>36</v>
      </c>
      <c r="B10298" t="s">
        <v>833</v>
      </c>
      <c r="C10298">
        <v>9</v>
      </c>
      <c r="D10298" t="s">
        <v>78</v>
      </c>
      <c r="E10298" t="s">
        <v>294</v>
      </c>
      <c r="F10298">
        <v>9</v>
      </c>
      <c r="G10298" t="s">
        <v>151</v>
      </c>
      <c r="H10298" t="s">
        <v>152</v>
      </c>
      <c r="I10298">
        <v>9</v>
      </c>
      <c r="J10298" t="s">
        <v>294</v>
      </c>
      <c r="K10298" t="s">
        <v>78</v>
      </c>
      <c r="L10298" t="s">
        <v>78</v>
      </c>
      <c r="M10298">
        <v>9</v>
      </c>
      <c r="N10298" t="s">
        <v>933</v>
      </c>
      <c r="O10298" t="s">
        <v>799</v>
      </c>
      <c r="P10298">
        <v>9</v>
      </c>
      <c r="Q10298" t="s">
        <v>294</v>
      </c>
      <c r="R10298" t="s">
        <v>78</v>
      </c>
      <c r="S10298" t="s">
        <v>78</v>
      </c>
      <c r="T10298">
        <v>9</v>
      </c>
      <c r="U10298" t="s">
        <v>1986</v>
      </c>
      <c r="V10298" t="s">
        <v>726</v>
      </c>
      <c r="W10298" t="s">
        <v>78</v>
      </c>
      <c r="X10298">
        <v>9</v>
      </c>
      <c r="Y10298" t="s">
        <v>765</v>
      </c>
      <c r="Z10298" t="s">
        <v>902</v>
      </c>
      <c r="AA10298" t="s">
        <v>1167</v>
      </c>
    </row>
    <row r="10299" spans="1:27" x14ac:dyDescent="0.35">
      <c r="A10299" t="s">
        <v>37</v>
      </c>
      <c r="B10299" t="s">
        <v>831</v>
      </c>
      <c r="C10299">
        <v>41</v>
      </c>
      <c r="D10299" t="s">
        <v>1252</v>
      </c>
      <c r="E10299" t="s">
        <v>1345</v>
      </c>
      <c r="F10299">
        <v>41</v>
      </c>
      <c r="G10299" t="s">
        <v>919</v>
      </c>
      <c r="H10299" t="s">
        <v>731</v>
      </c>
      <c r="I10299">
        <v>41</v>
      </c>
      <c r="J10299" t="s">
        <v>1054</v>
      </c>
      <c r="K10299" t="s">
        <v>623</v>
      </c>
      <c r="L10299" t="s">
        <v>78</v>
      </c>
      <c r="M10299">
        <v>41</v>
      </c>
      <c r="N10299" t="s">
        <v>315</v>
      </c>
      <c r="O10299" t="s">
        <v>314</v>
      </c>
      <c r="P10299">
        <v>41</v>
      </c>
      <c r="Q10299" t="s">
        <v>906</v>
      </c>
      <c r="R10299" t="s">
        <v>905</v>
      </c>
      <c r="S10299" t="s">
        <v>78</v>
      </c>
      <c r="T10299">
        <v>41</v>
      </c>
      <c r="U10299" t="s">
        <v>1211</v>
      </c>
      <c r="V10299" t="s">
        <v>1089</v>
      </c>
      <c r="W10299" t="s">
        <v>78</v>
      </c>
      <c r="X10299">
        <v>41</v>
      </c>
      <c r="Y10299" t="s">
        <v>913</v>
      </c>
      <c r="Z10299" t="s">
        <v>914</v>
      </c>
      <c r="AA10299" t="s">
        <v>78</v>
      </c>
    </row>
    <row r="10300" spans="1:27" x14ac:dyDescent="0.35">
      <c r="A10300" t="s">
        <v>37</v>
      </c>
      <c r="B10300" t="s">
        <v>832</v>
      </c>
      <c r="C10300">
        <v>46</v>
      </c>
      <c r="D10300" t="s">
        <v>1128</v>
      </c>
      <c r="E10300" t="s">
        <v>1526</v>
      </c>
      <c r="F10300">
        <v>46</v>
      </c>
      <c r="G10300" t="s">
        <v>1053</v>
      </c>
      <c r="H10300" t="s">
        <v>334</v>
      </c>
      <c r="I10300">
        <v>46</v>
      </c>
      <c r="J10300" t="s">
        <v>892</v>
      </c>
      <c r="K10300" t="s">
        <v>432</v>
      </c>
      <c r="L10300" t="s">
        <v>78</v>
      </c>
      <c r="M10300">
        <v>46</v>
      </c>
      <c r="N10300" t="s">
        <v>1135</v>
      </c>
      <c r="O10300" t="s">
        <v>1136</v>
      </c>
      <c r="P10300">
        <v>46</v>
      </c>
      <c r="Q10300" t="s">
        <v>1031</v>
      </c>
      <c r="R10300" t="s">
        <v>741</v>
      </c>
      <c r="S10300" t="s">
        <v>78</v>
      </c>
      <c r="T10300">
        <v>46</v>
      </c>
      <c r="U10300" t="s">
        <v>693</v>
      </c>
      <c r="V10300" t="s">
        <v>694</v>
      </c>
      <c r="W10300" t="s">
        <v>78</v>
      </c>
      <c r="X10300">
        <v>46</v>
      </c>
      <c r="Y10300" t="s">
        <v>1232</v>
      </c>
      <c r="Z10300" t="s">
        <v>1214</v>
      </c>
      <c r="AA10300" t="s">
        <v>78</v>
      </c>
    </row>
    <row r="10301" spans="1:27" x14ac:dyDescent="0.35">
      <c r="A10301" t="s">
        <v>37</v>
      </c>
      <c r="B10301" t="s">
        <v>833</v>
      </c>
      <c r="C10301">
        <v>12</v>
      </c>
      <c r="D10301" t="s">
        <v>1466</v>
      </c>
      <c r="E10301" t="s">
        <v>808</v>
      </c>
      <c r="F10301">
        <v>12</v>
      </c>
      <c r="G10301" t="s">
        <v>294</v>
      </c>
      <c r="H10301" t="s">
        <v>78</v>
      </c>
      <c r="I10301">
        <v>12</v>
      </c>
      <c r="J10301" t="s">
        <v>294</v>
      </c>
      <c r="K10301" t="s">
        <v>78</v>
      </c>
      <c r="L10301" t="s">
        <v>78</v>
      </c>
      <c r="M10301">
        <v>12</v>
      </c>
      <c r="N10301" t="s">
        <v>822</v>
      </c>
      <c r="O10301" t="s">
        <v>724</v>
      </c>
      <c r="P10301">
        <v>12</v>
      </c>
      <c r="Q10301" t="s">
        <v>1154</v>
      </c>
      <c r="R10301" t="s">
        <v>1109</v>
      </c>
      <c r="S10301" t="s">
        <v>78</v>
      </c>
      <c r="T10301">
        <v>12</v>
      </c>
      <c r="U10301" t="s">
        <v>595</v>
      </c>
      <c r="V10301" t="s">
        <v>594</v>
      </c>
      <c r="W10301" t="s">
        <v>78</v>
      </c>
      <c r="X10301">
        <v>12</v>
      </c>
      <c r="Y10301" t="s">
        <v>294</v>
      </c>
      <c r="Z10301" t="s">
        <v>78</v>
      </c>
      <c r="AA10301" t="s">
        <v>78</v>
      </c>
    </row>
    <row r="10302" spans="1:27" x14ac:dyDescent="0.35">
      <c r="A10302" t="s">
        <v>38</v>
      </c>
      <c r="B10302" t="s">
        <v>831</v>
      </c>
      <c r="C10302">
        <v>121</v>
      </c>
      <c r="D10302" t="s">
        <v>724</v>
      </c>
      <c r="E10302" t="s">
        <v>822</v>
      </c>
      <c r="F10302">
        <v>121</v>
      </c>
      <c r="G10302" t="s">
        <v>997</v>
      </c>
      <c r="H10302" t="s">
        <v>688</v>
      </c>
      <c r="I10302">
        <v>121</v>
      </c>
      <c r="J10302" t="s">
        <v>919</v>
      </c>
      <c r="K10302" t="s">
        <v>1023</v>
      </c>
      <c r="L10302" t="s">
        <v>377</v>
      </c>
      <c r="M10302">
        <v>121</v>
      </c>
      <c r="N10302" t="s">
        <v>463</v>
      </c>
      <c r="O10302" t="s">
        <v>464</v>
      </c>
      <c r="P10302">
        <v>121</v>
      </c>
      <c r="Q10302" t="s">
        <v>995</v>
      </c>
      <c r="R10302" t="s">
        <v>383</v>
      </c>
      <c r="S10302" t="s">
        <v>78</v>
      </c>
      <c r="T10302">
        <v>121</v>
      </c>
      <c r="U10302" t="s">
        <v>974</v>
      </c>
      <c r="V10302" t="s">
        <v>810</v>
      </c>
      <c r="W10302" t="s">
        <v>78</v>
      </c>
      <c r="X10302">
        <v>119</v>
      </c>
      <c r="Y10302" t="s">
        <v>1232</v>
      </c>
      <c r="Z10302" t="s">
        <v>1214</v>
      </c>
      <c r="AA10302" t="s">
        <v>78</v>
      </c>
    </row>
    <row r="10303" spans="1:27" x14ac:dyDescent="0.35">
      <c r="A10303" t="s">
        <v>38</v>
      </c>
      <c r="B10303" t="s">
        <v>832</v>
      </c>
      <c r="C10303">
        <v>199</v>
      </c>
      <c r="D10303" t="s">
        <v>796</v>
      </c>
      <c r="E10303" t="s">
        <v>1077</v>
      </c>
      <c r="F10303">
        <v>199</v>
      </c>
      <c r="G10303" t="s">
        <v>1224</v>
      </c>
      <c r="H10303" t="s">
        <v>1169</v>
      </c>
      <c r="I10303">
        <v>199</v>
      </c>
      <c r="J10303" t="s">
        <v>68</v>
      </c>
      <c r="K10303" t="s">
        <v>67</v>
      </c>
      <c r="L10303" t="s">
        <v>78</v>
      </c>
      <c r="M10303">
        <v>199</v>
      </c>
      <c r="N10303" t="s">
        <v>1287</v>
      </c>
      <c r="O10303" t="s">
        <v>1107</v>
      </c>
      <c r="P10303">
        <v>199</v>
      </c>
      <c r="Q10303" t="s">
        <v>818</v>
      </c>
      <c r="R10303" t="s">
        <v>508</v>
      </c>
      <c r="S10303" t="s">
        <v>377</v>
      </c>
      <c r="T10303">
        <v>199</v>
      </c>
      <c r="U10303" t="s">
        <v>983</v>
      </c>
      <c r="V10303" t="s">
        <v>1003</v>
      </c>
      <c r="W10303" t="s">
        <v>668</v>
      </c>
      <c r="X10303">
        <v>198</v>
      </c>
      <c r="Y10303" t="s">
        <v>867</v>
      </c>
      <c r="Z10303" t="s">
        <v>732</v>
      </c>
      <c r="AA10303" t="s">
        <v>679</v>
      </c>
    </row>
    <row r="10304" spans="1:27" x14ac:dyDescent="0.35">
      <c r="A10304" t="s">
        <v>38</v>
      </c>
      <c r="B10304" t="s">
        <v>833</v>
      </c>
      <c r="C10304">
        <v>122</v>
      </c>
      <c r="D10304" t="s">
        <v>1064</v>
      </c>
      <c r="E10304" t="s">
        <v>1010</v>
      </c>
      <c r="F10304">
        <v>122</v>
      </c>
      <c r="G10304" t="s">
        <v>752</v>
      </c>
      <c r="H10304" t="s">
        <v>637</v>
      </c>
      <c r="I10304">
        <v>122</v>
      </c>
      <c r="J10304" t="s">
        <v>771</v>
      </c>
      <c r="K10304" t="s">
        <v>912</v>
      </c>
      <c r="L10304" t="s">
        <v>414</v>
      </c>
      <c r="M10304">
        <v>122</v>
      </c>
      <c r="N10304" t="s">
        <v>521</v>
      </c>
      <c r="O10304" t="s">
        <v>522</v>
      </c>
      <c r="P10304">
        <v>122</v>
      </c>
      <c r="Q10304" t="s">
        <v>818</v>
      </c>
      <c r="R10304" t="s">
        <v>739</v>
      </c>
      <c r="S10304" t="s">
        <v>78</v>
      </c>
      <c r="T10304">
        <v>122</v>
      </c>
      <c r="U10304" t="s">
        <v>306</v>
      </c>
      <c r="V10304" t="s">
        <v>307</v>
      </c>
      <c r="W10304" t="s">
        <v>78</v>
      </c>
      <c r="X10304">
        <v>120</v>
      </c>
      <c r="Y10304" t="s">
        <v>1146</v>
      </c>
      <c r="Z10304" t="s">
        <v>1096</v>
      </c>
      <c r="AA10304" t="s">
        <v>78</v>
      </c>
    </row>
    <row r="10305" spans="1:27" x14ac:dyDescent="0.35">
      <c r="A10305" t="s">
        <v>39</v>
      </c>
      <c r="B10305" t="s">
        <v>831</v>
      </c>
      <c r="C10305">
        <v>46</v>
      </c>
      <c r="D10305" t="s">
        <v>856</v>
      </c>
      <c r="E10305" t="s">
        <v>1470</v>
      </c>
      <c r="F10305">
        <v>46</v>
      </c>
      <c r="G10305" t="s">
        <v>64</v>
      </c>
      <c r="H10305" t="s">
        <v>63</v>
      </c>
      <c r="I10305">
        <v>46</v>
      </c>
      <c r="J10305" t="s">
        <v>1065</v>
      </c>
      <c r="K10305" t="s">
        <v>721</v>
      </c>
      <c r="L10305" t="s">
        <v>78</v>
      </c>
      <c r="M10305">
        <v>46</v>
      </c>
      <c r="N10305" t="s">
        <v>612</v>
      </c>
      <c r="O10305" t="s">
        <v>613</v>
      </c>
      <c r="P10305">
        <v>46</v>
      </c>
      <c r="Q10305" t="s">
        <v>1033</v>
      </c>
      <c r="R10305" t="s">
        <v>722</v>
      </c>
      <c r="S10305" t="s">
        <v>78</v>
      </c>
      <c r="T10305">
        <v>46</v>
      </c>
      <c r="U10305" t="s">
        <v>1376</v>
      </c>
      <c r="V10305" t="s">
        <v>1090</v>
      </c>
      <c r="W10305" t="s">
        <v>78</v>
      </c>
      <c r="X10305">
        <v>46</v>
      </c>
      <c r="Y10305" t="s">
        <v>963</v>
      </c>
      <c r="Z10305" t="s">
        <v>740</v>
      </c>
      <c r="AA10305" t="s">
        <v>78</v>
      </c>
    </row>
    <row r="10306" spans="1:27" x14ac:dyDescent="0.35">
      <c r="A10306" t="s">
        <v>39</v>
      </c>
      <c r="B10306" t="s">
        <v>832</v>
      </c>
      <c r="C10306">
        <v>70</v>
      </c>
      <c r="D10306" t="s">
        <v>524</v>
      </c>
      <c r="E10306" t="s">
        <v>981</v>
      </c>
      <c r="F10306">
        <v>70</v>
      </c>
      <c r="G10306" t="s">
        <v>1022</v>
      </c>
      <c r="H10306" t="s">
        <v>1023</v>
      </c>
      <c r="I10306">
        <v>70</v>
      </c>
      <c r="J10306" t="s">
        <v>695</v>
      </c>
      <c r="K10306" t="s">
        <v>993</v>
      </c>
      <c r="L10306" t="s">
        <v>414</v>
      </c>
      <c r="M10306">
        <v>70</v>
      </c>
      <c r="N10306" t="s">
        <v>1347</v>
      </c>
      <c r="O10306" t="s">
        <v>1220</v>
      </c>
      <c r="P10306">
        <v>70</v>
      </c>
      <c r="Q10306" t="s">
        <v>1154</v>
      </c>
      <c r="R10306" t="s">
        <v>1214</v>
      </c>
      <c r="S10306" t="s">
        <v>414</v>
      </c>
      <c r="T10306">
        <v>70</v>
      </c>
      <c r="U10306" t="s">
        <v>1371</v>
      </c>
      <c r="V10306" t="s">
        <v>1416</v>
      </c>
      <c r="W10306" t="s">
        <v>78</v>
      </c>
      <c r="X10306">
        <v>68</v>
      </c>
      <c r="Y10306" t="s">
        <v>875</v>
      </c>
      <c r="Z10306" t="s">
        <v>1026</v>
      </c>
      <c r="AA10306" t="s">
        <v>78</v>
      </c>
    </row>
    <row r="10307" spans="1:27" x14ac:dyDescent="0.35">
      <c r="A10307" t="s">
        <v>39</v>
      </c>
      <c r="B10307" t="s">
        <v>833</v>
      </c>
      <c r="C10307">
        <v>33</v>
      </c>
      <c r="D10307" t="s">
        <v>698</v>
      </c>
      <c r="E10307" t="s">
        <v>697</v>
      </c>
      <c r="F10307">
        <v>33</v>
      </c>
      <c r="G10307" t="s">
        <v>68</v>
      </c>
      <c r="H10307" t="s">
        <v>67</v>
      </c>
      <c r="I10307">
        <v>33</v>
      </c>
      <c r="J10307" t="s">
        <v>1155</v>
      </c>
      <c r="K10307" t="s">
        <v>1091</v>
      </c>
      <c r="L10307" t="s">
        <v>78</v>
      </c>
      <c r="M10307">
        <v>33</v>
      </c>
      <c r="N10307" t="s">
        <v>409</v>
      </c>
      <c r="O10307" t="s">
        <v>410</v>
      </c>
      <c r="P10307">
        <v>33</v>
      </c>
      <c r="Q10307" t="s">
        <v>1051</v>
      </c>
      <c r="R10307" t="s">
        <v>341</v>
      </c>
      <c r="S10307" t="s">
        <v>85</v>
      </c>
      <c r="T10307">
        <v>33</v>
      </c>
      <c r="U10307" t="s">
        <v>1155</v>
      </c>
      <c r="V10307" t="s">
        <v>1091</v>
      </c>
      <c r="W10307" t="s">
        <v>78</v>
      </c>
      <c r="X10307">
        <v>33</v>
      </c>
      <c r="Y10307" t="s">
        <v>963</v>
      </c>
      <c r="Z10307" t="s">
        <v>740</v>
      </c>
      <c r="AA10307" t="s">
        <v>78</v>
      </c>
    </row>
    <row r="10308" spans="1:27" x14ac:dyDescent="0.35">
      <c r="A10308" t="s">
        <v>40</v>
      </c>
      <c r="B10308" t="s">
        <v>831</v>
      </c>
      <c r="C10308">
        <v>339</v>
      </c>
      <c r="D10308" t="s">
        <v>964</v>
      </c>
      <c r="E10308" t="s">
        <v>965</v>
      </c>
      <c r="F10308">
        <v>339</v>
      </c>
      <c r="G10308" t="s">
        <v>817</v>
      </c>
      <c r="H10308" t="s">
        <v>503</v>
      </c>
      <c r="I10308">
        <v>339</v>
      </c>
      <c r="J10308" t="s">
        <v>1031</v>
      </c>
      <c r="K10308" t="s">
        <v>719</v>
      </c>
      <c r="L10308" t="s">
        <v>668</v>
      </c>
      <c r="M10308">
        <v>339</v>
      </c>
      <c r="N10308" t="s">
        <v>910</v>
      </c>
      <c r="O10308" t="s">
        <v>911</v>
      </c>
      <c r="P10308">
        <v>339</v>
      </c>
      <c r="Q10308" t="s">
        <v>866</v>
      </c>
      <c r="R10308" t="s">
        <v>865</v>
      </c>
      <c r="S10308" t="s">
        <v>78</v>
      </c>
      <c r="T10308">
        <v>339</v>
      </c>
      <c r="U10308" t="s">
        <v>241</v>
      </c>
      <c r="V10308" t="s">
        <v>242</v>
      </c>
      <c r="W10308" t="s">
        <v>78</v>
      </c>
      <c r="X10308">
        <v>337</v>
      </c>
      <c r="Y10308" t="s">
        <v>1163</v>
      </c>
      <c r="Z10308" t="s">
        <v>1167</v>
      </c>
      <c r="AA10308" t="s">
        <v>78</v>
      </c>
    </row>
    <row r="10309" spans="1:27" x14ac:dyDescent="0.35">
      <c r="A10309" t="s">
        <v>40</v>
      </c>
      <c r="B10309" t="s">
        <v>832</v>
      </c>
      <c r="C10309">
        <v>522</v>
      </c>
      <c r="D10309" t="s">
        <v>539</v>
      </c>
      <c r="E10309" t="s">
        <v>538</v>
      </c>
      <c r="F10309">
        <v>522</v>
      </c>
      <c r="G10309" t="s">
        <v>816</v>
      </c>
      <c r="H10309" t="s">
        <v>725</v>
      </c>
      <c r="I10309">
        <v>522</v>
      </c>
      <c r="J10309" t="s">
        <v>1014</v>
      </c>
      <c r="K10309" t="s">
        <v>1180</v>
      </c>
      <c r="L10309" t="s">
        <v>679</v>
      </c>
      <c r="M10309">
        <v>522</v>
      </c>
      <c r="N10309" t="s">
        <v>1201</v>
      </c>
      <c r="O10309" t="s">
        <v>1115</v>
      </c>
      <c r="P10309">
        <v>522</v>
      </c>
      <c r="Q10309" t="s">
        <v>1022</v>
      </c>
      <c r="R10309" t="s">
        <v>1008</v>
      </c>
      <c r="S10309" t="s">
        <v>433</v>
      </c>
      <c r="T10309">
        <v>522</v>
      </c>
      <c r="U10309" t="s">
        <v>982</v>
      </c>
      <c r="V10309" t="s">
        <v>1416</v>
      </c>
      <c r="W10309" t="s">
        <v>679</v>
      </c>
      <c r="X10309">
        <v>517</v>
      </c>
      <c r="Y10309" t="s">
        <v>823</v>
      </c>
      <c r="Z10309" t="s">
        <v>723</v>
      </c>
      <c r="AA10309" t="s">
        <v>374</v>
      </c>
    </row>
    <row r="10310" spans="1:27" x14ac:dyDescent="0.35">
      <c r="A10310" t="s">
        <v>40</v>
      </c>
      <c r="B10310" t="s">
        <v>833</v>
      </c>
      <c r="C10310">
        <v>265</v>
      </c>
      <c r="D10310" t="s">
        <v>783</v>
      </c>
      <c r="E10310" t="s">
        <v>1170</v>
      </c>
      <c r="F10310">
        <v>265</v>
      </c>
      <c r="G10310" t="s">
        <v>1224</v>
      </c>
      <c r="H10310" t="s">
        <v>1169</v>
      </c>
      <c r="I10310">
        <v>265</v>
      </c>
      <c r="J10310" t="s">
        <v>948</v>
      </c>
      <c r="K10310" t="s">
        <v>782</v>
      </c>
      <c r="L10310" t="s">
        <v>246</v>
      </c>
      <c r="M10310">
        <v>265</v>
      </c>
      <c r="N10310" t="s">
        <v>517</v>
      </c>
      <c r="O10310" t="s">
        <v>518</v>
      </c>
      <c r="P10310">
        <v>265</v>
      </c>
      <c r="Q10310" t="s">
        <v>695</v>
      </c>
      <c r="R10310" t="s">
        <v>270</v>
      </c>
      <c r="S10310" t="s">
        <v>668</v>
      </c>
      <c r="T10310">
        <v>265</v>
      </c>
      <c r="U10310" t="s">
        <v>952</v>
      </c>
      <c r="V10310" t="s">
        <v>891</v>
      </c>
      <c r="W10310" t="s">
        <v>78</v>
      </c>
      <c r="X10310">
        <v>262</v>
      </c>
      <c r="Y10310" t="s">
        <v>60</v>
      </c>
      <c r="Z10310" t="s">
        <v>731</v>
      </c>
      <c r="AA10310" t="s">
        <v>246</v>
      </c>
    </row>
    <row r="10312" spans="1:27" x14ac:dyDescent="0.35">
      <c r="A10312" t="s">
        <v>2497</v>
      </c>
    </row>
    <row r="10313" spans="1:27" x14ac:dyDescent="0.35">
      <c r="A10313" t="s">
        <v>29</v>
      </c>
      <c r="B10313" t="s">
        <v>30</v>
      </c>
      <c r="C10313" t="s">
        <v>2498</v>
      </c>
      <c r="D10313" t="s">
        <v>2499</v>
      </c>
      <c r="E10313" t="s">
        <v>2500</v>
      </c>
      <c r="F10313" t="s">
        <v>2501</v>
      </c>
      <c r="G10313" t="s">
        <v>2502</v>
      </c>
      <c r="H10313" t="s">
        <v>74</v>
      </c>
    </row>
    <row r="10314" spans="1:27" x14ac:dyDescent="0.35">
      <c r="A10314" t="s">
        <v>35</v>
      </c>
      <c r="B10314">
        <v>281</v>
      </c>
      <c r="C10314" t="s">
        <v>406</v>
      </c>
      <c r="D10314" t="s">
        <v>1205</v>
      </c>
      <c r="E10314" t="s">
        <v>96</v>
      </c>
      <c r="F10314" t="s">
        <v>473</v>
      </c>
      <c r="G10314" t="s">
        <v>679</v>
      </c>
      <c r="H10314" t="s">
        <v>668</v>
      </c>
    </row>
    <row r="10315" spans="1:27" x14ac:dyDescent="0.35">
      <c r="A10315" t="s">
        <v>36</v>
      </c>
      <c r="B10315">
        <v>108</v>
      </c>
      <c r="C10315" t="s">
        <v>374</v>
      </c>
      <c r="D10315" t="s">
        <v>918</v>
      </c>
      <c r="E10315" t="s">
        <v>954</v>
      </c>
      <c r="F10315" t="s">
        <v>1095</v>
      </c>
      <c r="G10315" t="s">
        <v>800</v>
      </c>
      <c r="H10315" t="s">
        <v>78</v>
      </c>
    </row>
    <row r="10316" spans="1:27" x14ac:dyDescent="0.35">
      <c r="A10316" t="s">
        <v>37</v>
      </c>
      <c r="B10316">
        <v>68</v>
      </c>
      <c r="C10316" t="s">
        <v>800</v>
      </c>
      <c r="D10316" t="s">
        <v>698</v>
      </c>
      <c r="E10316" t="s">
        <v>131</v>
      </c>
      <c r="F10316" t="s">
        <v>200</v>
      </c>
      <c r="G10316" t="s">
        <v>78</v>
      </c>
      <c r="H10316" t="s">
        <v>78</v>
      </c>
    </row>
    <row r="10317" spans="1:27" x14ac:dyDescent="0.35">
      <c r="A10317" t="s">
        <v>38</v>
      </c>
      <c r="B10317">
        <v>416</v>
      </c>
      <c r="C10317" t="s">
        <v>737</v>
      </c>
      <c r="D10317" t="s">
        <v>985</v>
      </c>
      <c r="E10317" t="s">
        <v>390</v>
      </c>
      <c r="F10317" t="s">
        <v>838</v>
      </c>
      <c r="G10317" t="s">
        <v>387</v>
      </c>
      <c r="H10317" t="s">
        <v>78</v>
      </c>
    </row>
    <row r="10318" spans="1:27" x14ac:dyDescent="0.35">
      <c r="A10318" t="s">
        <v>39</v>
      </c>
      <c r="B10318">
        <v>119</v>
      </c>
      <c r="C10318" t="s">
        <v>624</v>
      </c>
      <c r="D10318" t="s">
        <v>580</v>
      </c>
      <c r="E10318" t="s">
        <v>583</v>
      </c>
      <c r="F10318" t="s">
        <v>877</v>
      </c>
      <c r="G10318" t="s">
        <v>85</v>
      </c>
      <c r="H10318" t="s">
        <v>85</v>
      </c>
    </row>
    <row r="10319" spans="1:27" x14ac:dyDescent="0.35">
      <c r="A10319" t="s">
        <v>40</v>
      </c>
      <c r="B10319">
        <v>992</v>
      </c>
      <c r="C10319" t="s">
        <v>743</v>
      </c>
      <c r="D10319" t="s">
        <v>770</v>
      </c>
      <c r="E10319" t="s">
        <v>619</v>
      </c>
      <c r="F10319" t="s">
        <v>694</v>
      </c>
      <c r="G10319" t="s">
        <v>389</v>
      </c>
      <c r="H10319" t="s">
        <v>668</v>
      </c>
    </row>
    <row r="10321" spans="1:7" x14ac:dyDescent="0.35">
      <c r="A10321" t="s">
        <v>2503</v>
      </c>
    </row>
    <row r="10322" spans="1:7" x14ac:dyDescent="0.35">
      <c r="A10322" t="s">
        <v>29</v>
      </c>
      <c r="B10322" t="s">
        <v>30</v>
      </c>
      <c r="C10322" t="s">
        <v>2499</v>
      </c>
      <c r="D10322" t="s">
        <v>2500</v>
      </c>
      <c r="E10322" t="s">
        <v>2501</v>
      </c>
      <c r="F10322" t="s">
        <v>2502</v>
      </c>
      <c r="G10322" t="s">
        <v>2498</v>
      </c>
    </row>
    <row r="10323" spans="1:7" x14ac:dyDescent="0.35">
      <c r="A10323" t="s">
        <v>35</v>
      </c>
      <c r="B10323">
        <v>31</v>
      </c>
      <c r="C10323" t="s">
        <v>743</v>
      </c>
      <c r="D10323" t="s">
        <v>575</v>
      </c>
      <c r="E10323" t="s">
        <v>188</v>
      </c>
      <c r="F10323" t="s">
        <v>78</v>
      </c>
      <c r="G10323" t="s">
        <v>772</v>
      </c>
    </row>
    <row r="10324" spans="1:7" x14ac:dyDescent="0.35">
      <c r="A10324" t="s">
        <v>36</v>
      </c>
      <c r="B10324">
        <v>11</v>
      </c>
      <c r="C10324" t="s">
        <v>78</v>
      </c>
      <c r="D10324" t="s">
        <v>878</v>
      </c>
      <c r="E10324" t="s">
        <v>795</v>
      </c>
      <c r="F10324" t="s">
        <v>78</v>
      </c>
      <c r="G10324" t="s">
        <v>78</v>
      </c>
    </row>
    <row r="10325" spans="1:7" x14ac:dyDescent="0.35">
      <c r="A10325" t="s">
        <v>37</v>
      </c>
      <c r="B10325">
        <v>5</v>
      </c>
      <c r="C10325" t="s">
        <v>1030</v>
      </c>
      <c r="D10325" t="s">
        <v>118</v>
      </c>
      <c r="E10325" t="s">
        <v>94</v>
      </c>
      <c r="F10325" t="s">
        <v>78</v>
      </c>
      <c r="G10325" t="s">
        <v>78</v>
      </c>
    </row>
    <row r="10326" spans="1:7" x14ac:dyDescent="0.35">
      <c r="A10326" t="s">
        <v>38</v>
      </c>
      <c r="B10326">
        <v>43</v>
      </c>
      <c r="C10326" t="s">
        <v>717</v>
      </c>
      <c r="D10326" t="s">
        <v>1562</v>
      </c>
      <c r="E10326" t="s">
        <v>598</v>
      </c>
      <c r="F10326" t="s">
        <v>458</v>
      </c>
      <c r="G10326" t="s">
        <v>78</v>
      </c>
    </row>
    <row r="10327" spans="1:7" x14ac:dyDescent="0.35">
      <c r="A10327" t="s">
        <v>39</v>
      </c>
      <c r="B10327">
        <v>14</v>
      </c>
      <c r="C10327" t="s">
        <v>531</v>
      </c>
      <c r="D10327" t="s">
        <v>88</v>
      </c>
      <c r="E10327" t="s">
        <v>1056</v>
      </c>
      <c r="F10327" t="s">
        <v>78</v>
      </c>
      <c r="G10327" t="s">
        <v>250</v>
      </c>
    </row>
    <row r="10328" spans="1:7" x14ac:dyDescent="0.35">
      <c r="A10328" t="s">
        <v>40</v>
      </c>
      <c r="B10328">
        <v>104</v>
      </c>
      <c r="C10328" t="s">
        <v>902</v>
      </c>
      <c r="D10328" t="s">
        <v>423</v>
      </c>
      <c r="E10328" t="s">
        <v>1446</v>
      </c>
      <c r="F10328" t="s">
        <v>389</v>
      </c>
      <c r="G10328" t="s">
        <v>633</v>
      </c>
    </row>
    <row r="10330" spans="1:7" x14ac:dyDescent="0.35">
      <c r="A10330" t="s">
        <v>2504</v>
      </c>
    </row>
    <row r="10331" spans="1:7" x14ac:dyDescent="0.35">
      <c r="A10331" t="s">
        <v>29</v>
      </c>
      <c r="B10331" t="s">
        <v>30</v>
      </c>
      <c r="C10331" t="s">
        <v>2499</v>
      </c>
      <c r="D10331" t="s">
        <v>74</v>
      </c>
      <c r="E10331" t="s">
        <v>2500</v>
      </c>
      <c r="F10331" t="s">
        <v>2501</v>
      </c>
      <c r="G10331" t="s">
        <v>2498</v>
      </c>
    </row>
    <row r="10332" spans="1:7" x14ac:dyDescent="0.35">
      <c r="A10332" t="s">
        <v>35</v>
      </c>
      <c r="B10332">
        <v>47</v>
      </c>
      <c r="C10332" t="s">
        <v>936</v>
      </c>
      <c r="D10332" t="s">
        <v>78</v>
      </c>
      <c r="E10332" t="s">
        <v>1371</v>
      </c>
      <c r="F10332" t="s">
        <v>1091</v>
      </c>
      <c r="G10332" t="s">
        <v>334</v>
      </c>
    </row>
    <row r="10333" spans="1:7" x14ac:dyDescent="0.35">
      <c r="A10333" t="s">
        <v>36</v>
      </c>
      <c r="B10333">
        <v>7</v>
      </c>
      <c r="C10333" t="s">
        <v>78</v>
      </c>
      <c r="D10333" t="s">
        <v>78</v>
      </c>
      <c r="E10333" t="s">
        <v>226</v>
      </c>
      <c r="F10333" t="s">
        <v>69</v>
      </c>
      <c r="G10333" t="s">
        <v>766</v>
      </c>
    </row>
    <row r="10334" spans="1:7" x14ac:dyDescent="0.35">
      <c r="A10334" t="s">
        <v>37</v>
      </c>
      <c r="B10334">
        <v>7</v>
      </c>
      <c r="C10334" t="s">
        <v>798</v>
      </c>
      <c r="D10334" t="s">
        <v>897</v>
      </c>
      <c r="E10334" t="s">
        <v>879</v>
      </c>
      <c r="F10334" t="s">
        <v>444</v>
      </c>
      <c r="G10334" t="s">
        <v>78</v>
      </c>
    </row>
    <row r="10335" spans="1:7" x14ac:dyDescent="0.35">
      <c r="A10335" t="s">
        <v>38</v>
      </c>
      <c r="B10335">
        <v>50</v>
      </c>
      <c r="C10335" t="s">
        <v>67</v>
      </c>
      <c r="D10335" t="s">
        <v>78</v>
      </c>
      <c r="E10335" t="s">
        <v>215</v>
      </c>
      <c r="F10335" t="s">
        <v>242</v>
      </c>
      <c r="G10335" t="s">
        <v>508</v>
      </c>
    </row>
    <row r="10336" spans="1:7" x14ac:dyDescent="0.35">
      <c r="A10336" t="s">
        <v>39</v>
      </c>
      <c r="B10336">
        <v>7</v>
      </c>
      <c r="C10336" t="s">
        <v>78</v>
      </c>
      <c r="D10336" t="s">
        <v>78</v>
      </c>
      <c r="E10336" t="s">
        <v>606</v>
      </c>
      <c r="F10336" t="s">
        <v>605</v>
      </c>
      <c r="G10336" t="s">
        <v>78</v>
      </c>
    </row>
    <row r="10337" spans="1:8" x14ac:dyDescent="0.35">
      <c r="A10337" t="s">
        <v>40</v>
      </c>
      <c r="B10337">
        <v>118</v>
      </c>
      <c r="C10337" t="s">
        <v>902</v>
      </c>
      <c r="D10337" t="s">
        <v>341</v>
      </c>
      <c r="E10337" t="s">
        <v>520</v>
      </c>
      <c r="F10337" t="s">
        <v>764</v>
      </c>
      <c r="G10337" t="s">
        <v>825</v>
      </c>
    </row>
    <row r="10339" spans="1:8" x14ac:dyDescent="0.35">
      <c r="A10339" t="s">
        <v>2505</v>
      </c>
    </row>
    <row r="10340" spans="1:8" x14ac:dyDescent="0.35">
      <c r="A10340" t="s">
        <v>29</v>
      </c>
      <c r="B10340" t="s">
        <v>30</v>
      </c>
      <c r="C10340" t="s">
        <v>2499</v>
      </c>
      <c r="D10340" t="s">
        <v>2500</v>
      </c>
      <c r="E10340" t="s">
        <v>2501</v>
      </c>
      <c r="F10340" t="s">
        <v>2498</v>
      </c>
      <c r="G10340" t="s">
        <v>2502</v>
      </c>
      <c r="H10340" t="s">
        <v>74</v>
      </c>
    </row>
    <row r="10341" spans="1:8" x14ac:dyDescent="0.35">
      <c r="A10341" t="s">
        <v>35</v>
      </c>
      <c r="B10341">
        <v>123</v>
      </c>
      <c r="C10341" t="s">
        <v>675</v>
      </c>
      <c r="D10341" t="s">
        <v>586</v>
      </c>
      <c r="E10341" t="s">
        <v>509</v>
      </c>
      <c r="F10341" t="s">
        <v>78</v>
      </c>
      <c r="G10341" t="s">
        <v>170</v>
      </c>
      <c r="H10341" t="s">
        <v>170</v>
      </c>
    </row>
    <row r="10342" spans="1:8" x14ac:dyDescent="0.35">
      <c r="A10342" t="s">
        <v>36</v>
      </c>
      <c r="B10342">
        <v>28</v>
      </c>
      <c r="C10342" t="s">
        <v>78</v>
      </c>
      <c r="D10342" t="s">
        <v>691</v>
      </c>
      <c r="E10342" t="s">
        <v>602</v>
      </c>
      <c r="F10342" t="s">
        <v>738</v>
      </c>
      <c r="G10342" t="s">
        <v>78</v>
      </c>
      <c r="H10342" t="s">
        <v>78</v>
      </c>
    </row>
    <row r="10343" spans="1:8" x14ac:dyDescent="0.35">
      <c r="A10343" t="s">
        <v>37</v>
      </c>
      <c r="B10343">
        <v>23</v>
      </c>
      <c r="C10343" t="s">
        <v>745</v>
      </c>
      <c r="D10343" t="s">
        <v>158</v>
      </c>
      <c r="E10343" t="s">
        <v>632</v>
      </c>
      <c r="F10343" t="s">
        <v>78</v>
      </c>
      <c r="G10343" t="s">
        <v>78</v>
      </c>
      <c r="H10343" t="s">
        <v>78</v>
      </c>
    </row>
    <row r="10344" spans="1:8" x14ac:dyDescent="0.35">
      <c r="A10344" t="s">
        <v>38</v>
      </c>
      <c r="B10344">
        <v>107</v>
      </c>
      <c r="C10344" t="s">
        <v>1026</v>
      </c>
      <c r="D10344" t="s">
        <v>500</v>
      </c>
      <c r="E10344" t="s">
        <v>1310</v>
      </c>
      <c r="F10344" t="s">
        <v>433</v>
      </c>
      <c r="G10344" t="s">
        <v>414</v>
      </c>
      <c r="H10344" t="s">
        <v>78</v>
      </c>
    </row>
    <row r="10345" spans="1:8" x14ac:dyDescent="0.35">
      <c r="A10345" t="s">
        <v>39</v>
      </c>
      <c r="B10345">
        <v>42</v>
      </c>
      <c r="C10345" t="s">
        <v>690</v>
      </c>
      <c r="D10345" t="s">
        <v>510</v>
      </c>
      <c r="E10345" t="s">
        <v>478</v>
      </c>
      <c r="F10345" t="s">
        <v>675</v>
      </c>
      <c r="G10345" t="s">
        <v>78</v>
      </c>
      <c r="H10345" t="s">
        <v>78</v>
      </c>
    </row>
    <row r="10346" spans="1:8" x14ac:dyDescent="0.35">
      <c r="A10346" t="s">
        <v>40</v>
      </c>
      <c r="B10346">
        <v>323</v>
      </c>
      <c r="C10346" t="s">
        <v>270</v>
      </c>
      <c r="D10346" t="s">
        <v>510</v>
      </c>
      <c r="E10346" t="s">
        <v>1110</v>
      </c>
      <c r="F10346" t="s">
        <v>374</v>
      </c>
      <c r="G10346" t="s">
        <v>334</v>
      </c>
      <c r="H10346" t="s">
        <v>78</v>
      </c>
    </row>
    <row r="10348" spans="1:8" x14ac:dyDescent="0.35">
      <c r="A10348" t="s">
        <v>2506</v>
      </c>
    </row>
    <row r="10349" spans="1:8" x14ac:dyDescent="0.35">
      <c r="A10349" t="s">
        <v>29</v>
      </c>
      <c r="B10349" t="s">
        <v>30</v>
      </c>
      <c r="C10349" t="s">
        <v>2498</v>
      </c>
      <c r="D10349" t="s">
        <v>2499</v>
      </c>
      <c r="E10349" t="s">
        <v>2500</v>
      </c>
      <c r="F10349" t="s">
        <v>2501</v>
      </c>
      <c r="G10349" t="s">
        <v>74</v>
      </c>
    </row>
    <row r="10350" spans="1:8" x14ac:dyDescent="0.35">
      <c r="A10350" t="s">
        <v>35</v>
      </c>
      <c r="B10350">
        <v>29</v>
      </c>
      <c r="C10350" t="s">
        <v>78</v>
      </c>
      <c r="D10350" t="s">
        <v>546</v>
      </c>
      <c r="E10350" t="s">
        <v>49</v>
      </c>
      <c r="F10350" t="s">
        <v>416</v>
      </c>
      <c r="G10350" t="s">
        <v>668</v>
      </c>
    </row>
    <row r="10351" spans="1:8" x14ac:dyDescent="0.35">
      <c r="A10351" t="s">
        <v>36</v>
      </c>
      <c r="B10351">
        <v>9</v>
      </c>
      <c r="C10351" t="s">
        <v>78</v>
      </c>
      <c r="D10351" t="s">
        <v>791</v>
      </c>
      <c r="E10351" t="s">
        <v>952</v>
      </c>
      <c r="F10351" t="s">
        <v>1030</v>
      </c>
      <c r="G10351" t="s">
        <v>78</v>
      </c>
    </row>
    <row r="10352" spans="1:8" x14ac:dyDescent="0.35">
      <c r="A10352" t="s">
        <v>37</v>
      </c>
      <c r="B10352">
        <v>8</v>
      </c>
      <c r="C10352" t="s">
        <v>722</v>
      </c>
      <c r="D10352" t="s">
        <v>1227</v>
      </c>
      <c r="E10352" t="s">
        <v>692</v>
      </c>
      <c r="F10352" t="s">
        <v>689</v>
      </c>
      <c r="G10352" t="s">
        <v>78</v>
      </c>
    </row>
    <row r="10353" spans="1:7" x14ac:dyDescent="0.35">
      <c r="A10353" t="s">
        <v>38</v>
      </c>
      <c r="B10353">
        <v>19</v>
      </c>
      <c r="C10353" t="s">
        <v>78</v>
      </c>
      <c r="D10353" t="s">
        <v>49</v>
      </c>
      <c r="E10353" t="s">
        <v>942</v>
      </c>
      <c r="F10353" t="s">
        <v>951</v>
      </c>
      <c r="G10353" t="s">
        <v>78</v>
      </c>
    </row>
    <row r="10354" spans="1:7" x14ac:dyDescent="0.35">
      <c r="A10354" t="s">
        <v>39</v>
      </c>
      <c r="B10354">
        <v>12</v>
      </c>
      <c r="C10354" t="s">
        <v>78</v>
      </c>
      <c r="D10354" t="s">
        <v>78</v>
      </c>
      <c r="E10354" t="s">
        <v>244</v>
      </c>
      <c r="F10354" t="s">
        <v>932</v>
      </c>
      <c r="G10354" t="s">
        <v>78</v>
      </c>
    </row>
    <row r="10355" spans="1:7" x14ac:dyDescent="0.35">
      <c r="A10355" t="s">
        <v>40</v>
      </c>
      <c r="B10355">
        <v>77</v>
      </c>
      <c r="C10355" t="s">
        <v>623</v>
      </c>
      <c r="D10355" t="s">
        <v>152</v>
      </c>
      <c r="E10355" t="s">
        <v>557</v>
      </c>
      <c r="F10355" t="s">
        <v>978</v>
      </c>
      <c r="G10355" t="s">
        <v>679</v>
      </c>
    </row>
    <row r="10357" spans="1:7" x14ac:dyDescent="0.35">
      <c r="A10357" t="s">
        <v>2507</v>
      </c>
    </row>
    <row r="10358" spans="1:7" x14ac:dyDescent="0.35">
      <c r="A10358" t="s">
        <v>29</v>
      </c>
      <c r="B10358" t="s">
        <v>30</v>
      </c>
      <c r="C10358" t="s">
        <v>2499</v>
      </c>
      <c r="D10358" t="s">
        <v>2500</v>
      </c>
      <c r="E10358" t="s">
        <v>2501</v>
      </c>
      <c r="F10358" t="s">
        <v>2498</v>
      </c>
      <c r="G10358" t="s">
        <v>74</v>
      </c>
    </row>
    <row r="10359" spans="1:7" x14ac:dyDescent="0.35">
      <c r="A10359" t="s">
        <v>35</v>
      </c>
      <c r="B10359">
        <v>63</v>
      </c>
      <c r="C10359" t="s">
        <v>966</v>
      </c>
      <c r="D10359" t="s">
        <v>416</v>
      </c>
      <c r="E10359" t="s">
        <v>45</v>
      </c>
      <c r="F10359" t="s">
        <v>78</v>
      </c>
      <c r="G10359" t="s">
        <v>78</v>
      </c>
    </row>
    <row r="10360" spans="1:7" x14ac:dyDescent="0.35">
      <c r="A10360" t="s">
        <v>36</v>
      </c>
      <c r="B10360">
        <v>36</v>
      </c>
      <c r="C10360" t="s">
        <v>789</v>
      </c>
      <c r="D10360" t="s">
        <v>932</v>
      </c>
      <c r="E10360" t="s">
        <v>405</v>
      </c>
      <c r="F10360" t="s">
        <v>67</v>
      </c>
      <c r="G10360" t="s">
        <v>78</v>
      </c>
    </row>
    <row r="10361" spans="1:7" x14ac:dyDescent="0.35">
      <c r="A10361" t="s">
        <v>37</v>
      </c>
      <c r="B10361">
        <v>25</v>
      </c>
      <c r="C10361" t="s">
        <v>432</v>
      </c>
      <c r="D10361" t="s">
        <v>252</v>
      </c>
      <c r="E10361" t="s">
        <v>430</v>
      </c>
      <c r="F10361" t="s">
        <v>78</v>
      </c>
      <c r="G10361" t="s">
        <v>78</v>
      </c>
    </row>
    <row r="10362" spans="1:7" x14ac:dyDescent="0.35">
      <c r="A10362" t="s">
        <v>38</v>
      </c>
      <c r="B10362">
        <v>82</v>
      </c>
      <c r="C10362" t="s">
        <v>789</v>
      </c>
      <c r="D10362" t="s">
        <v>565</v>
      </c>
      <c r="E10362" t="s">
        <v>1094</v>
      </c>
      <c r="F10362" t="s">
        <v>743</v>
      </c>
      <c r="G10362" t="s">
        <v>78</v>
      </c>
    </row>
    <row r="10363" spans="1:7" x14ac:dyDescent="0.35">
      <c r="A10363" t="s">
        <v>39</v>
      </c>
      <c r="B10363">
        <v>29</v>
      </c>
      <c r="C10363" t="s">
        <v>1030</v>
      </c>
      <c r="D10363" t="s">
        <v>427</v>
      </c>
      <c r="E10363" t="s">
        <v>855</v>
      </c>
      <c r="F10363" t="s">
        <v>67</v>
      </c>
      <c r="G10363" t="s">
        <v>490</v>
      </c>
    </row>
    <row r="10364" spans="1:7" x14ac:dyDescent="0.35">
      <c r="A10364" t="s">
        <v>40</v>
      </c>
      <c r="B10364">
        <v>235</v>
      </c>
      <c r="C10364" t="s">
        <v>1026</v>
      </c>
      <c r="D10364" t="s">
        <v>139</v>
      </c>
      <c r="E10364" t="s">
        <v>410</v>
      </c>
      <c r="F10364" t="s">
        <v>288</v>
      </c>
      <c r="G10364" t="s">
        <v>668</v>
      </c>
    </row>
    <row r="10366" spans="1:7" x14ac:dyDescent="0.35">
      <c r="A10366" t="s">
        <v>2508</v>
      </c>
    </row>
    <row r="10367" spans="1:7" x14ac:dyDescent="0.35">
      <c r="A10367" t="s">
        <v>29</v>
      </c>
      <c r="B10367" t="s">
        <v>30</v>
      </c>
      <c r="C10367" t="s">
        <v>2499</v>
      </c>
      <c r="D10367" t="s">
        <v>2500</v>
      </c>
      <c r="E10367" t="s">
        <v>2498</v>
      </c>
      <c r="F10367" t="s">
        <v>2501</v>
      </c>
      <c r="G10367" t="s">
        <v>74</v>
      </c>
    </row>
    <row r="10368" spans="1:7" x14ac:dyDescent="0.35">
      <c r="A10368" t="s">
        <v>35</v>
      </c>
      <c r="B10368">
        <v>20</v>
      </c>
      <c r="C10368" t="s">
        <v>807</v>
      </c>
      <c r="D10368" t="s">
        <v>230</v>
      </c>
      <c r="E10368" t="s">
        <v>78</v>
      </c>
      <c r="F10368" t="s">
        <v>380</v>
      </c>
      <c r="G10368" t="s">
        <v>78</v>
      </c>
    </row>
    <row r="10369" spans="1:9" x14ac:dyDescent="0.35">
      <c r="A10369" t="s">
        <v>36</v>
      </c>
      <c r="B10369">
        <v>14</v>
      </c>
      <c r="C10369" t="s">
        <v>78</v>
      </c>
      <c r="D10369" t="s">
        <v>434</v>
      </c>
      <c r="E10369" t="s">
        <v>727</v>
      </c>
      <c r="F10369" t="s">
        <v>1167</v>
      </c>
      <c r="G10369" t="s">
        <v>78</v>
      </c>
    </row>
    <row r="10370" spans="1:9" x14ac:dyDescent="0.35">
      <c r="A10370" t="s">
        <v>37</v>
      </c>
      <c r="B10370">
        <v>8</v>
      </c>
      <c r="C10370" t="s">
        <v>643</v>
      </c>
      <c r="D10370" t="s">
        <v>577</v>
      </c>
      <c r="E10370" t="s">
        <v>78</v>
      </c>
      <c r="F10370" t="s">
        <v>78</v>
      </c>
      <c r="G10370" t="s">
        <v>78</v>
      </c>
    </row>
    <row r="10371" spans="1:9" x14ac:dyDescent="0.35">
      <c r="A10371" t="s">
        <v>38</v>
      </c>
      <c r="B10371">
        <v>28</v>
      </c>
      <c r="C10371" t="s">
        <v>996</v>
      </c>
      <c r="D10371" t="s">
        <v>630</v>
      </c>
      <c r="E10371" t="s">
        <v>914</v>
      </c>
      <c r="F10371" t="s">
        <v>191</v>
      </c>
      <c r="G10371" t="s">
        <v>78</v>
      </c>
    </row>
    <row r="10372" spans="1:9" x14ac:dyDescent="0.35">
      <c r="A10372" t="s">
        <v>39</v>
      </c>
      <c r="B10372">
        <v>20</v>
      </c>
      <c r="C10372" t="s">
        <v>743</v>
      </c>
      <c r="D10372" t="s">
        <v>608</v>
      </c>
      <c r="E10372" t="s">
        <v>78</v>
      </c>
      <c r="F10372" t="s">
        <v>613</v>
      </c>
      <c r="G10372" t="s">
        <v>690</v>
      </c>
    </row>
    <row r="10373" spans="1:9" x14ac:dyDescent="0.35">
      <c r="A10373" t="s">
        <v>40</v>
      </c>
      <c r="B10373">
        <v>90</v>
      </c>
      <c r="C10373" t="s">
        <v>781</v>
      </c>
      <c r="D10373" t="s">
        <v>343</v>
      </c>
      <c r="E10373" t="s">
        <v>788</v>
      </c>
      <c r="F10373" t="s">
        <v>837</v>
      </c>
      <c r="G10373" t="s">
        <v>377</v>
      </c>
    </row>
    <row r="10375" spans="1:9" x14ac:dyDescent="0.35">
      <c r="A10375" t="s">
        <v>2509</v>
      </c>
    </row>
    <row r="10376" spans="1:9" x14ac:dyDescent="0.35">
      <c r="A10376" t="s">
        <v>29</v>
      </c>
      <c r="B10376" t="s">
        <v>872</v>
      </c>
      <c r="C10376" t="s">
        <v>30</v>
      </c>
      <c r="D10376" t="s">
        <v>2499</v>
      </c>
      <c r="E10376" t="s">
        <v>2500</v>
      </c>
      <c r="F10376" t="s">
        <v>2501</v>
      </c>
      <c r="G10376" t="s">
        <v>2498</v>
      </c>
      <c r="H10376" t="s">
        <v>2502</v>
      </c>
      <c r="I10376" t="s">
        <v>74</v>
      </c>
    </row>
    <row r="10377" spans="1:9" x14ac:dyDescent="0.35">
      <c r="A10377" t="s">
        <v>35</v>
      </c>
      <c r="B10377" t="s">
        <v>873</v>
      </c>
      <c r="C10377">
        <v>194</v>
      </c>
      <c r="D10377" t="s">
        <v>1124</v>
      </c>
      <c r="E10377" t="s">
        <v>599</v>
      </c>
      <c r="F10377" t="s">
        <v>1213</v>
      </c>
      <c r="G10377" t="s">
        <v>490</v>
      </c>
      <c r="H10377" t="s">
        <v>679</v>
      </c>
      <c r="I10377" t="s">
        <v>78</v>
      </c>
    </row>
    <row r="10378" spans="1:9" x14ac:dyDescent="0.35">
      <c r="A10378" t="s">
        <v>35</v>
      </c>
      <c r="B10378" t="s">
        <v>874</v>
      </c>
      <c r="C10378">
        <v>71</v>
      </c>
      <c r="D10378" t="s">
        <v>993</v>
      </c>
      <c r="E10378" t="s">
        <v>806</v>
      </c>
      <c r="F10378" t="s">
        <v>865</v>
      </c>
      <c r="G10378" t="s">
        <v>734</v>
      </c>
      <c r="H10378" t="s">
        <v>78</v>
      </c>
      <c r="I10378" t="s">
        <v>414</v>
      </c>
    </row>
    <row r="10379" spans="1:9" x14ac:dyDescent="0.35">
      <c r="A10379" t="s">
        <v>35</v>
      </c>
      <c r="B10379" t="s">
        <v>318</v>
      </c>
      <c r="C10379">
        <v>16</v>
      </c>
      <c r="D10379" t="s">
        <v>545</v>
      </c>
      <c r="E10379" t="s">
        <v>682</v>
      </c>
      <c r="F10379" t="s">
        <v>658</v>
      </c>
      <c r="G10379" t="s">
        <v>78</v>
      </c>
      <c r="H10379" t="s">
        <v>78</v>
      </c>
      <c r="I10379" t="s">
        <v>78</v>
      </c>
    </row>
    <row r="10380" spans="1:9" x14ac:dyDescent="0.35">
      <c r="A10380" t="s">
        <v>36</v>
      </c>
      <c r="B10380" t="s">
        <v>873</v>
      </c>
      <c r="C10380">
        <v>71</v>
      </c>
      <c r="D10380" t="s">
        <v>791</v>
      </c>
      <c r="E10380" t="s">
        <v>393</v>
      </c>
      <c r="F10380" t="s">
        <v>466</v>
      </c>
      <c r="G10380" t="s">
        <v>800</v>
      </c>
      <c r="H10380" t="s">
        <v>78</v>
      </c>
      <c r="I10380" t="s">
        <v>78</v>
      </c>
    </row>
    <row r="10381" spans="1:9" x14ac:dyDescent="0.35">
      <c r="A10381" t="s">
        <v>36</v>
      </c>
      <c r="B10381" t="s">
        <v>874</v>
      </c>
      <c r="C10381">
        <v>32</v>
      </c>
      <c r="D10381" t="s">
        <v>1220</v>
      </c>
      <c r="E10381" t="s">
        <v>802</v>
      </c>
      <c r="F10381" t="s">
        <v>1087</v>
      </c>
      <c r="G10381" t="s">
        <v>78</v>
      </c>
      <c r="H10381" t="s">
        <v>78</v>
      </c>
      <c r="I10381" t="s">
        <v>78</v>
      </c>
    </row>
    <row r="10382" spans="1:9" x14ac:dyDescent="0.35">
      <c r="A10382" t="s">
        <v>36</v>
      </c>
      <c r="B10382" t="s">
        <v>318</v>
      </c>
      <c r="C10382">
        <v>5</v>
      </c>
      <c r="D10382" t="s">
        <v>299</v>
      </c>
      <c r="E10382" t="s">
        <v>159</v>
      </c>
      <c r="F10382" t="s">
        <v>78</v>
      </c>
      <c r="G10382" t="s">
        <v>78</v>
      </c>
      <c r="H10382" t="s">
        <v>1326</v>
      </c>
      <c r="I10382" t="s">
        <v>78</v>
      </c>
    </row>
    <row r="10383" spans="1:9" x14ac:dyDescent="0.35">
      <c r="A10383" t="s">
        <v>37</v>
      </c>
      <c r="B10383" t="s">
        <v>873</v>
      </c>
      <c r="C10383">
        <v>45</v>
      </c>
      <c r="D10383" t="s">
        <v>1198</v>
      </c>
      <c r="E10383" t="s">
        <v>330</v>
      </c>
      <c r="F10383" t="s">
        <v>1203</v>
      </c>
      <c r="G10383" t="s">
        <v>78</v>
      </c>
      <c r="H10383" t="s">
        <v>78</v>
      </c>
      <c r="I10383" t="s">
        <v>78</v>
      </c>
    </row>
    <row r="10384" spans="1:9" x14ac:dyDescent="0.35">
      <c r="A10384" t="s">
        <v>37</v>
      </c>
      <c r="B10384" t="s">
        <v>874</v>
      </c>
      <c r="C10384">
        <v>17</v>
      </c>
      <c r="D10384" t="s">
        <v>631</v>
      </c>
      <c r="E10384" t="s">
        <v>467</v>
      </c>
      <c r="F10384" t="s">
        <v>664</v>
      </c>
      <c r="G10384" t="s">
        <v>78</v>
      </c>
      <c r="H10384" t="s">
        <v>78</v>
      </c>
      <c r="I10384" t="s">
        <v>78</v>
      </c>
    </row>
    <row r="10385" spans="1:9" x14ac:dyDescent="0.35">
      <c r="A10385" t="s">
        <v>37</v>
      </c>
      <c r="B10385" t="s">
        <v>318</v>
      </c>
      <c r="C10385">
        <v>6</v>
      </c>
      <c r="D10385" t="s">
        <v>1218</v>
      </c>
      <c r="E10385" t="s">
        <v>184</v>
      </c>
      <c r="F10385" t="s">
        <v>78</v>
      </c>
      <c r="G10385" t="s">
        <v>611</v>
      </c>
      <c r="H10385" t="s">
        <v>78</v>
      </c>
      <c r="I10385" t="s">
        <v>78</v>
      </c>
    </row>
    <row r="10386" spans="1:9" x14ac:dyDescent="0.35">
      <c r="A10386" t="s">
        <v>38</v>
      </c>
      <c r="B10386" t="s">
        <v>873</v>
      </c>
      <c r="C10386">
        <v>273</v>
      </c>
      <c r="D10386" t="s">
        <v>299</v>
      </c>
      <c r="E10386" t="s">
        <v>1103</v>
      </c>
      <c r="F10386" t="s">
        <v>798</v>
      </c>
      <c r="G10386" t="s">
        <v>690</v>
      </c>
      <c r="H10386" t="s">
        <v>387</v>
      </c>
      <c r="I10386" t="s">
        <v>78</v>
      </c>
    </row>
    <row r="10387" spans="1:9" x14ac:dyDescent="0.35">
      <c r="A10387" t="s">
        <v>38</v>
      </c>
      <c r="B10387" t="s">
        <v>874</v>
      </c>
      <c r="C10387">
        <v>109</v>
      </c>
      <c r="D10387" t="s">
        <v>45</v>
      </c>
      <c r="E10387" t="s">
        <v>348</v>
      </c>
      <c r="F10387" t="s">
        <v>63</v>
      </c>
      <c r="G10387" t="s">
        <v>288</v>
      </c>
      <c r="H10387" t="s">
        <v>800</v>
      </c>
      <c r="I10387" t="s">
        <v>78</v>
      </c>
    </row>
    <row r="10388" spans="1:9" x14ac:dyDescent="0.35">
      <c r="A10388" t="s">
        <v>38</v>
      </c>
      <c r="B10388" t="s">
        <v>318</v>
      </c>
      <c r="C10388">
        <v>34</v>
      </c>
      <c r="D10388" t="s">
        <v>1108</v>
      </c>
      <c r="E10388" t="s">
        <v>922</v>
      </c>
      <c r="F10388" t="s">
        <v>896</v>
      </c>
      <c r="G10388" t="s">
        <v>355</v>
      </c>
      <c r="H10388" t="s">
        <v>78</v>
      </c>
      <c r="I10388" t="s">
        <v>78</v>
      </c>
    </row>
    <row r="10389" spans="1:9" x14ac:dyDescent="0.35">
      <c r="A10389" t="s">
        <v>39</v>
      </c>
      <c r="B10389" t="s">
        <v>873</v>
      </c>
      <c r="C10389">
        <v>82</v>
      </c>
      <c r="D10389" t="s">
        <v>717</v>
      </c>
      <c r="E10389" t="s">
        <v>244</v>
      </c>
      <c r="F10389" t="s">
        <v>883</v>
      </c>
      <c r="G10389" t="s">
        <v>825</v>
      </c>
      <c r="H10389" t="s">
        <v>78</v>
      </c>
      <c r="I10389" t="s">
        <v>624</v>
      </c>
    </row>
    <row r="10390" spans="1:9" x14ac:dyDescent="0.35">
      <c r="A10390" t="s">
        <v>39</v>
      </c>
      <c r="B10390" t="s">
        <v>874</v>
      </c>
      <c r="C10390">
        <v>27</v>
      </c>
      <c r="D10390" t="s">
        <v>503</v>
      </c>
      <c r="E10390" t="s">
        <v>324</v>
      </c>
      <c r="F10390" t="s">
        <v>435</v>
      </c>
      <c r="G10390" t="s">
        <v>78</v>
      </c>
      <c r="H10390" t="s">
        <v>78</v>
      </c>
      <c r="I10390" t="s">
        <v>78</v>
      </c>
    </row>
    <row r="10391" spans="1:9" x14ac:dyDescent="0.35">
      <c r="A10391" t="s">
        <v>39</v>
      </c>
      <c r="B10391" t="s">
        <v>318</v>
      </c>
      <c r="C10391">
        <v>10</v>
      </c>
      <c r="D10391" t="s">
        <v>78</v>
      </c>
      <c r="E10391" t="s">
        <v>479</v>
      </c>
      <c r="F10391" t="s">
        <v>852</v>
      </c>
      <c r="G10391" t="s">
        <v>78</v>
      </c>
      <c r="H10391" t="s">
        <v>852</v>
      </c>
      <c r="I10391" t="s">
        <v>78</v>
      </c>
    </row>
    <row r="10392" spans="1:9" x14ac:dyDescent="0.35">
      <c r="A10392" t="s">
        <v>40</v>
      </c>
      <c r="B10392" t="s">
        <v>873</v>
      </c>
      <c r="C10392">
        <v>665</v>
      </c>
      <c r="D10392" t="s">
        <v>1138</v>
      </c>
      <c r="E10392" t="s">
        <v>599</v>
      </c>
      <c r="F10392" t="s">
        <v>464</v>
      </c>
      <c r="G10392" t="s">
        <v>743</v>
      </c>
      <c r="H10392" t="s">
        <v>246</v>
      </c>
      <c r="I10392" t="s">
        <v>673</v>
      </c>
    </row>
    <row r="10393" spans="1:9" x14ac:dyDescent="0.35">
      <c r="A10393" t="s">
        <v>40</v>
      </c>
      <c r="B10393" t="s">
        <v>874</v>
      </c>
      <c r="C10393">
        <v>256</v>
      </c>
      <c r="D10393" t="s">
        <v>798</v>
      </c>
      <c r="E10393" t="s">
        <v>324</v>
      </c>
      <c r="F10393" t="s">
        <v>114</v>
      </c>
      <c r="G10393" t="s">
        <v>743</v>
      </c>
      <c r="H10393" t="s">
        <v>246</v>
      </c>
      <c r="I10393" t="s">
        <v>170</v>
      </c>
    </row>
    <row r="10394" spans="1:9" x14ac:dyDescent="0.35">
      <c r="A10394" t="s">
        <v>40</v>
      </c>
      <c r="B10394" t="s">
        <v>318</v>
      </c>
      <c r="C10394">
        <v>71</v>
      </c>
      <c r="D10394" t="s">
        <v>1216</v>
      </c>
      <c r="E10394" t="s">
        <v>577</v>
      </c>
      <c r="F10394" t="s">
        <v>750</v>
      </c>
      <c r="G10394" t="s">
        <v>341</v>
      </c>
      <c r="H10394" t="s">
        <v>580</v>
      </c>
      <c r="I10394" t="s">
        <v>78</v>
      </c>
    </row>
    <row r="10396" spans="1:9" x14ac:dyDescent="0.35">
      <c r="A10396" t="s">
        <v>2510</v>
      </c>
    </row>
    <row r="10397" spans="1:9" x14ac:dyDescent="0.35">
      <c r="A10397" t="s">
        <v>29</v>
      </c>
      <c r="B10397" t="s">
        <v>872</v>
      </c>
      <c r="C10397" t="s">
        <v>30</v>
      </c>
      <c r="D10397" t="s">
        <v>2499</v>
      </c>
      <c r="E10397" t="s">
        <v>2501</v>
      </c>
      <c r="F10397" t="s">
        <v>2500</v>
      </c>
      <c r="G10397" t="s">
        <v>2502</v>
      </c>
      <c r="H10397" t="s">
        <v>2498</v>
      </c>
    </row>
    <row r="10398" spans="1:9" x14ac:dyDescent="0.35">
      <c r="A10398" t="s">
        <v>35</v>
      </c>
      <c r="B10398" t="s">
        <v>873</v>
      </c>
      <c r="C10398">
        <v>20</v>
      </c>
      <c r="D10398" t="s">
        <v>631</v>
      </c>
      <c r="E10398" t="s">
        <v>322</v>
      </c>
      <c r="F10398" t="s">
        <v>235</v>
      </c>
      <c r="G10398" t="s">
        <v>78</v>
      </c>
      <c r="H10398" t="s">
        <v>78</v>
      </c>
    </row>
    <row r="10399" spans="1:9" x14ac:dyDescent="0.35">
      <c r="A10399" t="s">
        <v>35</v>
      </c>
      <c r="B10399" t="s">
        <v>874</v>
      </c>
      <c r="C10399">
        <v>9</v>
      </c>
      <c r="D10399" t="s">
        <v>374</v>
      </c>
      <c r="E10399" t="s">
        <v>384</v>
      </c>
      <c r="F10399" t="s">
        <v>733</v>
      </c>
      <c r="G10399" t="s">
        <v>78</v>
      </c>
      <c r="H10399" t="s">
        <v>49</v>
      </c>
    </row>
    <row r="10400" spans="1:9" x14ac:dyDescent="0.35">
      <c r="A10400" t="s">
        <v>35</v>
      </c>
      <c r="B10400" t="s">
        <v>318</v>
      </c>
      <c r="C10400">
        <v>2</v>
      </c>
      <c r="D10400" t="s">
        <v>744</v>
      </c>
      <c r="E10400" t="s">
        <v>78</v>
      </c>
      <c r="F10400" t="s">
        <v>1093</v>
      </c>
      <c r="G10400" t="s">
        <v>78</v>
      </c>
      <c r="H10400" t="s">
        <v>78</v>
      </c>
    </row>
    <row r="10401" spans="1:8" x14ac:dyDescent="0.35">
      <c r="A10401" t="s">
        <v>36</v>
      </c>
      <c r="B10401" t="s">
        <v>873</v>
      </c>
      <c r="C10401">
        <v>9</v>
      </c>
      <c r="D10401" t="s">
        <v>78</v>
      </c>
      <c r="E10401" t="s">
        <v>466</v>
      </c>
      <c r="F10401" t="s">
        <v>465</v>
      </c>
      <c r="G10401" t="s">
        <v>78</v>
      </c>
      <c r="H10401" t="s">
        <v>78</v>
      </c>
    </row>
    <row r="10402" spans="1:8" x14ac:dyDescent="0.35">
      <c r="A10402" t="s">
        <v>36</v>
      </c>
      <c r="B10402" t="s">
        <v>874</v>
      </c>
      <c r="C10402">
        <v>2</v>
      </c>
      <c r="D10402" t="s">
        <v>78</v>
      </c>
      <c r="E10402" t="s">
        <v>78</v>
      </c>
      <c r="F10402" t="s">
        <v>294</v>
      </c>
      <c r="G10402" t="s">
        <v>78</v>
      </c>
      <c r="H10402" t="s">
        <v>78</v>
      </c>
    </row>
    <row r="10403" spans="1:8" x14ac:dyDescent="0.35">
      <c r="A10403" t="s">
        <v>37</v>
      </c>
      <c r="B10403" t="s">
        <v>873</v>
      </c>
      <c r="C10403">
        <v>3</v>
      </c>
      <c r="D10403" t="s">
        <v>528</v>
      </c>
      <c r="E10403" t="s">
        <v>850</v>
      </c>
      <c r="F10403" t="s">
        <v>78</v>
      </c>
      <c r="G10403" t="s">
        <v>78</v>
      </c>
      <c r="H10403" t="s">
        <v>78</v>
      </c>
    </row>
    <row r="10404" spans="1:8" x14ac:dyDescent="0.35">
      <c r="A10404" t="s">
        <v>37</v>
      </c>
      <c r="B10404" t="s">
        <v>874</v>
      </c>
      <c r="C10404">
        <v>2</v>
      </c>
      <c r="D10404" t="s">
        <v>78</v>
      </c>
      <c r="E10404" t="s">
        <v>233</v>
      </c>
      <c r="F10404" t="s">
        <v>540</v>
      </c>
      <c r="G10404" t="s">
        <v>78</v>
      </c>
      <c r="H10404" t="s">
        <v>78</v>
      </c>
    </row>
    <row r="10405" spans="1:8" x14ac:dyDescent="0.35">
      <c r="A10405" t="s">
        <v>38</v>
      </c>
      <c r="B10405" t="s">
        <v>873</v>
      </c>
      <c r="C10405">
        <v>26</v>
      </c>
      <c r="D10405" t="s">
        <v>1023</v>
      </c>
      <c r="E10405" t="s">
        <v>1312</v>
      </c>
      <c r="F10405" t="s">
        <v>96</v>
      </c>
      <c r="G10405" t="s">
        <v>78</v>
      </c>
      <c r="H10405" t="s">
        <v>78</v>
      </c>
    </row>
    <row r="10406" spans="1:8" x14ac:dyDescent="0.35">
      <c r="A10406" t="s">
        <v>38</v>
      </c>
      <c r="B10406" t="s">
        <v>874</v>
      </c>
      <c r="C10406">
        <v>11</v>
      </c>
      <c r="D10406" t="s">
        <v>1003</v>
      </c>
      <c r="E10406" t="s">
        <v>360</v>
      </c>
      <c r="F10406" t="s">
        <v>1123</v>
      </c>
      <c r="G10406" t="s">
        <v>782</v>
      </c>
      <c r="H10406" t="s">
        <v>78</v>
      </c>
    </row>
    <row r="10407" spans="1:8" x14ac:dyDescent="0.35">
      <c r="A10407" t="s">
        <v>38</v>
      </c>
      <c r="B10407" t="s">
        <v>318</v>
      </c>
      <c r="C10407">
        <v>6</v>
      </c>
      <c r="D10407" t="s">
        <v>78</v>
      </c>
      <c r="E10407" t="s">
        <v>753</v>
      </c>
      <c r="F10407" t="s">
        <v>754</v>
      </c>
      <c r="G10407" t="s">
        <v>78</v>
      </c>
      <c r="H10407" t="s">
        <v>78</v>
      </c>
    </row>
    <row r="10408" spans="1:8" x14ac:dyDescent="0.35">
      <c r="A10408" t="s">
        <v>39</v>
      </c>
      <c r="B10408" t="s">
        <v>873</v>
      </c>
      <c r="C10408">
        <v>10</v>
      </c>
      <c r="D10408" t="s">
        <v>83</v>
      </c>
      <c r="E10408" t="s">
        <v>694</v>
      </c>
      <c r="F10408" t="s">
        <v>1310</v>
      </c>
      <c r="G10408" t="s">
        <v>78</v>
      </c>
      <c r="H10408" t="s">
        <v>998</v>
      </c>
    </row>
    <row r="10409" spans="1:8" x14ac:dyDescent="0.35">
      <c r="A10409" t="s">
        <v>39</v>
      </c>
      <c r="B10409" t="s">
        <v>874</v>
      </c>
      <c r="C10409">
        <v>2</v>
      </c>
      <c r="D10409" t="s">
        <v>78</v>
      </c>
      <c r="E10409" t="s">
        <v>78</v>
      </c>
      <c r="F10409" t="s">
        <v>294</v>
      </c>
      <c r="G10409" t="s">
        <v>78</v>
      </c>
      <c r="H10409" t="s">
        <v>78</v>
      </c>
    </row>
    <row r="10410" spans="1:8" x14ac:dyDescent="0.35">
      <c r="A10410" t="s">
        <v>39</v>
      </c>
      <c r="B10410" t="s">
        <v>318</v>
      </c>
      <c r="C10410">
        <v>2</v>
      </c>
      <c r="D10410" t="s">
        <v>78</v>
      </c>
      <c r="E10410" t="s">
        <v>78</v>
      </c>
      <c r="F10410" t="s">
        <v>294</v>
      </c>
      <c r="G10410" t="s">
        <v>78</v>
      </c>
      <c r="H10410" t="s">
        <v>78</v>
      </c>
    </row>
    <row r="10411" spans="1:8" x14ac:dyDescent="0.35">
      <c r="A10411" t="s">
        <v>40</v>
      </c>
      <c r="B10411" t="s">
        <v>873</v>
      </c>
      <c r="C10411">
        <v>68</v>
      </c>
      <c r="D10411" t="s">
        <v>770</v>
      </c>
      <c r="E10411" t="s">
        <v>470</v>
      </c>
      <c r="F10411" t="s">
        <v>669</v>
      </c>
      <c r="G10411" t="s">
        <v>78</v>
      </c>
      <c r="H10411" t="s">
        <v>800</v>
      </c>
    </row>
    <row r="10412" spans="1:8" x14ac:dyDescent="0.35">
      <c r="A10412" t="s">
        <v>40</v>
      </c>
      <c r="B10412" t="s">
        <v>874</v>
      </c>
      <c r="C10412">
        <v>26</v>
      </c>
      <c r="D10412" t="s">
        <v>337</v>
      </c>
      <c r="E10412" t="s">
        <v>444</v>
      </c>
      <c r="F10412" t="s">
        <v>84</v>
      </c>
      <c r="G10412" t="s">
        <v>529</v>
      </c>
      <c r="H10412" t="s">
        <v>781</v>
      </c>
    </row>
    <row r="10413" spans="1:8" x14ac:dyDescent="0.35">
      <c r="A10413" t="s">
        <v>40</v>
      </c>
      <c r="B10413" t="s">
        <v>318</v>
      </c>
      <c r="C10413">
        <v>10</v>
      </c>
      <c r="D10413" t="s">
        <v>433</v>
      </c>
      <c r="E10413" t="s">
        <v>1109</v>
      </c>
      <c r="F10413" t="s">
        <v>786</v>
      </c>
      <c r="G10413" t="s">
        <v>78</v>
      </c>
      <c r="H10413" t="s">
        <v>78</v>
      </c>
    </row>
    <row r="10415" spans="1:8" x14ac:dyDescent="0.35">
      <c r="A10415" t="s">
        <v>2511</v>
      </c>
    </row>
    <row r="10416" spans="1:8" x14ac:dyDescent="0.35">
      <c r="A10416" t="s">
        <v>29</v>
      </c>
      <c r="B10416" t="s">
        <v>872</v>
      </c>
      <c r="C10416" t="s">
        <v>30</v>
      </c>
      <c r="D10416" t="s">
        <v>74</v>
      </c>
      <c r="E10416" t="s">
        <v>2500</v>
      </c>
      <c r="F10416" t="s">
        <v>2501</v>
      </c>
      <c r="G10416" t="s">
        <v>2499</v>
      </c>
      <c r="H10416" t="s">
        <v>2498</v>
      </c>
    </row>
    <row r="10417" spans="1:8" x14ac:dyDescent="0.35">
      <c r="A10417" t="s">
        <v>35</v>
      </c>
      <c r="B10417" t="s">
        <v>873</v>
      </c>
      <c r="C10417">
        <v>31</v>
      </c>
      <c r="D10417" t="s">
        <v>78</v>
      </c>
      <c r="E10417" t="s">
        <v>1156</v>
      </c>
      <c r="F10417" t="s">
        <v>246</v>
      </c>
      <c r="G10417" t="s">
        <v>1096</v>
      </c>
      <c r="H10417" t="s">
        <v>668</v>
      </c>
    </row>
    <row r="10418" spans="1:8" x14ac:dyDescent="0.35">
      <c r="A10418" t="s">
        <v>35</v>
      </c>
      <c r="B10418" t="s">
        <v>874</v>
      </c>
      <c r="C10418">
        <v>15</v>
      </c>
      <c r="D10418" t="s">
        <v>78</v>
      </c>
      <c r="E10418" t="s">
        <v>96</v>
      </c>
      <c r="F10418" t="s">
        <v>182</v>
      </c>
      <c r="G10418" t="s">
        <v>533</v>
      </c>
      <c r="H10418" t="s">
        <v>78</v>
      </c>
    </row>
    <row r="10419" spans="1:8" x14ac:dyDescent="0.35">
      <c r="A10419" t="s">
        <v>35</v>
      </c>
      <c r="B10419" t="s">
        <v>318</v>
      </c>
      <c r="C10419">
        <v>1</v>
      </c>
      <c r="D10419" t="s">
        <v>78</v>
      </c>
      <c r="E10419" t="s">
        <v>78</v>
      </c>
      <c r="F10419" t="s">
        <v>78</v>
      </c>
      <c r="G10419" t="s">
        <v>78</v>
      </c>
      <c r="H10419" t="s">
        <v>294</v>
      </c>
    </row>
    <row r="10420" spans="1:8" x14ac:dyDescent="0.35">
      <c r="A10420" t="s">
        <v>36</v>
      </c>
      <c r="B10420" t="s">
        <v>873</v>
      </c>
      <c r="C10420">
        <v>4</v>
      </c>
      <c r="D10420" t="s">
        <v>78</v>
      </c>
      <c r="E10420" t="s">
        <v>584</v>
      </c>
      <c r="F10420" t="s">
        <v>78</v>
      </c>
      <c r="G10420" t="s">
        <v>78</v>
      </c>
      <c r="H10420" t="s">
        <v>585</v>
      </c>
    </row>
    <row r="10421" spans="1:8" x14ac:dyDescent="0.35">
      <c r="A10421" t="s">
        <v>36</v>
      </c>
      <c r="B10421" t="s">
        <v>874</v>
      </c>
      <c r="C10421">
        <v>2</v>
      </c>
      <c r="D10421" t="s">
        <v>78</v>
      </c>
      <c r="E10421" t="s">
        <v>1450</v>
      </c>
      <c r="F10421" t="s">
        <v>1105</v>
      </c>
      <c r="G10421" t="s">
        <v>78</v>
      </c>
      <c r="H10421" t="s">
        <v>78</v>
      </c>
    </row>
    <row r="10422" spans="1:8" x14ac:dyDescent="0.35">
      <c r="A10422" t="s">
        <v>36</v>
      </c>
      <c r="B10422" t="s">
        <v>318</v>
      </c>
      <c r="C10422">
        <v>1</v>
      </c>
      <c r="D10422" t="s">
        <v>78</v>
      </c>
      <c r="E10422" t="s">
        <v>294</v>
      </c>
      <c r="F10422" t="s">
        <v>78</v>
      </c>
      <c r="G10422" t="s">
        <v>78</v>
      </c>
      <c r="H10422" t="s">
        <v>78</v>
      </c>
    </row>
    <row r="10423" spans="1:8" x14ac:dyDescent="0.35">
      <c r="A10423" t="s">
        <v>37</v>
      </c>
      <c r="B10423" t="s">
        <v>873</v>
      </c>
      <c r="C10423">
        <v>3</v>
      </c>
      <c r="D10423" t="s">
        <v>179</v>
      </c>
      <c r="E10423" t="s">
        <v>111</v>
      </c>
      <c r="F10423" t="s">
        <v>143</v>
      </c>
      <c r="G10423" t="s">
        <v>78</v>
      </c>
      <c r="H10423" t="s">
        <v>78</v>
      </c>
    </row>
    <row r="10424" spans="1:8" x14ac:dyDescent="0.35">
      <c r="A10424" t="s">
        <v>37</v>
      </c>
      <c r="B10424" t="s">
        <v>874</v>
      </c>
      <c r="C10424">
        <v>4</v>
      </c>
      <c r="D10424" t="s">
        <v>78</v>
      </c>
      <c r="E10424" t="s">
        <v>152</v>
      </c>
      <c r="F10424" t="s">
        <v>328</v>
      </c>
      <c r="G10424" t="s">
        <v>670</v>
      </c>
      <c r="H10424" t="s">
        <v>78</v>
      </c>
    </row>
    <row r="10425" spans="1:8" x14ac:dyDescent="0.35">
      <c r="A10425" t="s">
        <v>38</v>
      </c>
      <c r="B10425" t="s">
        <v>873</v>
      </c>
      <c r="C10425">
        <v>32</v>
      </c>
      <c r="D10425" t="s">
        <v>78</v>
      </c>
      <c r="E10425" t="s">
        <v>577</v>
      </c>
      <c r="F10425" t="s">
        <v>514</v>
      </c>
      <c r="G10425" t="s">
        <v>721</v>
      </c>
      <c r="H10425" t="s">
        <v>1064</v>
      </c>
    </row>
    <row r="10426" spans="1:8" x14ac:dyDescent="0.35">
      <c r="A10426" t="s">
        <v>38</v>
      </c>
      <c r="B10426" t="s">
        <v>874</v>
      </c>
      <c r="C10426">
        <v>12</v>
      </c>
      <c r="D10426" t="s">
        <v>78</v>
      </c>
      <c r="E10426" t="s">
        <v>338</v>
      </c>
      <c r="F10426" t="s">
        <v>528</v>
      </c>
      <c r="G10426" t="s">
        <v>946</v>
      </c>
      <c r="H10426" t="s">
        <v>78</v>
      </c>
    </row>
    <row r="10427" spans="1:8" x14ac:dyDescent="0.35">
      <c r="A10427" t="s">
        <v>38</v>
      </c>
      <c r="B10427" t="s">
        <v>318</v>
      </c>
      <c r="C10427">
        <v>6</v>
      </c>
      <c r="D10427" t="s">
        <v>78</v>
      </c>
      <c r="E10427" t="s">
        <v>614</v>
      </c>
      <c r="F10427" t="s">
        <v>78</v>
      </c>
      <c r="G10427" t="s">
        <v>615</v>
      </c>
      <c r="H10427" t="s">
        <v>78</v>
      </c>
    </row>
    <row r="10428" spans="1:8" x14ac:dyDescent="0.35">
      <c r="A10428" t="s">
        <v>39</v>
      </c>
      <c r="B10428" t="s">
        <v>873</v>
      </c>
      <c r="C10428">
        <v>4</v>
      </c>
      <c r="D10428" t="s">
        <v>78</v>
      </c>
      <c r="E10428" t="s">
        <v>294</v>
      </c>
      <c r="F10428" t="s">
        <v>78</v>
      </c>
      <c r="G10428" t="s">
        <v>78</v>
      </c>
      <c r="H10428" t="s">
        <v>78</v>
      </c>
    </row>
    <row r="10429" spans="1:8" x14ac:dyDescent="0.35">
      <c r="A10429" t="s">
        <v>39</v>
      </c>
      <c r="B10429" t="s">
        <v>874</v>
      </c>
      <c r="C10429">
        <v>1</v>
      </c>
      <c r="D10429" t="s">
        <v>78</v>
      </c>
      <c r="E10429" t="s">
        <v>294</v>
      </c>
      <c r="F10429" t="s">
        <v>78</v>
      </c>
      <c r="G10429" t="s">
        <v>78</v>
      </c>
      <c r="H10429" t="s">
        <v>78</v>
      </c>
    </row>
    <row r="10430" spans="1:8" x14ac:dyDescent="0.35">
      <c r="A10430" t="s">
        <v>39</v>
      </c>
      <c r="B10430" t="s">
        <v>318</v>
      </c>
      <c r="C10430">
        <v>2</v>
      </c>
      <c r="D10430" t="s">
        <v>78</v>
      </c>
      <c r="E10430" t="s">
        <v>84</v>
      </c>
      <c r="F10430" t="s">
        <v>84</v>
      </c>
      <c r="G10430" t="s">
        <v>78</v>
      </c>
      <c r="H10430" t="s">
        <v>78</v>
      </c>
    </row>
    <row r="10431" spans="1:8" x14ac:dyDescent="0.35">
      <c r="A10431" t="s">
        <v>40</v>
      </c>
      <c r="B10431" t="s">
        <v>873</v>
      </c>
      <c r="C10431">
        <v>74</v>
      </c>
      <c r="D10431" t="s">
        <v>737</v>
      </c>
      <c r="E10431" t="s">
        <v>515</v>
      </c>
      <c r="F10431" t="s">
        <v>907</v>
      </c>
      <c r="G10431" t="s">
        <v>688</v>
      </c>
      <c r="H10431" t="s">
        <v>696</v>
      </c>
    </row>
    <row r="10432" spans="1:8" x14ac:dyDescent="0.35">
      <c r="A10432" t="s">
        <v>40</v>
      </c>
      <c r="B10432" t="s">
        <v>874</v>
      </c>
      <c r="C10432">
        <v>34</v>
      </c>
      <c r="D10432" t="s">
        <v>78</v>
      </c>
      <c r="E10432" t="s">
        <v>392</v>
      </c>
      <c r="F10432" t="s">
        <v>1108</v>
      </c>
      <c r="G10432" t="s">
        <v>744</v>
      </c>
      <c r="H10432" t="s">
        <v>78</v>
      </c>
    </row>
    <row r="10433" spans="1:9" x14ac:dyDescent="0.35">
      <c r="A10433" t="s">
        <v>40</v>
      </c>
      <c r="B10433" t="s">
        <v>318</v>
      </c>
      <c r="C10433">
        <v>10</v>
      </c>
      <c r="D10433" t="s">
        <v>78</v>
      </c>
      <c r="E10433" t="s">
        <v>467</v>
      </c>
      <c r="F10433" t="s">
        <v>925</v>
      </c>
      <c r="G10433" t="s">
        <v>789</v>
      </c>
      <c r="H10433" t="s">
        <v>334</v>
      </c>
    </row>
    <row r="10435" spans="1:9" x14ac:dyDescent="0.35">
      <c r="A10435" t="s">
        <v>2512</v>
      </c>
    </row>
    <row r="10436" spans="1:9" x14ac:dyDescent="0.35">
      <c r="A10436" t="s">
        <v>29</v>
      </c>
      <c r="B10436" t="s">
        <v>872</v>
      </c>
      <c r="C10436" t="s">
        <v>30</v>
      </c>
      <c r="D10436" t="s">
        <v>2499</v>
      </c>
      <c r="E10436" t="s">
        <v>2500</v>
      </c>
      <c r="F10436" t="s">
        <v>2501</v>
      </c>
      <c r="G10436" t="s">
        <v>2502</v>
      </c>
      <c r="H10436" t="s">
        <v>2498</v>
      </c>
      <c r="I10436" t="s">
        <v>74</v>
      </c>
    </row>
    <row r="10437" spans="1:9" x14ac:dyDescent="0.35">
      <c r="A10437" t="s">
        <v>35</v>
      </c>
      <c r="B10437" t="s">
        <v>873</v>
      </c>
      <c r="C10437">
        <v>85</v>
      </c>
      <c r="D10437" t="s">
        <v>679</v>
      </c>
      <c r="E10437" t="s">
        <v>392</v>
      </c>
      <c r="F10437" t="s">
        <v>360</v>
      </c>
      <c r="G10437" t="s">
        <v>170</v>
      </c>
      <c r="H10437" t="s">
        <v>78</v>
      </c>
      <c r="I10437" t="s">
        <v>170</v>
      </c>
    </row>
    <row r="10438" spans="1:9" x14ac:dyDescent="0.35">
      <c r="A10438" t="s">
        <v>35</v>
      </c>
      <c r="B10438" t="s">
        <v>874</v>
      </c>
      <c r="C10438">
        <v>31</v>
      </c>
      <c r="D10438" t="s">
        <v>631</v>
      </c>
      <c r="E10438" t="s">
        <v>619</v>
      </c>
      <c r="F10438" t="s">
        <v>1309</v>
      </c>
      <c r="G10438" t="s">
        <v>78</v>
      </c>
      <c r="H10438" t="s">
        <v>78</v>
      </c>
      <c r="I10438" t="s">
        <v>78</v>
      </c>
    </row>
    <row r="10439" spans="1:9" x14ac:dyDescent="0.35">
      <c r="A10439" t="s">
        <v>35</v>
      </c>
      <c r="B10439" t="s">
        <v>318</v>
      </c>
      <c r="C10439">
        <v>7</v>
      </c>
      <c r="D10439" t="s">
        <v>723</v>
      </c>
      <c r="E10439" t="s">
        <v>683</v>
      </c>
      <c r="F10439" t="s">
        <v>1225</v>
      </c>
      <c r="G10439" t="s">
        <v>78</v>
      </c>
      <c r="H10439" t="s">
        <v>78</v>
      </c>
      <c r="I10439" t="s">
        <v>78</v>
      </c>
    </row>
    <row r="10440" spans="1:9" x14ac:dyDescent="0.35">
      <c r="A10440" t="s">
        <v>36</v>
      </c>
      <c r="B10440" t="s">
        <v>873</v>
      </c>
      <c r="C10440">
        <v>18</v>
      </c>
      <c r="D10440" t="s">
        <v>78</v>
      </c>
      <c r="E10440" t="s">
        <v>195</v>
      </c>
      <c r="F10440" t="s">
        <v>191</v>
      </c>
      <c r="G10440" t="s">
        <v>78</v>
      </c>
      <c r="H10440" t="s">
        <v>529</v>
      </c>
      <c r="I10440" t="s">
        <v>78</v>
      </c>
    </row>
    <row r="10441" spans="1:9" x14ac:dyDescent="0.35">
      <c r="A10441" t="s">
        <v>36</v>
      </c>
      <c r="B10441" t="s">
        <v>874</v>
      </c>
      <c r="C10441">
        <v>10</v>
      </c>
      <c r="D10441" t="s">
        <v>78</v>
      </c>
      <c r="E10441" t="s">
        <v>975</v>
      </c>
      <c r="F10441" t="s">
        <v>745</v>
      </c>
      <c r="G10441" t="s">
        <v>78</v>
      </c>
      <c r="H10441" t="s">
        <v>78</v>
      </c>
      <c r="I10441" t="s">
        <v>78</v>
      </c>
    </row>
    <row r="10442" spans="1:9" x14ac:dyDescent="0.35">
      <c r="A10442" t="s">
        <v>37</v>
      </c>
      <c r="B10442" t="s">
        <v>873</v>
      </c>
      <c r="C10442">
        <v>19</v>
      </c>
      <c r="D10442" t="s">
        <v>1023</v>
      </c>
      <c r="E10442" t="s">
        <v>585</v>
      </c>
      <c r="F10442" t="s">
        <v>162</v>
      </c>
      <c r="G10442" t="s">
        <v>78</v>
      </c>
      <c r="H10442" t="s">
        <v>78</v>
      </c>
      <c r="I10442" t="s">
        <v>78</v>
      </c>
    </row>
    <row r="10443" spans="1:9" x14ac:dyDescent="0.35">
      <c r="A10443" t="s">
        <v>37</v>
      </c>
      <c r="B10443" t="s">
        <v>874</v>
      </c>
      <c r="C10443">
        <v>4</v>
      </c>
      <c r="D10443" t="s">
        <v>78</v>
      </c>
      <c r="E10443" t="s">
        <v>402</v>
      </c>
      <c r="F10443" t="s">
        <v>401</v>
      </c>
      <c r="G10443" t="s">
        <v>78</v>
      </c>
      <c r="H10443" t="s">
        <v>78</v>
      </c>
      <c r="I10443" t="s">
        <v>78</v>
      </c>
    </row>
    <row r="10444" spans="1:9" x14ac:dyDescent="0.35">
      <c r="A10444" t="s">
        <v>38</v>
      </c>
      <c r="B10444" t="s">
        <v>873</v>
      </c>
      <c r="C10444">
        <v>72</v>
      </c>
      <c r="D10444" t="s">
        <v>1023</v>
      </c>
      <c r="E10444" t="s">
        <v>397</v>
      </c>
      <c r="F10444" t="s">
        <v>340</v>
      </c>
      <c r="G10444" t="s">
        <v>355</v>
      </c>
      <c r="H10444" t="s">
        <v>78</v>
      </c>
      <c r="I10444" t="s">
        <v>78</v>
      </c>
    </row>
    <row r="10445" spans="1:9" x14ac:dyDescent="0.35">
      <c r="A10445" t="s">
        <v>38</v>
      </c>
      <c r="B10445" t="s">
        <v>874</v>
      </c>
      <c r="C10445">
        <v>26</v>
      </c>
      <c r="D10445" t="s">
        <v>966</v>
      </c>
      <c r="E10445" t="s">
        <v>540</v>
      </c>
      <c r="F10445" t="s">
        <v>837</v>
      </c>
      <c r="G10445" t="s">
        <v>78</v>
      </c>
      <c r="H10445" t="s">
        <v>341</v>
      </c>
      <c r="I10445" t="s">
        <v>78</v>
      </c>
    </row>
    <row r="10446" spans="1:9" x14ac:dyDescent="0.35">
      <c r="A10446" t="s">
        <v>38</v>
      </c>
      <c r="B10446" t="s">
        <v>318</v>
      </c>
      <c r="C10446">
        <v>9</v>
      </c>
      <c r="D10446" t="s">
        <v>719</v>
      </c>
      <c r="E10446" t="s">
        <v>1152</v>
      </c>
      <c r="F10446" t="s">
        <v>736</v>
      </c>
      <c r="G10446" t="s">
        <v>78</v>
      </c>
      <c r="H10446" t="s">
        <v>78</v>
      </c>
      <c r="I10446" t="s">
        <v>78</v>
      </c>
    </row>
    <row r="10447" spans="1:9" x14ac:dyDescent="0.35">
      <c r="A10447" t="s">
        <v>39</v>
      </c>
      <c r="B10447" t="s">
        <v>873</v>
      </c>
      <c r="C10447">
        <v>30</v>
      </c>
      <c r="D10447" t="s">
        <v>1008</v>
      </c>
      <c r="E10447" t="s">
        <v>159</v>
      </c>
      <c r="F10447" t="s">
        <v>1110</v>
      </c>
      <c r="G10447" t="s">
        <v>78</v>
      </c>
      <c r="H10447" t="s">
        <v>406</v>
      </c>
      <c r="I10447" t="s">
        <v>78</v>
      </c>
    </row>
    <row r="10448" spans="1:9" x14ac:dyDescent="0.35">
      <c r="A10448" t="s">
        <v>39</v>
      </c>
      <c r="B10448" t="s">
        <v>874</v>
      </c>
      <c r="C10448">
        <v>9</v>
      </c>
      <c r="D10448" t="s">
        <v>78</v>
      </c>
      <c r="E10448" t="s">
        <v>1537</v>
      </c>
      <c r="F10448" t="s">
        <v>789</v>
      </c>
      <c r="G10448" t="s">
        <v>78</v>
      </c>
      <c r="H10448" t="s">
        <v>78</v>
      </c>
      <c r="I10448" t="s">
        <v>78</v>
      </c>
    </row>
    <row r="10449" spans="1:9" x14ac:dyDescent="0.35">
      <c r="A10449" t="s">
        <v>39</v>
      </c>
      <c r="B10449" t="s">
        <v>318</v>
      </c>
      <c r="C10449">
        <v>3</v>
      </c>
      <c r="D10449" t="s">
        <v>78</v>
      </c>
      <c r="E10449" t="s">
        <v>1259</v>
      </c>
      <c r="F10449" t="s">
        <v>1210</v>
      </c>
      <c r="G10449" t="s">
        <v>78</v>
      </c>
      <c r="H10449" t="s">
        <v>78</v>
      </c>
      <c r="I10449" t="s">
        <v>78</v>
      </c>
    </row>
    <row r="10450" spans="1:9" x14ac:dyDescent="0.35">
      <c r="A10450" t="s">
        <v>40</v>
      </c>
      <c r="B10450" t="s">
        <v>873</v>
      </c>
      <c r="C10450">
        <v>224</v>
      </c>
      <c r="D10450" t="s">
        <v>337</v>
      </c>
      <c r="E10450" t="s">
        <v>99</v>
      </c>
      <c r="F10450" t="s">
        <v>477</v>
      </c>
      <c r="G10450" t="s">
        <v>433</v>
      </c>
      <c r="H10450" t="s">
        <v>374</v>
      </c>
      <c r="I10450" t="s">
        <v>78</v>
      </c>
    </row>
    <row r="10451" spans="1:9" x14ac:dyDescent="0.35">
      <c r="A10451" t="s">
        <v>40</v>
      </c>
      <c r="B10451" t="s">
        <v>874</v>
      </c>
      <c r="C10451">
        <v>80</v>
      </c>
      <c r="D10451" t="s">
        <v>722</v>
      </c>
      <c r="E10451" t="s">
        <v>674</v>
      </c>
      <c r="F10451" t="s">
        <v>1090</v>
      </c>
      <c r="G10451" t="s">
        <v>78</v>
      </c>
      <c r="H10451" t="s">
        <v>414</v>
      </c>
      <c r="I10451" t="s">
        <v>78</v>
      </c>
    </row>
    <row r="10452" spans="1:9" x14ac:dyDescent="0.35">
      <c r="A10452" t="s">
        <v>40</v>
      </c>
      <c r="B10452" t="s">
        <v>318</v>
      </c>
      <c r="C10452">
        <v>19</v>
      </c>
      <c r="D10452" t="s">
        <v>732</v>
      </c>
      <c r="E10452" t="s">
        <v>1202</v>
      </c>
      <c r="F10452" t="s">
        <v>604</v>
      </c>
      <c r="G10452" t="s">
        <v>78</v>
      </c>
      <c r="H10452" t="s">
        <v>78</v>
      </c>
      <c r="I10452" t="s">
        <v>78</v>
      </c>
    </row>
    <row r="10454" spans="1:9" x14ac:dyDescent="0.35">
      <c r="A10454" t="s">
        <v>2513</v>
      </c>
    </row>
    <row r="10455" spans="1:9" x14ac:dyDescent="0.35">
      <c r="A10455" t="s">
        <v>29</v>
      </c>
      <c r="B10455" t="s">
        <v>872</v>
      </c>
      <c r="C10455" t="s">
        <v>30</v>
      </c>
      <c r="D10455" t="s">
        <v>2498</v>
      </c>
      <c r="E10455" t="s">
        <v>2499</v>
      </c>
      <c r="F10455" t="s">
        <v>2500</v>
      </c>
      <c r="G10455" t="s">
        <v>2501</v>
      </c>
      <c r="H10455" t="s">
        <v>74</v>
      </c>
    </row>
    <row r="10456" spans="1:9" x14ac:dyDescent="0.35">
      <c r="A10456" t="s">
        <v>35</v>
      </c>
      <c r="B10456" t="s">
        <v>873</v>
      </c>
      <c r="C10456">
        <v>15</v>
      </c>
      <c r="D10456" t="s">
        <v>78</v>
      </c>
      <c r="E10456" t="s">
        <v>561</v>
      </c>
      <c r="F10456" t="s">
        <v>182</v>
      </c>
      <c r="G10456" t="s">
        <v>511</v>
      </c>
      <c r="H10456" t="s">
        <v>374</v>
      </c>
    </row>
    <row r="10457" spans="1:9" x14ac:dyDescent="0.35">
      <c r="A10457" t="s">
        <v>35</v>
      </c>
      <c r="B10457" t="s">
        <v>874</v>
      </c>
      <c r="C10457">
        <v>13</v>
      </c>
      <c r="D10457" t="s">
        <v>78</v>
      </c>
      <c r="E10457" t="s">
        <v>764</v>
      </c>
      <c r="F10457" t="s">
        <v>398</v>
      </c>
      <c r="G10457" t="s">
        <v>481</v>
      </c>
      <c r="H10457" t="s">
        <v>78</v>
      </c>
    </row>
    <row r="10458" spans="1:9" x14ac:dyDescent="0.35">
      <c r="A10458" t="s">
        <v>35</v>
      </c>
      <c r="B10458" t="s">
        <v>318</v>
      </c>
      <c r="C10458">
        <v>1</v>
      </c>
      <c r="D10458" t="s">
        <v>78</v>
      </c>
      <c r="E10458" t="s">
        <v>78</v>
      </c>
      <c r="F10458" t="s">
        <v>294</v>
      </c>
      <c r="G10458" t="s">
        <v>78</v>
      </c>
      <c r="H10458" t="s">
        <v>78</v>
      </c>
    </row>
    <row r="10459" spans="1:9" x14ac:dyDescent="0.35">
      <c r="A10459" t="s">
        <v>36</v>
      </c>
      <c r="B10459" t="s">
        <v>873</v>
      </c>
      <c r="C10459">
        <v>5</v>
      </c>
      <c r="D10459" t="s">
        <v>78</v>
      </c>
      <c r="E10459" t="s">
        <v>78</v>
      </c>
      <c r="F10459" t="s">
        <v>294</v>
      </c>
      <c r="G10459" t="s">
        <v>78</v>
      </c>
      <c r="H10459" t="s">
        <v>78</v>
      </c>
    </row>
    <row r="10460" spans="1:9" x14ac:dyDescent="0.35">
      <c r="A10460" t="s">
        <v>36</v>
      </c>
      <c r="B10460" t="s">
        <v>874</v>
      </c>
      <c r="C10460">
        <v>4</v>
      </c>
      <c r="D10460" t="s">
        <v>78</v>
      </c>
      <c r="E10460" t="s">
        <v>1225</v>
      </c>
      <c r="F10460" t="s">
        <v>555</v>
      </c>
      <c r="G10460" t="s">
        <v>299</v>
      </c>
      <c r="H10460" t="s">
        <v>78</v>
      </c>
    </row>
    <row r="10461" spans="1:9" x14ac:dyDescent="0.35">
      <c r="A10461" t="s">
        <v>37</v>
      </c>
      <c r="B10461" t="s">
        <v>873</v>
      </c>
      <c r="C10461">
        <v>5</v>
      </c>
      <c r="D10461" t="s">
        <v>861</v>
      </c>
      <c r="E10461" t="s">
        <v>812</v>
      </c>
      <c r="F10461" t="s">
        <v>613</v>
      </c>
      <c r="G10461" t="s">
        <v>621</v>
      </c>
      <c r="H10461" t="s">
        <v>78</v>
      </c>
    </row>
    <row r="10462" spans="1:9" x14ac:dyDescent="0.35">
      <c r="A10462" t="s">
        <v>37</v>
      </c>
      <c r="B10462" t="s">
        <v>874</v>
      </c>
      <c r="C10462">
        <v>2</v>
      </c>
      <c r="D10462" t="s">
        <v>78</v>
      </c>
      <c r="E10462" t="s">
        <v>133</v>
      </c>
      <c r="F10462" t="s">
        <v>78</v>
      </c>
      <c r="G10462" t="s">
        <v>134</v>
      </c>
      <c r="H10462" t="s">
        <v>78</v>
      </c>
    </row>
    <row r="10463" spans="1:9" x14ac:dyDescent="0.35">
      <c r="A10463" t="s">
        <v>37</v>
      </c>
      <c r="B10463" t="s">
        <v>318</v>
      </c>
      <c r="C10463">
        <v>1</v>
      </c>
      <c r="D10463" t="s">
        <v>78</v>
      </c>
      <c r="E10463" t="s">
        <v>78</v>
      </c>
      <c r="F10463" t="s">
        <v>294</v>
      </c>
      <c r="G10463" t="s">
        <v>78</v>
      </c>
      <c r="H10463" t="s">
        <v>78</v>
      </c>
    </row>
    <row r="10464" spans="1:9" x14ac:dyDescent="0.35">
      <c r="A10464" t="s">
        <v>38</v>
      </c>
      <c r="B10464" t="s">
        <v>873</v>
      </c>
      <c r="C10464">
        <v>13</v>
      </c>
      <c r="D10464" t="s">
        <v>78</v>
      </c>
      <c r="E10464" t="s">
        <v>346</v>
      </c>
      <c r="F10464" t="s">
        <v>536</v>
      </c>
      <c r="G10464" t="s">
        <v>1214</v>
      </c>
      <c r="H10464" t="s">
        <v>78</v>
      </c>
    </row>
    <row r="10465" spans="1:8" x14ac:dyDescent="0.35">
      <c r="A10465" t="s">
        <v>38</v>
      </c>
      <c r="B10465" t="s">
        <v>874</v>
      </c>
      <c r="C10465">
        <v>3</v>
      </c>
      <c r="D10465" t="s">
        <v>78</v>
      </c>
      <c r="E10465" t="s">
        <v>78</v>
      </c>
      <c r="F10465" t="s">
        <v>932</v>
      </c>
      <c r="G10465" t="s">
        <v>244</v>
      </c>
      <c r="H10465" t="s">
        <v>78</v>
      </c>
    </row>
    <row r="10466" spans="1:8" x14ac:dyDescent="0.35">
      <c r="A10466" t="s">
        <v>38</v>
      </c>
      <c r="B10466" t="s">
        <v>318</v>
      </c>
      <c r="C10466">
        <v>3</v>
      </c>
      <c r="D10466" t="s">
        <v>78</v>
      </c>
      <c r="E10466" t="s">
        <v>813</v>
      </c>
      <c r="F10466" t="s">
        <v>976</v>
      </c>
      <c r="G10466" t="s">
        <v>78</v>
      </c>
      <c r="H10466" t="s">
        <v>78</v>
      </c>
    </row>
    <row r="10467" spans="1:8" x14ac:dyDescent="0.35">
      <c r="A10467" t="s">
        <v>39</v>
      </c>
      <c r="B10467" t="s">
        <v>873</v>
      </c>
      <c r="C10467">
        <v>8</v>
      </c>
      <c r="D10467" t="s">
        <v>78</v>
      </c>
      <c r="E10467" t="s">
        <v>78</v>
      </c>
      <c r="F10467" t="s">
        <v>294</v>
      </c>
      <c r="G10467" t="s">
        <v>78</v>
      </c>
      <c r="H10467" t="s">
        <v>78</v>
      </c>
    </row>
    <row r="10468" spans="1:8" x14ac:dyDescent="0.35">
      <c r="A10468" t="s">
        <v>39</v>
      </c>
      <c r="B10468" t="s">
        <v>874</v>
      </c>
      <c r="C10468">
        <v>2</v>
      </c>
      <c r="D10468" t="s">
        <v>78</v>
      </c>
      <c r="E10468" t="s">
        <v>78</v>
      </c>
      <c r="F10468" t="s">
        <v>78</v>
      </c>
      <c r="G10468" t="s">
        <v>294</v>
      </c>
      <c r="H10468" t="s">
        <v>78</v>
      </c>
    </row>
    <row r="10469" spans="1:8" x14ac:dyDescent="0.35">
      <c r="A10469" t="s">
        <v>39</v>
      </c>
      <c r="B10469" t="s">
        <v>318</v>
      </c>
      <c r="C10469">
        <v>2</v>
      </c>
      <c r="D10469" t="s">
        <v>78</v>
      </c>
      <c r="E10469" t="s">
        <v>78</v>
      </c>
      <c r="F10469" t="s">
        <v>1115</v>
      </c>
      <c r="G10469" t="s">
        <v>1201</v>
      </c>
      <c r="H10469" t="s">
        <v>78</v>
      </c>
    </row>
    <row r="10470" spans="1:8" x14ac:dyDescent="0.35">
      <c r="A10470" t="s">
        <v>40</v>
      </c>
      <c r="B10470" t="s">
        <v>873</v>
      </c>
      <c r="C10470">
        <v>46</v>
      </c>
      <c r="D10470" t="s">
        <v>341</v>
      </c>
      <c r="E10470" t="s">
        <v>969</v>
      </c>
      <c r="F10470" t="s">
        <v>638</v>
      </c>
      <c r="G10470" t="s">
        <v>1159</v>
      </c>
      <c r="H10470" t="s">
        <v>679</v>
      </c>
    </row>
    <row r="10471" spans="1:8" x14ac:dyDescent="0.35">
      <c r="A10471" t="s">
        <v>40</v>
      </c>
      <c r="B10471" t="s">
        <v>874</v>
      </c>
      <c r="C10471">
        <v>24</v>
      </c>
      <c r="D10471" t="s">
        <v>78</v>
      </c>
      <c r="E10471" t="s">
        <v>1225</v>
      </c>
      <c r="F10471" t="s">
        <v>1123</v>
      </c>
      <c r="G10471" t="s">
        <v>399</v>
      </c>
      <c r="H10471" t="s">
        <v>78</v>
      </c>
    </row>
    <row r="10472" spans="1:8" x14ac:dyDescent="0.35">
      <c r="A10472" t="s">
        <v>40</v>
      </c>
      <c r="B10472" t="s">
        <v>318</v>
      </c>
      <c r="C10472">
        <v>7</v>
      </c>
      <c r="D10472" t="s">
        <v>78</v>
      </c>
      <c r="E10472" t="s">
        <v>730</v>
      </c>
      <c r="F10472" t="s">
        <v>625</v>
      </c>
      <c r="G10472" t="s">
        <v>573</v>
      </c>
      <c r="H10472" t="s">
        <v>78</v>
      </c>
    </row>
    <row r="10474" spans="1:8" x14ac:dyDescent="0.35">
      <c r="A10474" t="s">
        <v>2514</v>
      </c>
    </row>
    <row r="10475" spans="1:8" x14ac:dyDescent="0.35">
      <c r="A10475" t="s">
        <v>29</v>
      </c>
      <c r="B10475" t="s">
        <v>872</v>
      </c>
      <c r="C10475" t="s">
        <v>30</v>
      </c>
      <c r="D10475" t="s">
        <v>2499</v>
      </c>
      <c r="E10475" t="s">
        <v>2500</v>
      </c>
      <c r="F10475" t="s">
        <v>2501</v>
      </c>
      <c r="G10475" t="s">
        <v>2498</v>
      </c>
      <c r="H10475" t="s">
        <v>74</v>
      </c>
    </row>
    <row r="10476" spans="1:8" x14ac:dyDescent="0.35">
      <c r="A10476" t="s">
        <v>35</v>
      </c>
      <c r="B10476" t="s">
        <v>873</v>
      </c>
      <c r="C10476">
        <v>43</v>
      </c>
      <c r="D10476" t="s">
        <v>487</v>
      </c>
      <c r="E10476" t="s">
        <v>680</v>
      </c>
      <c r="F10476" t="s">
        <v>357</v>
      </c>
      <c r="G10476" t="s">
        <v>78</v>
      </c>
      <c r="H10476" t="s">
        <v>78</v>
      </c>
    </row>
    <row r="10477" spans="1:8" x14ac:dyDescent="0.35">
      <c r="A10477" t="s">
        <v>35</v>
      </c>
      <c r="B10477" t="s">
        <v>874</v>
      </c>
      <c r="C10477">
        <v>15</v>
      </c>
      <c r="D10477" t="s">
        <v>1167</v>
      </c>
      <c r="E10477" t="s">
        <v>50</v>
      </c>
      <c r="F10477" t="s">
        <v>1092</v>
      </c>
      <c r="G10477" t="s">
        <v>78</v>
      </c>
      <c r="H10477" t="s">
        <v>78</v>
      </c>
    </row>
    <row r="10478" spans="1:8" x14ac:dyDescent="0.35">
      <c r="A10478" t="s">
        <v>35</v>
      </c>
      <c r="B10478" t="s">
        <v>318</v>
      </c>
      <c r="C10478">
        <v>5</v>
      </c>
      <c r="D10478" t="s">
        <v>562</v>
      </c>
      <c r="E10478" t="s">
        <v>868</v>
      </c>
      <c r="F10478" t="s">
        <v>327</v>
      </c>
      <c r="G10478" t="s">
        <v>78</v>
      </c>
      <c r="H10478" t="s">
        <v>78</v>
      </c>
    </row>
    <row r="10479" spans="1:8" x14ac:dyDescent="0.35">
      <c r="A10479" t="s">
        <v>36</v>
      </c>
      <c r="B10479" t="s">
        <v>873</v>
      </c>
      <c r="C10479">
        <v>24</v>
      </c>
      <c r="D10479" t="s">
        <v>78</v>
      </c>
      <c r="E10479" t="s">
        <v>594</v>
      </c>
      <c r="F10479" t="s">
        <v>584</v>
      </c>
      <c r="G10479" t="s">
        <v>796</v>
      </c>
      <c r="H10479" t="s">
        <v>78</v>
      </c>
    </row>
    <row r="10480" spans="1:8" x14ac:dyDescent="0.35">
      <c r="A10480" t="s">
        <v>36</v>
      </c>
      <c r="B10480" t="s">
        <v>874</v>
      </c>
      <c r="C10480">
        <v>9</v>
      </c>
      <c r="D10480" t="s">
        <v>351</v>
      </c>
      <c r="E10480" t="s">
        <v>589</v>
      </c>
      <c r="F10480" t="s">
        <v>404</v>
      </c>
      <c r="G10480" t="s">
        <v>1121</v>
      </c>
      <c r="H10480" t="s">
        <v>78</v>
      </c>
    </row>
    <row r="10481" spans="1:8" x14ac:dyDescent="0.35">
      <c r="A10481" t="s">
        <v>36</v>
      </c>
      <c r="B10481" t="s">
        <v>318</v>
      </c>
      <c r="C10481">
        <v>3</v>
      </c>
      <c r="D10481" t="s">
        <v>78</v>
      </c>
      <c r="E10481" t="s">
        <v>764</v>
      </c>
      <c r="F10481" t="s">
        <v>765</v>
      </c>
      <c r="G10481" t="s">
        <v>78</v>
      </c>
      <c r="H10481" t="s">
        <v>78</v>
      </c>
    </row>
    <row r="10482" spans="1:8" x14ac:dyDescent="0.35">
      <c r="A10482" t="s">
        <v>37</v>
      </c>
      <c r="B10482" t="s">
        <v>873</v>
      </c>
      <c r="C10482">
        <v>16</v>
      </c>
      <c r="D10482" t="s">
        <v>743</v>
      </c>
      <c r="E10482" t="s">
        <v>563</v>
      </c>
      <c r="F10482" t="s">
        <v>427</v>
      </c>
      <c r="G10482" t="s">
        <v>78</v>
      </c>
      <c r="H10482" t="s">
        <v>78</v>
      </c>
    </row>
    <row r="10483" spans="1:8" x14ac:dyDescent="0.35">
      <c r="A10483" t="s">
        <v>37</v>
      </c>
      <c r="B10483" t="s">
        <v>874</v>
      </c>
      <c r="C10483">
        <v>8</v>
      </c>
      <c r="D10483" t="s">
        <v>559</v>
      </c>
      <c r="E10483" t="s">
        <v>563</v>
      </c>
      <c r="F10483" t="s">
        <v>938</v>
      </c>
      <c r="G10483" t="s">
        <v>78</v>
      </c>
      <c r="H10483" t="s">
        <v>78</v>
      </c>
    </row>
    <row r="10484" spans="1:8" x14ac:dyDescent="0.35">
      <c r="A10484" t="s">
        <v>37</v>
      </c>
      <c r="B10484" t="s">
        <v>318</v>
      </c>
      <c r="C10484">
        <v>1</v>
      </c>
      <c r="D10484" t="s">
        <v>78</v>
      </c>
      <c r="E10484" t="s">
        <v>294</v>
      </c>
      <c r="F10484" t="s">
        <v>78</v>
      </c>
      <c r="G10484" t="s">
        <v>78</v>
      </c>
      <c r="H10484" t="s">
        <v>78</v>
      </c>
    </row>
    <row r="10485" spans="1:8" x14ac:dyDescent="0.35">
      <c r="A10485" t="s">
        <v>38</v>
      </c>
      <c r="B10485" t="s">
        <v>873</v>
      </c>
      <c r="C10485">
        <v>47</v>
      </c>
      <c r="D10485" t="s">
        <v>938</v>
      </c>
      <c r="E10485" t="s">
        <v>1203</v>
      </c>
      <c r="F10485" t="s">
        <v>205</v>
      </c>
      <c r="G10485" t="s">
        <v>739</v>
      </c>
      <c r="H10485" t="s">
        <v>78</v>
      </c>
    </row>
    <row r="10486" spans="1:8" x14ac:dyDescent="0.35">
      <c r="A10486" t="s">
        <v>38</v>
      </c>
      <c r="B10486" t="s">
        <v>874</v>
      </c>
      <c r="C10486">
        <v>22</v>
      </c>
      <c r="D10486" t="s">
        <v>1180</v>
      </c>
      <c r="E10486" t="s">
        <v>408</v>
      </c>
      <c r="F10486" t="s">
        <v>235</v>
      </c>
      <c r="G10486" t="s">
        <v>78</v>
      </c>
      <c r="H10486" t="s">
        <v>78</v>
      </c>
    </row>
    <row r="10487" spans="1:8" x14ac:dyDescent="0.35">
      <c r="A10487" t="s">
        <v>38</v>
      </c>
      <c r="B10487" t="s">
        <v>318</v>
      </c>
      <c r="C10487">
        <v>13</v>
      </c>
      <c r="D10487" t="s">
        <v>622</v>
      </c>
      <c r="E10487" t="s">
        <v>1077</v>
      </c>
      <c r="F10487" t="s">
        <v>1091</v>
      </c>
      <c r="G10487" t="s">
        <v>78</v>
      </c>
      <c r="H10487" t="s">
        <v>78</v>
      </c>
    </row>
    <row r="10488" spans="1:8" x14ac:dyDescent="0.35">
      <c r="A10488" t="s">
        <v>39</v>
      </c>
      <c r="B10488" t="s">
        <v>873</v>
      </c>
      <c r="C10488">
        <v>21</v>
      </c>
      <c r="D10488" t="s">
        <v>938</v>
      </c>
      <c r="E10488" t="s">
        <v>379</v>
      </c>
      <c r="F10488" t="s">
        <v>1213</v>
      </c>
      <c r="G10488" t="s">
        <v>291</v>
      </c>
      <c r="H10488" t="s">
        <v>624</v>
      </c>
    </row>
    <row r="10489" spans="1:8" x14ac:dyDescent="0.35">
      <c r="A10489" t="s">
        <v>39</v>
      </c>
      <c r="B10489" t="s">
        <v>874</v>
      </c>
      <c r="C10489">
        <v>5</v>
      </c>
      <c r="D10489" t="s">
        <v>78</v>
      </c>
      <c r="E10489" t="s">
        <v>78</v>
      </c>
      <c r="F10489" t="s">
        <v>294</v>
      </c>
      <c r="G10489" t="s">
        <v>78</v>
      </c>
      <c r="H10489" t="s">
        <v>78</v>
      </c>
    </row>
    <row r="10490" spans="1:8" x14ac:dyDescent="0.35">
      <c r="A10490" t="s">
        <v>39</v>
      </c>
      <c r="B10490" t="s">
        <v>318</v>
      </c>
      <c r="C10490">
        <v>3</v>
      </c>
      <c r="D10490" t="s">
        <v>78</v>
      </c>
      <c r="E10490" t="s">
        <v>492</v>
      </c>
      <c r="F10490" t="s">
        <v>491</v>
      </c>
      <c r="G10490" t="s">
        <v>78</v>
      </c>
      <c r="H10490" t="s">
        <v>78</v>
      </c>
    </row>
    <row r="10491" spans="1:8" x14ac:dyDescent="0.35">
      <c r="A10491" t="s">
        <v>40</v>
      </c>
      <c r="B10491" t="s">
        <v>873</v>
      </c>
      <c r="C10491">
        <v>151</v>
      </c>
      <c r="D10491" t="s">
        <v>791</v>
      </c>
      <c r="E10491" t="s">
        <v>554</v>
      </c>
      <c r="F10491" t="s">
        <v>565</v>
      </c>
      <c r="G10491" t="s">
        <v>1023</v>
      </c>
      <c r="H10491" t="s">
        <v>673</v>
      </c>
    </row>
    <row r="10492" spans="1:8" x14ac:dyDescent="0.35">
      <c r="A10492" t="s">
        <v>40</v>
      </c>
      <c r="B10492" t="s">
        <v>874</v>
      </c>
      <c r="C10492">
        <v>59</v>
      </c>
      <c r="D10492" t="s">
        <v>768</v>
      </c>
      <c r="E10492" t="s">
        <v>273</v>
      </c>
      <c r="F10492" t="s">
        <v>1128</v>
      </c>
      <c r="G10492" t="s">
        <v>721</v>
      </c>
      <c r="H10492" t="s">
        <v>78</v>
      </c>
    </row>
    <row r="10493" spans="1:8" x14ac:dyDescent="0.35">
      <c r="A10493" t="s">
        <v>40</v>
      </c>
      <c r="B10493" t="s">
        <v>318</v>
      </c>
      <c r="C10493">
        <v>25</v>
      </c>
      <c r="D10493" t="s">
        <v>508</v>
      </c>
      <c r="E10493" t="s">
        <v>395</v>
      </c>
      <c r="F10493" t="s">
        <v>245</v>
      </c>
      <c r="G10493" t="s">
        <v>78</v>
      </c>
      <c r="H10493" t="s">
        <v>78</v>
      </c>
    </row>
    <row r="10495" spans="1:8" x14ac:dyDescent="0.35">
      <c r="A10495" t="s">
        <v>2515</v>
      </c>
    </row>
    <row r="10496" spans="1:8" x14ac:dyDescent="0.35">
      <c r="A10496" t="s">
        <v>29</v>
      </c>
      <c r="B10496" t="s">
        <v>872</v>
      </c>
      <c r="C10496" t="s">
        <v>30</v>
      </c>
      <c r="D10496" t="s">
        <v>2499</v>
      </c>
      <c r="E10496" t="s">
        <v>2500</v>
      </c>
      <c r="F10496" t="s">
        <v>2498</v>
      </c>
      <c r="G10496" t="s">
        <v>2501</v>
      </c>
      <c r="H10496" t="s">
        <v>74</v>
      </c>
    </row>
    <row r="10497" spans="1:8" x14ac:dyDescent="0.35">
      <c r="A10497" t="s">
        <v>35</v>
      </c>
      <c r="B10497" t="s">
        <v>873</v>
      </c>
      <c r="C10497">
        <v>12</v>
      </c>
      <c r="D10497" t="s">
        <v>78</v>
      </c>
      <c r="E10497" t="s">
        <v>134</v>
      </c>
      <c r="F10497" t="s">
        <v>78</v>
      </c>
      <c r="G10497" t="s">
        <v>133</v>
      </c>
      <c r="H10497" t="s">
        <v>78</v>
      </c>
    </row>
    <row r="10498" spans="1:8" x14ac:dyDescent="0.35">
      <c r="A10498" t="s">
        <v>35</v>
      </c>
      <c r="B10498" t="s">
        <v>874</v>
      </c>
      <c r="C10498">
        <v>6</v>
      </c>
      <c r="D10498" t="s">
        <v>78</v>
      </c>
      <c r="E10498" t="s">
        <v>1143</v>
      </c>
      <c r="F10498" t="s">
        <v>78</v>
      </c>
      <c r="G10498" t="s">
        <v>387</v>
      </c>
      <c r="H10498" t="s">
        <v>78</v>
      </c>
    </row>
    <row r="10499" spans="1:8" x14ac:dyDescent="0.35">
      <c r="A10499" t="s">
        <v>35</v>
      </c>
      <c r="B10499" t="s">
        <v>318</v>
      </c>
      <c r="C10499">
        <v>2</v>
      </c>
      <c r="D10499" t="s">
        <v>369</v>
      </c>
      <c r="E10499" t="s">
        <v>78</v>
      </c>
      <c r="F10499" t="s">
        <v>78</v>
      </c>
      <c r="G10499" t="s">
        <v>368</v>
      </c>
      <c r="H10499" t="s">
        <v>78</v>
      </c>
    </row>
    <row r="10500" spans="1:8" x14ac:dyDescent="0.35">
      <c r="A10500" t="s">
        <v>36</v>
      </c>
      <c r="B10500" t="s">
        <v>873</v>
      </c>
      <c r="C10500">
        <v>7</v>
      </c>
      <c r="D10500" t="s">
        <v>78</v>
      </c>
      <c r="E10500" t="s">
        <v>850</v>
      </c>
      <c r="F10500" t="s">
        <v>78</v>
      </c>
      <c r="G10500" t="s">
        <v>528</v>
      </c>
      <c r="H10500" t="s">
        <v>78</v>
      </c>
    </row>
    <row r="10501" spans="1:8" x14ac:dyDescent="0.35">
      <c r="A10501" t="s">
        <v>36</v>
      </c>
      <c r="B10501" t="s">
        <v>874</v>
      </c>
      <c r="C10501">
        <v>7</v>
      </c>
      <c r="D10501" t="s">
        <v>78</v>
      </c>
      <c r="E10501" t="s">
        <v>133</v>
      </c>
      <c r="F10501" t="s">
        <v>481</v>
      </c>
      <c r="G10501" t="s">
        <v>721</v>
      </c>
      <c r="H10501" t="s">
        <v>78</v>
      </c>
    </row>
    <row r="10502" spans="1:8" x14ac:dyDescent="0.35">
      <c r="A10502" t="s">
        <v>37</v>
      </c>
      <c r="B10502" t="s">
        <v>873</v>
      </c>
      <c r="C10502">
        <v>7</v>
      </c>
      <c r="D10502" t="s">
        <v>561</v>
      </c>
      <c r="E10502" t="s">
        <v>523</v>
      </c>
      <c r="F10502" t="s">
        <v>78</v>
      </c>
      <c r="G10502" t="s">
        <v>78</v>
      </c>
      <c r="H10502" t="s">
        <v>78</v>
      </c>
    </row>
    <row r="10503" spans="1:8" x14ac:dyDescent="0.35">
      <c r="A10503" t="s">
        <v>37</v>
      </c>
      <c r="B10503" t="s">
        <v>874</v>
      </c>
      <c r="C10503">
        <v>1</v>
      </c>
      <c r="D10503" t="s">
        <v>294</v>
      </c>
      <c r="E10503" t="s">
        <v>78</v>
      </c>
      <c r="F10503" t="s">
        <v>78</v>
      </c>
      <c r="G10503" t="s">
        <v>78</v>
      </c>
      <c r="H10503" t="s">
        <v>78</v>
      </c>
    </row>
    <row r="10504" spans="1:8" x14ac:dyDescent="0.35">
      <c r="A10504" t="s">
        <v>38</v>
      </c>
      <c r="B10504" t="s">
        <v>873</v>
      </c>
      <c r="C10504">
        <v>22</v>
      </c>
      <c r="D10504" t="s">
        <v>78</v>
      </c>
      <c r="E10504" t="s">
        <v>84</v>
      </c>
      <c r="F10504" t="s">
        <v>836</v>
      </c>
      <c r="G10504" t="s">
        <v>489</v>
      </c>
      <c r="H10504" t="s">
        <v>78</v>
      </c>
    </row>
    <row r="10505" spans="1:8" x14ac:dyDescent="0.35">
      <c r="A10505" t="s">
        <v>38</v>
      </c>
      <c r="B10505" t="s">
        <v>874</v>
      </c>
      <c r="C10505">
        <v>4</v>
      </c>
      <c r="D10505" t="s">
        <v>78</v>
      </c>
      <c r="E10505" t="s">
        <v>483</v>
      </c>
      <c r="F10505" t="s">
        <v>78</v>
      </c>
      <c r="G10505" t="s">
        <v>422</v>
      </c>
      <c r="H10505" t="s">
        <v>78</v>
      </c>
    </row>
    <row r="10506" spans="1:8" x14ac:dyDescent="0.35">
      <c r="A10506" t="s">
        <v>38</v>
      </c>
      <c r="B10506" t="s">
        <v>318</v>
      </c>
      <c r="C10506">
        <v>2</v>
      </c>
      <c r="D10506" t="s">
        <v>1000</v>
      </c>
      <c r="E10506" t="s">
        <v>718</v>
      </c>
      <c r="F10506" t="s">
        <v>78</v>
      </c>
      <c r="G10506" t="s">
        <v>78</v>
      </c>
      <c r="H10506" t="s">
        <v>78</v>
      </c>
    </row>
    <row r="10507" spans="1:8" x14ac:dyDescent="0.35">
      <c r="A10507" t="s">
        <v>39</v>
      </c>
      <c r="B10507" t="s">
        <v>873</v>
      </c>
      <c r="C10507">
        <v>14</v>
      </c>
      <c r="D10507" t="s">
        <v>250</v>
      </c>
      <c r="E10507" t="s">
        <v>884</v>
      </c>
      <c r="F10507" t="s">
        <v>78</v>
      </c>
      <c r="G10507" t="s">
        <v>1205</v>
      </c>
      <c r="H10507" t="s">
        <v>78</v>
      </c>
    </row>
    <row r="10508" spans="1:8" x14ac:dyDescent="0.35">
      <c r="A10508" t="s">
        <v>39</v>
      </c>
      <c r="B10508" t="s">
        <v>874</v>
      </c>
      <c r="C10508">
        <v>5</v>
      </c>
      <c r="D10508" t="s">
        <v>78</v>
      </c>
      <c r="E10508" t="s">
        <v>398</v>
      </c>
      <c r="F10508" t="s">
        <v>78</v>
      </c>
      <c r="G10508" t="s">
        <v>45</v>
      </c>
      <c r="H10508" t="s">
        <v>571</v>
      </c>
    </row>
    <row r="10509" spans="1:8" x14ac:dyDescent="0.35">
      <c r="A10509" t="s">
        <v>39</v>
      </c>
      <c r="B10509" t="s">
        <v>318</v>
      </c>
      <c r="C10509">
        <v>1</v>
      </c>
      <c r="D10509" t="s">
        <v>78</v>
      </c>
      <c r="E10509" t="s">
        <v>78</v>
      </c>
      <c r="F10509" t="s">
        <v>78</v>
      </c>
      <c r="G10509" t="s">
        <v>294</v>
      </c>
      <c r="H10509" t="s">
        <v>78</v>
      </c>
    </row>
    <row r="10510" spans="1:8" x14ac:dyDescent="0.35">
      <c r="A10510" t="s">
        <v>40</v>
      </c>
      <c r="B10510" t="s">
        <v>873</v>
      </c>
      <c r="C10510">
        <v>62</v>
      </c>
      <c r="D10510" t="s">
        <v>721</v>
      </c>
      <c r="E10510" t="s">
        <v>395</v>
      </c>
      <c r="F10510" t="s">
        <v>724</v>
      </c>
      <c r="G10510" t="s">
        <v>692</v>
      </c>
      <c r="H10510" t="s">
        <v>78</v>
      </c>
    </row>
    <row r="10511" spans="1:8" x14ac:dyDescent="0.35">
      <c r="A10511" t="s">
        <v>40</v>
      </c>
      <c r="B10511" t="s">
        <v>874</v>
      </c>
      <c r="C10511">
        <v>23</v>
      </c>
      <c r="D10511" t="s">
        <v>1222</v>
      </c>
      <c r="E10511" t="s">
        <v>669</v>
      </c>
      <c r="F10511" t="s">
        <v>146</v>
      </c>
      <c r="G10511" t="s">
        <v>1169</v>
      </c>
      <c r="H10511" t="s">
        <v>730</v>
      </c>
    </row>
    <row r="10512" spans="1:8" x14ac:dyDescent="0.35">
      <c r="A10512" t="s">
        <v>40</v>
      </c>
      <c r="B10512" t="s">
        <v>318</v>
      </c>
      <c r="C10512">
        <v>5</v>
      </c>
      <c r="D10512" t="s">
        <v>400</v>
      </c>
      <c r="E10512" t="s">
        <v>355</v>
      </c>
      <c r="F10512" t="s">
        <v>78</v>
      </c>
      <c r="G10512" t="s">
        <v>506</v>
      </c>
      <c r="H10512" t="s">
        <v>78</v>
      </c>
    </row>
    <row r="10514" spans="1:9" x14ac:dyDescent="0.35">
      <c r="A10514" t="s">
        <v>2516</v>
      </c>
    </row>
    <row r="10515" spans="1:9" x14ac:dyDescent="0.35">
      <c r="A10515" t="s">
        <v>29</v>
      </c>
      <c r="B10515" t="s">
        <v>887</v>
      </c>
      <c r="C10515" t="s">
        <v>30</v>
      </c>
      <c r="D10515" t="s">
        <v>2498</v>
      </c>
      <c r="E10515" t="s">
        <v>2499</v>
      </c>
      <c r="F10515" t="s">
        <v>2500</v>
      </c>
      <c r="G10515" t="s">
        <v>2501</v>
      </c>
      <c r="H10515" t="s">
        <v>2502</v>
      </c>
      <c r="I10515" t="s">
        <v>74</v>
      </c>
    </row>
    <row r="10516" spans="1:9" x14ac:dyDescent="0.35">
      <c r="A10516" t="s">
        <v>35</v>
      </c>
      <c r="B10516" t="s">
        <v>888</v>
      </c>
      <c r="C10516">
        <v>162</v>
      </c>
      <c r="D10516" t="s">
        <v>387</v>
      </c>
      <c r="E10516" t="s">
        <v>839</v>
      </c>
      <c r="F10516" t="s">
        <v>390</v>
      </c>
      <c r="G10516" t="s">
        <v>780</v>
      </c>
      <c r="H10516" t="s">
        <v>170</v>
      </c>
      <c r="I10516" t="s">
        <v>78</v>
      </c>
    </row>
    <row r="10517" spans="1:9" x14ac:dyDescent="0.35">
      <c r="A10517" t="s">
        <v>35</v>
      </c>
      <c r="B10517" t="s">
        <v>889</v>
      </c>
      <c r="C10517">
        <v>119</v>
      </c>
      <c r="D10517" t="s">
        <v>341</v>
      </c>
      <c r="E10517" t="s">
        <v>996</v>
      </c>
      <c r="F10517" t="s">
        <v>550</v>
      </c>
      <c r="G10517" t="s">
        <v>1209</v>
      </c>
      <c r="H10517" t="s">
        <v>78</v>
      </c>
      <c r="I10517" t="s">
        <v>673</v>
      </c>
    </row>
    <row r="10518" spans="1:9" x14ac:dyDescent="0.35">
      <c r="A10518" t="s">
        <v>36</v>
      </c>
      <c r="B10518" t="s">
        <v>888</v>
      </c>
      <c r="C10518">
        <v>39</v>
      </c>
      <c r="D10518" t="s">
        <v>78</v>
      </c>
      <c r="E10518" t="s">
        <v>59</v>
      </c>
      <c r="F10518" t="s">
        <v>1208</v>
      </c>
      <c r="G10518" t="s">
        <v>249</v>
      </c>
      <c r="H10518" t="s">
        <v>78</v>
      </c>
      <c r="I10518" t="s">
        <v>78</v>
      </c>
    </row>
    <row r="10519" spans="1:9" x14ac:dyDescent="0.35">
      <c r="A10519" t="s">
        <v>36</v>
      </c>
      <c r="B10519" t="s">
        <v>889</v>
      </c>
      <c r="C10519">
        <v>69</v>
      </c>
      <c r="D10519" t="s">
        <v>800</v>
      </c>
      <c r="E10519" t="s">
        <v>528</v>
      </c>
      <c r="F10519" t="s">
        <v>592</v>
      </c>
      <c r="G10519" t="s">
        <v>795</v>
      </c>
      <c r="H10519" t="s">
        <v>406</v>
      </c>
      <c r="I10519" t="s">
        <v>78</v>
      </c>
    </row>
    <row r="10520" spans="1:9" x14ac:dyDescent="0.35">
      <c r="A10520" t="s">
        <v>37</v>
      </c>
      <c r="B10520" t="s">
        <v>888</v>
      </c>
      <c r="C10520">
        <v>23</v>
      </c>
      <c r="D10520" t="s">
        <v>732</v>
      </c>
      <c r="E10520" t="s">
        <v>770</v>
      </c>
      <c r="F10520" t="s">
        <v>149</v>
      </c>
      <c r="G10520" t="s">
        <v>229</v>
      </c>
      <c r="H10520" t="s">
        <v>78</v>
      </c>
      <c r="I10520" t="s">
        <v>78</v>
      </c>
    </row>
    <row r="10521" spans="1:9" x14ac:dyDescent="0.35">
      <c r="A10521" t="s">
        <v>37</v>
      </c>
      <c r="B10521" t="s">
        <v>889</v>
      </c>
      <c r="C10521">
        <v>45</v>
      </c>
      <c r="D10521" t="s">
        <v>78</v>
      </c>
      <c r="E10521" t="s">
        <v>698</v>
      </c>
      <c r="F10521" t="s">
        <v>256</v>
      </c>
      <c r="G10521" t="s">
        <v>524</v>
      </c>
      <c r="H10521" t="s">
        <v>78</v>
      </c>
      <c r="I10521" t="s">
        <v>78</v>
      </c>
    </row>
    <row r="10522" spans="1:9" x14ac:dyDescent="0.35">
      <c r="A10522" t="s">
        <v>38</v>
      </c>
      <c r="B10522" t="s">
        <v>888</v>
      </c>
      <c r="C10522">
        <v>82</v>
      </c>
      <c r="D10522" t="s">
        <v>644</v>
      </c>
      <c r="E10522" t="s">
        <v>69</v>
      </c>
      <c r="F10522" t="s">
        <v>1380</v>
      </c>
      <c r="G10522" t="s">
        <v>1200</v>
      </c>
      <c r="H10522" t="s">
        <v>719</v>
      </c>
      <c r="I10522" t="s">
        <v>78</v>
      </c>
    </row>
    <row r="10523" spans="1:9" x14ac:dyDescent="0.35">
      <c r="A10523" t="s">
        <v>38</v>
      </c>
      <c r="B10523" t="s">
        <v>889</v>
      </c>
      <c r="C10523">
        <v>334</v>
      </c>
      <c r="D10523" t="s">
        <v>337</v>
      </c>
      <c r="E10523" t="s">
        <v>834</v>
      </c>
      <c r="F10523" t="s">
        <v>99</v>
      </c>
      <c r="G10523" t="s">
        <v>654</v>
      </c>
      <c r="H10523" t="s">
        <v>668</v>
      </c>
      <c r="I10523" t="s">
        <v>78</v>
      </c>
    </row>
    <row r="10524" spans="1:9" x14ac:dyDescent="0.35">
      <c r="A10524" t="s">
        <v>39</v>
      </c>
      <c r="B10524" t="s">
        <v>888</v>
      </c>
      <c r="C10524">
        <v>22</v>
      </c>
      <c r="D10524" t="s">
        <v>825</v>
      </c>
      <c r="E10524" t="s">
        <v>825</v>
      </c>
      <c r="F10524" t="s">
        <v>1411</v>
      </c>
      <c r="G10524" t="s">
        <v>1112</v>
      </c>
      <c r="H10524" t="s">
        <v>78</v>
      </c>
      <c r="I10524" t="s">
        <v>78</v>
      </c>
    </row>
    <row r="10525" spans="1:9" x14ac:dyDescent="0.35">
      <c r="A10525" t="s">
        <v>39</v>
      </c>
      <c r="B10525" t="s">
        <v>889</v>
      </c>
      <c r="C10525">
        <v>97</v>
      </c>
      <c r="D10525" t="s">
        <v>738</v>
      </c>
      <c r="E10525" t="s">
        <v>1023</v>
      </c>
      <c r="F10525" t="s">
        <v>112</v>
      </c>
      <c r="G10525" t="s">
        <v>985</v>
      </c>
      <c r="H10525" t="s">
        <v>406</v>
      </c>
      <c r="I10525" t="s">
        <v>406</v>
      </c>
    </row>
    <row r="10526" spans="1:9" x14ac:dyDescent="0.35">
      <c r="A10526" t="s">
        <v>40</v>
      </c>
      <c r="B10526" t="s">
        <v>888</v>
      </c>
      <c r="C10526">
        <v>328</v>
      </c>
      <c r="D10526" t="s">
        <v>406</v>
      </c>
      <c r="E10526" t="s">
        <v>722</v>
      </c>
      <c r="F10526" t="s">
        <v>401</v>
      </c>
      <c r="G10526" t="s">
        <v>146</v>
      </c>
      <c r="H10526" t="s">
        <v>490</v>
      </c>
      <c r="I10526" t="s">
        <v>78</v>
      </c>
    </row>
    <row r="10527" spans="1:9" x14ac:dyDescent="0.35">
      <c r="A10527" t="s">
        <v>40</v>
      </c>
      <c r="B10527" t="s">
        <v>889</v>
      </c>
      <c r="C10527">
        <v>664</v>
      </c>
      <c r="D10527" t="s">
        <v>676</v>
      </c>
      <c r="E10527" t="s">
        <v>1220</v>
      </c>
      <c r="F10527" t="s">
        <v>338</v>
      </c>
      <c r="G10527" t="s">
        <v>925</v>
      </c>
      <c r="H10527" t="s">
        <v>433</v>
      </c>
      <c r="I10527" t="s">
        <v>673</v>
      </c>
    </row>
    <row r="10529" spans="1:8" x14ac:dyDescent="0.35">
      <c r="A10529" t="s">
        <v>2517</v>
      </c>
    </row>
    <row r="10530" spans="1:8" x14ac:dyDescent="0.35">
      <c r="A10530" t="s">
        <v>29</v>
      </c>
      <c r="B10530" t="s">
        <v>887</v>
      </c>
      <c r="C10530" t="s">
        <v>30</v>
      </c>
      <c r="D10530" t="s">
        <v>2501</v>
      </c>
      <c r="E10530" t="s">
        <v>2499</v>
      </c>
      <c r="F10530" t="s">
        <v>2500</v>
      </c>
      <c r="G10530" t="s">
        <v>2502</v>
      </c>
      <c r="H10530" t="s">
        <v>2498</v>
      </c>
    </row>
    <row r="10531" spans="1:8" x14ac:dyDescent="0.35">
      <c r="A10531" t="s">
        <v>35</v>
      </c>
      <c r="B10531" t="s">
        <v>888</v>
      </c>
      <c r="C10531">
        <v>20</v>
      </c>
      <c r="D10531" t="s">
        <v>728</v>
      </c>
      <c r="E10531" t="s">
        <v>783</v>
      </c>
      <c r="F10531" t="s">
        <v>340</v>
      </c>
      <c r="G10531" t="s">
        <v>78</v>
      </c>
      <c r="H10531" t="s">
        <v>942</v>
      </c>
    </row>
    <row r="10532" spans="1:8" x14ac:dyDescent="0.35">
      <c r="A10532" t="s">
        <v>35</v>
      </c>
      <c r="B10532" t="s">
        <v>889</v>
      </c>
      <c r="C10532">
        <v>11</v>
      </c>
      <c r="D10532" t="s">
        <v>336</v>
      </c>
      <c r="E10532" t="s">
        <v>78</v>
      </c>
      <c r="F10532" t="s">
        <v>607</v>
      </c>
      <c r="G10532" t="s">
        <v>78</v>
      </c>
      <c r="H10532" t="s">
        <v>78</v>
      </c>
    </row>
    <row r="10533" spans="1:8" x14ac:dyDescent="0.35">
      <c r="A10533" t="s">
        <v>36</v>
      </c>
      <c r="B10533" t="s">
        <v>888</v>
      </c>
      <c r="C10533">
        <v>3</v>
      </c>
      <c r="D10533" t="s">
        <v>78</v>
      </c>
      <c r="E10533" t="s">
        <v>78</v>
      </c>
      <c r="F10533" t="s">
        <v>294</v>
      </c>
      <c r="G10533" t="s">
        <v>78</v>
      </c>
      <c r="H10533" t="s">
        <v>78</v>
      </c>
    </row>
    <row r="10534" spans="1:8" x14ac:dyDescent="0.35">
      <c r="A10534" t="s">
        <v>36</v>
      </c>
      <c r="B10534" t="s">
        <v>889</v>
      </c>
      <c r="C10534">
        <v>8</v>
      </c>
      <c r="D10534" t="s">
        <v>76</v>
      </c>
      <c r="E10534" t="s">
        <v>78</v>
      </c>
      <c r="F10534" t="s">
        <v>77</v>
      </c>
      <c r="G10534" t="s">
        <v>78</v>
      </c>
      <c r="H10534" t="s">
        <v>78</v>
      </c>
    </row>
    <row r="10535" spans="1:8" x14ac:dyDescent="0.35">
      <c r="A10535" t="s">
        <v>37</v>
      </c>
      <c r="B10535" t="s">
        <v>888</v>
      </c>
      <c r="C10535">
        <v>1</v>
      </c>
      <c r="D10535" t="s">
        <v>294</v>
      </c>
      <c r="E10535" t="s">
        <v>78</v>
      </c>
      <c r="F10535" t="s">
        <v>78</v>
      </c>
      <c r="G10535" t="s">
        <v>78</v>
      </c>
      <c r="H10535" t="s">
        <v>78</v>
      </c>
    </row>
    <row r="10536" spans="1:8" x14ac:dyDescent="0.35">
      <c r="A10536" t="s">
        <v>37</v>
      </c>
      <c r="B10536" t="s">
        <v>889</v>
      </c>
      <c r="C10536">
        <v>4</v>
      </c>
      <c r="D10536" t="s">
        <v>646</v>
      </c>
      <c r="E10536" t="s">
        <v>791</v>
      </c>
      <c r="F10536" t="s">
        <v>680</v>
      </c>
      <c r="G10536" t="s">
        <v>78</v>
      </c>
      <c r="H10536" t="s">
        <v>78</v>
      </c>
    </row>
    <row r="10537" spans="1:8" x14ac:dyDescent="0.35">
      <c r="A10537" t="s">
        <v>38</v>
      </c>
      <c r="B10537" t="s">
        <v>888</v>
      </c>
      <c r="C10537">
        <v>15</v>
      </c>
      <c r="D10537" t="s">
        <v>111</v>
      </c>
      <c r="E10537" t="s">
        <v>1023</v>
      </c>
      <c r="F10537" t="s">
        <v>1103</v>
      </c>
      <c r="G10537" t="s">
        <v>78</v>
      </c>
      <c r="H10537" t="s">
        <v>78</v>
      </c>
    </row>
    <row r="10538" spans="1:8" x14ac:dyDescent="0.35">
      <c r="A10538" t="s">
        <v>38</v>
      </c>
      <c r="B10538" t="s">
        <v>889</v>
      </c>
      <c r="C10538">
        <v>28</v>
      </c>
      <c r="D10538" t="s">
        <v>200</v>
      </c>
      <c r="E10538" t="s">
        <v>725</v>
      </c>
      <c r="F10538" t="s">
        <v>619</v>
      </c>
      <c r="G10538" t="s">
        <v>734</v>
      </c>
      <c r="H10538" t="s">
        <v>78</v>
      </c>
    </row>
    <row r="10539" spans="1:8" x14ac:dyDescent="0.35">
      <c r="A10539" t="s">
        <v>39</v>
      </c>
      <c r="B10539" t="s">
        <v>888</v>
      </c>
      <c r="C10539">
        <v>2</v>
      </c>
      <c r="D10539" t="s">
        <v>1213</v>
      </c>
      <c r="E10539" t="s">
        <v>78</v>
      </c>
      <c r="F10539" t="s">
        <v>811</v>
      </c>
      <c r="G10539" t="s">
        <v>78</v>
      </c>
      <c r="H10539" t="s">
        <v>78</v>
      </c>
    </row>
    <row r="10540" spans="1:8" x14ac:dyDescent="0.35">
      <c r="A10540" t="s">
        <v>39</v>
      </c>
      <c r="B10540" t="s">
        <v>889</v>
      </c>
      <c r="C10540">
        <v>12</v>
      </c>
      <c r="D10540" t="s">
        <v>1026</v>
      </c>
      <c r="E10540" t="s">
        <v>1314</v>
      </c>
      <c r="F10540" t="s">
        <v>352</v>
      </c>
      <c r="G10540" t="s">
        <v>78</v>
      </c>
      <c r="H10540" t="s">
        <v>690</v>
      </c>
    </row>
    <row r="10541" spans="1:8" x14ac:dyDescent="0.35">
      <c r="A10541" t="s">
        <v>40</v>
      </c>
      <c r="B10541" t="s">
        <v>888</v>
      </c>
      <c r="C10541">
        <v>41</v>
      </c>
      <c r="D10541" t="s">
        <v>143</v>
      </c>
      <c r="E10541" t="s">
        <v>745</v>
      </c>
      <c r="F10541" t="s">
        <v>326</v>
      </c>
      <c r="G10541" t="s">
        <v>78</v>
      </c>
      <c r="H10541" t="s">
        <v>69</v>
      </c>
    </row>
    <row r="10542" spans="1:8" x14ac:dyDescent="0.35">
      <c r="A10542" t="s">
        <v>40</v>
      </c>
      <c r="B10542" t="s">
        <v>889</v>
      </c>
      <c r="C10542">
        <v>63</v>
      </c>
      <c r="D10542" t="s">
        <v>227</v>
      </c>
      <c r="E10542" t="s">
        <v>958</v>
      </c>
      <c r="F10542" t="s">
        <v>454</v>
      </c>
      <c r="G10542" t="s">
        <v>675</v>
      </c>
      <c r="H10542" t="s">
        <v>389</v>
      </c>
    </row>
    <row r="10544" spans="1:8" x14ac:dyDescent="0.35">
      <c r="A10544" t="s">
        <v>2518</v>
      </c>
    </row>
    <row r="10545" spans="1:9" x14ac:dyDescent="0.35">
      <c r="A10545" t="s">
        <v>29</v>
      </c>
      <c r="B10545" t="s">
        <v>887</v>
      </c>
      <c r="C10545" t="s">
        <v>30</v>
      </c>
      <c r="D10545" t="s">
        <v>2499</v>
      </c>
      <c r="E10545" t="s">
        <v>2500</v>
      </c>
      <c r="F10545" t="s">
        <v>2501</v>
      </c>
      <c r="G10545" t="s">
        <v>74</v>
      </c>
      <c r="H10545" t="s">
        <v>2498</v>
      </c>
    </row>
    <row r="10546" spans="1:9" x14ac:dyDescent="0.35">
      <c r="A10546" t="s">
        <v>35</v>
      </c>
      <c r="B10546" t="s">
        <v>888</v>
      </c>
      <c r="C10546">
        <v>29</v>
      </c>
      <c r="D10546" t="s">
        <v>383</v>
      </c>
      <c r="E10546" t="s">
        <v>1031</v>
      </c>
      <c r="F10546" t="s">
        <v>738</v>
      </c>
      <c r="G10546" t="s">
        <v>78</v>
      </c>
      <c r="H10546" t="s">
        <v>623</v>
      </c>
    </row>
    <row r="10547" spans="1:9" x14ac:dyDescent="0.35">
      <c r="A10547" t="s">
        <v>35</v>
      </c>
      <c r="B10547" t="s">
        <v>889</v>
      </c>
      <c r="C10547">
        <v>18</v>
      </c>
      <c r="D10547" t="s">
        <v>1198</v>
      </c>
      <c r="E10547" t="s">
        <v>683</v>
      </c>
      <c r="F10547" t="s">
        <v>1222</v>
      </c>
      <c r="G10547" t="s">
        <v>78</v>
      </c>
      <c r="H10547" t="s">
        <v>78</v>
      </c>
    </row>
    <row r="10548" spans="1:9" x14ac:dyDescent="0.35">
      <c r="A10548" t="s">
        <v>36</v>
      </c>
      <c r="B10548" t="s">
        <v>888</v>
      </c>
      <c r="C10548">
        <v>2</v>
      </c>
      <c r="D10548" t="s">
        <v>78</v>
      </c>
      <c r="E10548" t="s">
        <v>294</v>
      </c>
      <c r="F10548" t="s">
        <v>78</v>
      </c>
      <c r="G10548" t="s">
        <v>78</v>
      </c>
      <c r="H10548" t="s">
        <v>78</v>
      </c>
    </row>
    <row r="10549" spans="1:9" x14ac:dyDescent="0.35">
      <c r="A10549" t="s">
        <v>36</v>
      </c>
      <c r="B10549" t="s">
        <v>889</v>
      </c>
      <c r="C10549">
        <v>5</v>
      </c>
      <c r="D10549" t="s">
        <v>78</v>
      </c>
      <c r="E10549" t="s">
        <v>155</v>
      </c>
      <c r="F10549" t="s">
        <v>1264</v>
      </c>
      <c r="G10549" t="s">
        <v>78</v>
      </c>
      <c r="H10549" t="s">
        <v>507</v>
      </c>
    </row>
    <row r="10550" spans="1:9" x14ac:dyDescent="0.35">
      <c r="A10550" t="s">
        <v>37</v>
      </c>
      <c r="B10550" t="s">
        <v>888</v>
      </c>
      <c r="C10550">
        <v>4</v>
      </c>
      <c r="D10550" t="s">
        <v>682</v>
      </c>
      <c r="E10550" t="s">
        <v>852</v>
      </c>
      <c r="F10550" t="s">
        <v>80</v>
      </c>
      <c r="G10550" t="s">
        <v>78</v>
      </c>
      <c r="H10550" t="s">
        <v>78</v>
      </c>
    </row>
    <row r="10551" spans="1:9" x14ac:dyDescent="0.35">
      <c r="A10551" t="s">
        <v>37</v>
      </c>
      <c r="B10551" t="s">
        <v>889</v>
      </c>
      <c r="C10551">
        <v>3</v>
      </c>
      <c r="D10551" t="s">
        <v>78</v>
      </c>
      <c r="E10551" t="s">
        <v>47</v>
      </c>
      <c r="F10551" t="s">
        <v>473</v>
      </c>
      <c r="G10551" t="s">
        <v>176</v>
      </c>
      <c r="H10551" t="s">
        <v>78</v>
      </c>
    </row>
    <row r="10552" spans="1:9" x14ac:dyDescent="0.35">
      <c r="A10552" t="s">
        <v>38</v>
      </c>
      <c r="B10552" t="s">
        <v>888</v>
      </c>
      <c r="C10552">
        <v>15</v>
      </c>
      <c r="D10552" t="s">
        <v>690</v>
      </c>
      <c r="E10552" t="s">
        <v>395</v>
      </c>
      <c r="F10552" t="s">
        <v>966</v>
      </c>
      <c r="G10552" t="s">
        <v>78</v>
      </c>
      <c r="H10552" t="s">
        <v>949</v>
      </c>
    </row>
    <row r="10553" spans="1:9" x14ac:dyDescent="0.35">
      <c r="A10553" t="s">
        <v>38</v>
      </c>
      <c r="B10553" t="s">
        <v>889</v>
      </c>
      <c r="C10553">
        <v>35</v>
      </c>
      <c r="D10553" t="s">
        <v>753</v>
      </c>
      <c r="E10553" t="s">
        <v>1208</v>
      </c>
      <c r="F10553" t="s">
        <v>319</v>
      </c>
      <c r="G10553" t="s">
        <v>78</v>
      </c>
      <c r="H10553" t="s">
        <v>456</v>
      </c>
    </row>
    <row r="10554" spans="1:9" x14ac:dyDescent="0.35">
      <c r="A10554" t="s">
        <v>39</v>
      </c>
      <c r="B10554" t="s">
        <v>888</v>
      </c>
      <c r="C10554">
        <v>1</v>
      </c>
      <c r="D10554" t="s">
        <v>78</v>
      </c>
      <c r="E10554" t="s">
        <v>294</v>
      </c>
      <c r="F10554" t="s">
        <v>78</v>
      </c>
      <c r="G10554" t="s">
        <v>78</v>
      </c>
      <c r="H10554" t="s">
        <v>78</v>
      </c>
    </row>
    <row r="10555" spans="1:9" x14ac:dyDescent="0.35">
      <c r="A10555" t="s">
        <v>39</v>
      </c>
      <c r="B10555" t="s">
        <v>889</v>
      </c>
      <c r="C10555">
        <v>6</v>
      </c>
      <c r="D10555" t="s">
        <v>78</v>
      </c>
      <c r="E10555" t="s">
        <v>583</v>
      </c>
      <c r="F10555" t="s">
        <v>504</v>
      </c>
      <c r="G10555" t="s">
        <v>78</v>
      </c>
      <c r="H10555" t="s">
        <v>78</v>
      </c>
    </row>
    <row r="10556" spans="1:9" x14ac:dyDescent="0.35">
      <c r="A10556" t="s">
        <v>40</v>
      </c>
      <c r="B10556" t="s">
        <v>888</v>
      </c>
      <c r="C10556">
        <v>51</v>
      </c>
      <c r="D10556" t="s">
        <v>1167</v>
      </c>
      <c r="E10556" t="s">
        <v>647</v>
      </c>
      <c r="F10556" t="s">
        <v>699</v>
      </c>
      <c r="G10556" t="s">
        <v>78</v>
      </c>
      <c r="H10556" t="s">
        <v>743</v>
      </c>
    </row>
    <row r="10557" spans="1:9" x14ac:dyDescent="0.35">
      <c r="A10557" t="s">
        <v>40</v>
      </c>
      <c r="B10557" t="s">
        <v>889</v>
      </c>
      <c r="C10557">
        <v>67</v>
      </c>
      <c r="D10557" t="s">
        <v>67</v>
      </c>
      <c r="E10557" t="s">
        <v>336</v>
      </c>
      <c r="F10557" t="s">
        <v>764</v>
      </c>
      <c r="G10557" t="s">
        <v>633</v>
      </c>
      <c r="H10557" t="s">
        <v>456</v>
      </c>
    </row>
    <row r="10559" spans="1:9" x14ac:dyDescent="0.35">
      <c r="A10559" t="s">
        <v>2519</v>
      </c>
    </row>
    <row r="10560" spans="1:9" x14ac:dyDescent="0.35">
      <c r="A10560" t="s">
        <v>29</v>
      </c>
      <c r="B10560" t="s">
        <v>887</v>
      </c>
      <c r="C10560" t="s">
        <v>30</v>
      </c>
      <c r="D10560" t="s">
        <v>2500</v>
      </c>
      <c r="E10560" t="s">
        <v>2501</v>
      </c>
      <c r="F10560" t="s">
        <v>2499</v>
      </c>
      <c r="G10560" t="s">
        <v>2502</v>
      </c>
      <c r="H10560" t="s">
        <v>2498</v>
      </c>
      <c r="I10560" t="s">
        <v>74</v>
      </c>
    </row>
    <row r="10561" spans="1:9" x14ac:dyDescent="0.35">
      <c r="A10561" t="s">
        <v>35</v>
      </c>
      <c r="B10561" t="s">
        <v>888</v>
      </c>
      <c r="C10561">
        <v>83</v>
      </c>
      <c r="D10561" t="s">
        <v>326</v>
      </c>
      <c r="E10561" t="s">
        <v>670</v>
      </c>
      <c r="F10561" t="s">
        <v>374</v>
      </c>
      <c r="G10561" t="s">
        <v>673</v>
      </c>
      <c r="H10561" t="s">
        <v>78</v>
      </c>
      <c r="I10561" t="s">
        <v>673</v>
      </c>
    </row>
    <row r="10562" spans="1:9" x14ac:dyDescent="0.35">
      <c r="A10562" t="s">
        <v>35</v>
      </c>
      <c r="B10562" t="s">
        <v>889</v>
      </c>
      <c r="C10562">
        <v>40</v>
      </c>
      <c r="D10562" t="s">
        <v>329</v>
      </c>
      <c r="E10562" t="s">
        <v>573</v>
      </c>
      <c r="F10562" t="s">
        <v>987</v>
      </c>
      <c r="G10562" t="s">
        <v>78</v>
      </c>
      <c r="H10562" t="s">
        <v>78</v>
      </c>
      <c r="I10562" t="s">
        <v>78</v>
      </c>
    </row>
    <row r="10563" spans="1:9" x14ac:dyDescent="0.35">
      <c r="A10563" t="s">
        <v>36</v>
      </c>
      <c r="B10563" t="s">
        <v>888</v>
      </c>
      <c r="C10563">
        <v>9</v>
      </c>
      <c r="D10563" t="s">
        <v>1287</v>
      </c>
      <c r="E10563" t="s">
        <v>1107</v>
      </c>
      <c r="F10563" t="s">
        <v>78</v>
      </c>
      <c r="G10563" t="s">
        <v>78</v>
      </c>
      <c r="H10563" t="s">
        <v>78</v>
      </c>
      <c r="I10563" t="s">
        <v>78</v>
      </c>
    </row>
    <row r="10564" spans="1:9" x14ac:dyDescent="0.35">
      <c r="A10564" t="s">
        <v>36</v>
      </c>
      <c r="B10564" t="s">
        <v>889</v>
      </c>
      <c r="C10564">
        <v>19</v>
      </c>
      <c r="D10564" t="s">
        <v>691</v>
      </c>
      <c r="E10564" t="s">
        <v>968</v>
      </c>
      <c r="F10564" t="s">
        <v>78</v>
      </c>
      <c r="G10564" t="s">
        <v>78</v>
      </c>
      <c r="H10564" t="s">
        <v>743</v>
      </c>
      <c r="I10564" t="s">
        <v>78</v>
      </c>
    </row>
    <row r="10565" spans="1:9" x14ac:dyDescent="0.35">
      <c r="A10565" t="s">
        <v>37</v>
      </c>
      <c r="B10565" t="s">
        <v>888</v>
      </c>
      <c r="C10565">
        <v>13</v>
      </c>
      <c r="D10565" t="s">
        <v>666</v>
      </c>
      <c r="E10565" t="s">
        <v>1562</v>
      </c>
      <c r="F10565" t="s">
        <v>78</v>
      </c>
      <c r="G10565" t="s">
        <v>78</v>
      </c>
      <c r="H10565" t="s">
        <v>78</v>
      </c>
      <c r="I10565" t="s">
        <v>78</v>
      </c>
    </row>
    <row r="10566" spans="1:9" x14ac:dyDescent="0.35">
      <c r="A10566" t="s">
        <v>37</v>
      </c>
      <c r="B10566" t="s">
        <v>889</v>
      </c>
      <c r="C10566">
        <v>10</v>
      </c>
      <c r="D10566" t="s">
        <v>391</v>
      </c>
      <c r="E10566" t="s">
        <v>327</v>
      </c>
      <c r="F10566" t="s">
        <v>1087</v>
      </c>
      <c r="G10566" t="s">
        <v>78</v>
      </c>
      <c r="H10566" t="s">
        <v>78</v>
      </c>
      <c r="I10566" t="s">
        <v>78</v>
      </c>
    </row>
    <row r="10567" spans="1:9" x14ac:dyDescent="0.35">
      <c r="A10567" t="s">
        <v>38</v>
      </c>
      <c r="B10567" t="s">
        <v>888</v>
      </c>
      <c r="C10567">
        <v>28</v>
      </c>
      <c r="D10567" t="s">
        <v>497</v>
      </c>
      <c r="E10567" t="s">
        <v>813</v>
      </c>
      <c r="F10567" t="s">
        <v>49</v>
      </c>
      <c r="G10567" t="s">
        <v>644</v>
      </c>
      <c r="H10567" t="s">
        <v>78</v>
      </c>
      <c r="I10567" t="s">
        <v>78</v>
      </c>
    </row>
    <row r="10568" spans="1:9" x14ac:dyDescent="0.35">
      <c r="A10568" t="s">
        <v>38</v>
      </c>
      <c r="B10568" t="s">
        <v>889</v>
      </c>
      <c r="C10568">
        <v>79</v>
      </c>
      <c r="D10568" t="s">
        <v>184</v>
      </c>
      <c r="E10568" t="s">
        <v>245</v>
      </c>
      <c r="F10568" t="s">
        <v>1018</v>
      </c>
      <c r="G10568" t="s">
        <v>374</v>
      </c>
      <c r="H10568" t="s">
        <v>374</v>
      </c>
      <c r="I10568" t="s">
        <v>78</v>
      </c>
    </row>
    <row r="10569" spans="1:9" x14ac:dyDescent="0.35">
      <c r="A10569" t="s">
        <v>39</v>
      </c>
      <c r="B10569" t="s">
        <v>888</v>
      </c>
      <c r="C10569">
        <v>8</v>
      </c>
      <c r="D10569" t="s">
        <v>494</v>
      </c>
      <c r="E10569" t="s">
        <v>238</v>
      </c>
      <c r="F10569" t="s">
        <v>1214</v>
      </c>
      <c r="G10569" t="s">
        <v>78</v>
      </c>
      <c r="H10569" t="s">
        <v>783</v>
      </c>
      <c r="I10569" t="s">
        <v>78</v>
      </c>
    </row>
    <row r="10570" spans="1:9" x14ac:dyDescent="0.35">
      <c r="A10570" t="s">
        <v>39</v>
      </c>
      <c r="B10570" t="s">
        <v>889</v>
      </c>
      <c r="C10570">
        <v>34</v>
      </c>
      <c r="D10570" t="s">
        <v>674</v>
      </c>
      <c r="E10570" t="s">
        <v>597</v>
      </c>
      <c r="F10570" t="s">
        <v>633</v>
      </c>
      <c r="G10570" t="s">
        <v>78</v>
      </c>
      <c r="H10570" t="s">
        <v>78</v>
      </c>
      <c r="I10570" t="s">
        <v>78</v>
      </c>
    </row>
    <row r="10571" spans="1:9" x14ac:dyDescent="0.35">
      <c r="A10571" t="s">
        <v>40</v>
      </c>
      <c r="B10571" t="s">
        <v>888</v>
      </c>
      <c r="C10571">
        <v>141</v>
      </c>
      <c r="D10571" t="s">
        <v>366</v>
      </c>
      <c r="E10571" t="s">
        <v>666</v>
      </c>
      <c r="F10571" t="s">
        <v>938</v>
      </c>
      <c r="G10571" t="s">
        <v>374</v>
      </c>
      <c r="H10571" t="s">
        <v>377</v>
      </c>
      <c r="I10571" t="s">
        <v>679</v>
      </c>
    </row>
    <row r="10572" spans="1:9" x14ac:dyDescent="0.35">
      <c r="A10572" t="s">
        <v>40</v>
      </c>
      <c r="B10572" t="s">
        <v>889</v>
      </c>
      <c r="C10572">
        <v>182</v>
      </c>
      <c r="D10572" t="s">
        <v>1208</v>
      </c>
      <c r="E10572" t="s">
        <v>494</v>
      </c>
      <c r="F10572" t="s">
        <v>745</v>
      </c>
      <c r="G10572" t="s">
        <v>673</v>
      </c>
      <c r="H10572" t="s">
        <v>374</v>
      </c>
      <c r="I10572" t="s">
        <v>78</v>
      </c>
    </row>
    <row r="10574" spans="1:9" x14ac:dyDescent="0.35">
      <c r="A10574" t="s">
        <v>2520</v>
      </c>
    </row>
    <row r="10575" spans="1:9" x14ac:dyDescent="0.35">
      <c r="A10575" t="s">
        <v>29</v>
      </c>
      <c r="B10575" t="s">
        <v>887</v>
      </c>
      <c r="C10575" t="s">
        <v>30</v>
      </c>
      <c r="D10575" t="s">
        <v>2500</v>
      </c>
      <c r="E10575" t="s">
        <v>2501</v>
      </c>
      <c r="F10575" t="s">
        <v>2498</v>
      </c>
      <c r="G10575" t="s">
        <v>2499</v>
      </c>
      <c r="H10575" t="s">
        <v>74</v>
      </c>
    </row>
    <row r="10576" spans="1:9" x14ac:dyDescent="0.35">
      <c r="A10576" t="s">
        <v>35</v>
      </c>
      <c r="B10576" t="s">
        <v>888</v>
      </c>
      <c r="C10576">
        <v>15</v>
      </c>
      <c r="D10576" t="s">
        <v>985</v>
      </c>
      <c r="E10576" t="s">
        <v>936</v>
      </c>
      <c r="F10576" t="s">
        <v>78</v>
      </c>
      <c r="G10576" t="s">
        <v>479</v>
      </c>
      <c r="H10576" t="s">
        <v>987</v>
      </c>
    </row>
    <row r="10577" spans="1:8" x14ac:dyDescent="0.35">
      <c r="A10577" t="s">
        <v>35</v>
      </c>
      <c r="B10577" t="s">
        <v>889</v>
      </c>
      <c r="C10577">
        <v>14</v>
      </c>
      <c r="D10577" t="s">
        <v>629</v>
      </c>
      <c r="E10577" t="s">
        <v>348</v>
      </c>
      <c r="F10577" t="s">
        <v>78</v>
      </c>
      <c r="G10577" t="s">
        <v>836</v>
      </c>
      <c r="H10577" t="s">
        <v>78</v>
      </c>
    </row>
    <row r="10578" spans="1:8" x14ac:dyDescent="0.35">
      <c r="A10578" t="s">
        <v>36</v>
      </c>
      <c r="B10578" t="s">
        <v>888</v>
      </c>
      <c r="C10578">
        <v>1</v>
      </c>
      <c r="D10578" t="s">
        <v>294</v>
      </c>
      <c r="E10578" t="s">
        <v>78</v>
      </c>
      <c r="F10578" t="s">
        <v>78</v>
      </c>
      <c r="G10578" t="s">
        <v>78</v>
      </c>
      <c r="H10578" t="s">
        <v>78</v>
      </c>
    </row>
    <row r="10579" spans="1:8" x14ac:dyDescent="0.35">
      <c r="A10579" t="s">
        <v>36</v>
      </c>
      <c r="B10579" t="s">
        <v>889</v>
      </c>
      <c r="C10579">
        <v>8</v>
      </c>
      <c r="D10579" t="s">
        <v>765</v>
      </c>
      <c r="E10579" t="s">
        <v>1171</v>
      </c>
      <c r="F10579" t="s">
        <v>78</v>
      </c>
      <c r="G10579" t="s">
        <v>746</v>
      </c>
      <c r="H10579" t="s">
        <v>78</v>
      </c>
    </row>
    <row r="10580" spans="1:8" x14ac:dyDescent="0.35">
      <c r="A10580" t="s">
        <v>37</v>
      </c>
      <c r="B10580" t="s">
        <v>888</v>
      </c>
      <c r="C10580">
        <v>2</v>
      </c>
      <c r="D10580" t="s">
        <v>480</v>
      </c>
      <c r="E10580" t="s">
        <v>168</v>
      </c>
      <c r="F10580" t="s">
        <v>78</v>
      </c>
      <c r="G10580" t="s">
        <v>78</v>
      </c>
      <c r="H10580" t="s">
        <v>78</v>
      </c>
    </row>
    <row r="10581" spans="1:8" x14ac:dyDescent="0.35">
      <c r="A10581" t="s">
        <v>37</v>
      </c>
      <c r="B10581" t="s">
        <v>889</v>
      </c>
      <c r="C10581">
        <v>6</v>
      </c>
      <c r="D10581" t="s">
        <v>473</v>
      </c>
      <c r="E10581" t="s">
        <v>897</v>
      </c>
      <c r="F10581" t="s">
        <v>1220</v>
      </c>
      <c r="G10581" t="s">
        <v>410</v>
      </c>
      <c r="H10581" t="s">
        <v>78</v>
      </c>
    </row>
    <row r="10582" spans="1:8" x14ac:dyDescent="0.35">
      <c r="A10582" t="s">
        <v>38</v>
      </c>
      <c r="B10582" t="s">
        <v>888</v>
      </c>
      <c r="C10582">
        <v>8</v>
      </c>
      <c r="D10582" t="s">
        <v>672</v>
      </c>
      <c r="E10582" t="s">
        <v>1180</v>
      </c>
      <c r="F10582" t="s">
        <v>78</v>
      </c>
      <c r="G10582" t="s">
        <v>1314</v>
      </c>
      <c r="H10582" t="s">
        <v>78</v>
      </c>
    </row>
    <row r="10583" spans="1:8" x14ac:dyDescent="0.35">
      <c r="A10583" t="s">
        <v>38</v>
      </c>
      <c r="B10583" t="s">
        <v>889</v>
      </c>
      <c r="C10583">
        <v>11</v>
      </c>
      <c r="D10583" t="s">
        <v>650</v>
      </c>
      <c r="E10583" t="s">
        <v>810</v>
      </c>
      <c r="F10583" t="s">
        <v>78</v>
      </c>
      <c r="G10583" t="s">
        <v>267</v>
      </c>
      <c r="H10583" t="s">
        <v>78</v>
      </c>
    </row>
    <row r="10584" spans="1:8" x14ac:dyDescent="0.35">
      <c r="A10584" t="s">
        <v>39</v>
      </c>
      <c r="B10584" t="s">
        <v>888</v>
      </c>
      <c r="C10584">
        <v>2</v>
      </c>
      <c r="D10584" t="s">
        <v>294</v>
      </c>
      <c r="E10584" t="s">
        <v>78</v>
      </c>
      <c r="F10584" t="s">
        <v>78</v>
      </c>
      <c r="G10584" t="s">
        <v>78</v>
      </c>
      <c r="H10584" t="s">
        <v>78</v>
      </c>
    </row>
    <row r="10585" spans="1:8" x14ac:dyDescent="0.35">
      <c r="A10585" t="s">
        <v>39</v>
      </c>
      <c r="B10585" t="s">
        <v>889</v>
      </c>
      <c r="C10585">
        <v>10</v>
      </c>
      <c r="D10585" t="s">
        <v>2012</v>
      </c>
      <c r="E10585" t="s">
        <v>1309</v>
      </c>
      <c r="F10585" t="s">
        <v>78</v>
      </c>
      <c r="G10585" t="s">
        <v>78</v>
      </c>
      <c r="H10585" t="s">
        <v>78</v>
      </c>
    </row>
    <row r="10586" spans="1:8" x14ac:dyDescent="0.35">
      <c r="A10586" t="s">
        <v>40</v>
      </c>
      <c r="B10586" t="s">
        <v>888</v>
      </c>
      <c r="C10586">
        <v>28</v>
      </c>
      <c r="D10586" t="s">
        <v>483</v>
      </c>
      <c r="E10586" t="s">
        <v>699</v>
      </c>
      <c r="F10586" t="s">
        <v>78</v>
      </c>
      <c r="G10586" t="s">
        <v>518</v>
      </c>
      <c r="H10586" t="s">
        <v>673</v>
      </c>
    </row>
    <row r="10587" spans="1:8" x14ac:dyDescent="0.35">
      <c r="A10587" t="s">
        <v>40</v>
      </c>
      <c r="B10587" t="s">
        <v>889</v>
      </c>
      <c r="C10587">
        <v>49</v>
      </c>
      <c r="D10587" t="s">
        <v>358</v>
      </c>
      <c r="E10587" t="s">
        <v>440</v>
      </c>
      <c r="F10587" t="s">
        <v>987</v>
      </c>
      <c r="G10587" t="s">
        <v>654</v>
      </c>
      <c r="H10587" t="s">
        <v>78</v>
      </c>
    </row>
    <row r="10589" spans="1:8" x14ac:dyDescent="0.35">
      <c r="A10589" t="s">
        <v>2521</v>
      </c>
    </row>
    <row r="10590" spans="1:8" x14ac:dyDescent="0.35">
      <c r="A10590" t="s">
        <v>29</v>
      </c>
      <c r="B10590" t="s">
        <v>887</v>
      </c>
      <c r="C10590" t="s">
        <v>30</v>
      </c>
      <c r="D10590" t="s">
        <v>2499</v>
      </c>
      <c r="E10590" t="s">
        <v>2500</v>
      </c>
      <c r="F10590" t="s">
        <v>2501</v>
      </c>
      <c r="G10590" t="s">
        <v>2498</v>
      </c>
      <c r="H10590" t="s">
        <v>74</v>
      </c>
    </row>
    <row r="10591" spans="1:8" x14ac:dyDescent="0.35">
      <c r="A10591" t="s">
        <v>35</v>
      </c>
      <c r="B10591" t="s">
        <v>888</v>
      </c>
      <c r="C10591">
        <v>39</v>
      </c>
      <c r="D10591" t="s">
        <v>642</v>
      </c>
      <c r="E10591" t="s">
        <v>363</v>
      </c>
      <c r="F10591" t="s">
        <v>834</v>
      </c>
      <c r="G10591" t="s">
        <v>78</v>
      </c>
      <c r="H10591" t="s">
        <v>78</v>
      </c>
    </row>
    <row r="10592" spans="1:8" x14ac:dyDescent="0.35">
      <c r="A10592" t="s">
        <v>35</v>
      </c>
      <c r="B10592" t="s">
        <v>889</v>
      </c>
      <c r="C10592">
        <v>24</v>
      </c>
      <c r="D10592" t="s">
        <v>451</v>
      </c>
      <c r="E10592" t="s">
        <v>655</v>
      </c>
      <c r="F10592" t="s">
        <v>649</v>
      </c>
      <c r="G10592" t="s">
        <v>78</v>
      </c>
      <c r="H10592" t="s">
        <v>78</v>
      </c>
    </row>
    <row r="10593" spans="1:8" x14ac:dyDescent="0.35">
      <c r="A10593" t="s">
        <v>36</v>
      </c>
      <c r="B10593" t="s">
        <v>888</v>
      </c>
      <c r="C10593">
        <v>17</v>
      </c>
      <c r="D10593" t="s">
        <v>825</v>
      </c>
      <c r="E10593" t="s">
        <v>380</v>
      </c>
      <c r="F10593" t="s">
        <v>187</v>
      </c>
      <c r="G10593" t="s">
        <v>676</v>
      </c>
      <c r="H10593" t="s">
        <v>78</v>
      </c>
    </row>
    <row r="10594" spans="1:8" x14ac:dyDescent="0.35">
      <c r="A10594" t="s">
        <v>36</v>
      </c>
      <c r="B10594" t="s">
        <v>889</v>
      </c>
      <c r="C10594">
        <v>19</v>
      </c>
      <c r="D10594" t="s">
        <v>996</v>
      </c>
      <c r="E10594" t="s">
        <v>276</v>
      </c>
      <c r="F10594" t="s">
        <v>233</v>
      </c>
      <c r="G10594" t="s">
        <v>812</v>
      </c>
      <c r="H10594" t="s">
        <v>78</v>
      </c>
    </row>
    <row r="10595" spans="1:8" x14ac:dyDescent="0.35">
      <c r="A10595" t="s">
        <v>37</v>
      </c>
      <c r="B10595" t="s">
        <v>888</v>
      </c>
      <c r="C10595">
        <v>11</v>
      </c>
      <c r="D10595" t="s">
        <v>249</v>
      </c>
      <c r="E10595" t="s">
        <v>689</v>
      </c>
      <c r="F10595" t="s">
        <v>1123</v>
      </c>
      <c r="G10595" t="s">
        <v>78</v>
      </c>
      <c r="H10595" t="s">
        <v>78</v>
      </c>
    </row>
    <row r="10596" spans="1:8" x14ac:dyDescent="0.35">
      <c r="A10596" t="s">
        <v>37</v>
      </c>
      <c r="B10596" t="s">
        <v>889</v>
      </c>
      <c r="C10596">
        <v>14</v>
      </c>
      <c r="D10596" t="s">
        <v>734</v>
      </c>
      <c r="E10596" t="s">
        <v>603</v>
      </c>
      <c r="F10596" t="s">
        <v>641</v>
      </c>
      <c r="G10596" t="s">
        <v>78</v>
      </c>
      <c r="H10596" t="s">
        <v>78</v>
      </c>
    </row>
    <row r="10597" spans="1:8" x14ac:dyDescent="0.35">
      <c r="A10597" t="s">
        <v>38</v>
      </c>
      <c r="B10597" t="s">
        <v>888</v>
      </c>
      <c r="C10597">
        <v>23</v>
      </c>
      <c r="D10597" t="s">
        <v>998</v>
      </c>
      <c r="E10597" t="s">
        <v>430</v>
      </c>
      <c r="F10597" t="s">
        <v>336</v>
      </c>
      <c r="G10597" t="s">
        <v>78</v>
      </c>
      <c r="H10597" t="s">
        <v>78</v>
      </c>
    </row>
    <row r="10598" spans="1:8" x14ac:dyDescent="0.35">
      <c r="A10598" t="s">
        <v>38</v>
      </c>
      <c r="B10598" t="s">
        <v>889</v>
      </c>
      <c r="C10598">
        <v>59</v>
      </c>
      <c r="D10598" t="s">
        <v>938</v>
      </c>
      <c r="E10598" t="s">
        <v>496</v>
      </c>
      <c r="F10598" t="s">
        <v>437</v>
      </c>
      <c r="G10598" t="s">
        <v>250</v>
      </c>
      <c r="H10598" t="s">
        <v>78</v>
      </c>
    </row>
    <row r="10599" spans="1:8" x14ac:dyDescent="0.35">
      <c r="A10599" t="s">
        <v>39</v>
      </c>
      <c r="B10599" t="s">
        <v>888</v>
      </c>
      <c r="C10599">
        <v>9</v>
      </c>
      <c r="D10599" t="s">
        <v>648</v>
      </c>
      <c r="E10599" t="s">
        <v>202</v>
      </c>
      <c r="F10599" t="s">
        <v>369</v>
      </c>
      <c r="G10599" t="s">
        <v>78</v>
      </c>
      <c r="H10599" t="s">
        <v>78</v>
      </c>
    </row>
    <row r="10600" spans="1:8" x14ac:dyDescent="0.35">
      <c r="A10600" t="s">
        <v>39</v>
      </c>
      <c r="B10600" t="s">
        <v>889</v>
      </c>
      <c r="C10600">
        <v>20</v>
      </c>
      <c r="D10600" t="s">
        <v>78</v>
      </c>
      <c r="E10600" t="s">
        <v>165</v>
      </c>
      <c r="F10600" t="s">
        <v>1128</v>
      </c>
      <c r="G10600" t="s">
        <v>1138</v>
      </c>
      <c r="H10600" t="s">
        <v>622</v>
      </c>
    </row>
    <row r="10601" spans="1:8" x14ac:dyDescent="0.35">
      <c r="A10601" t="s">
        <v>40</v>
      </c>
      <c r="B10601" t="s">
        <v>888</v>
      </c>
      <c r="C10601">
        <v>99</v>
      </c>
      <c r="D10601" t="s">
        <v>439</v>
      </c>
      <c r="E10601" t="s">
        <v>214</v>
      </c>
      <c r="F10601" t="s">
        <v>253</v>
      </c>
      <c r="G10601" t="s">
        <v>387</v>
      </c>
      <c r="H10601" t="s">
        <v>78</v>
      </c>
    </row>
    <row r="10602" spans="1:8" x14ac:dyDescent="0.35">
      <c r="A10602" t="s">
        <v>40</v>
      </c>
      <c r="B10602" t="s">
        <v>889</v>
      </c>
      <c r="C10602">
        <v>136</v>
      </c>
      <c r="D10602" t="s">
        <v>260</v>
      </c>
      <c r="E10602" t="s">
        <v>253</v>
      </c>
      <c r="F10602" t="s">
        <v>489</v>
      </c>
      <c r="G10602" t="s">
        <v>1064</v>
      </c>
      <c r="H10602" t="s">
        <v>673</v>
      </c>
    </row>
    <row r="10604" spans="1:8" x14ac:dyDescent="0.35">
      <c r="A10604" t="s">
        <v>2522</v>
      </c>
    </row>
    <row r="10605" spans="1:8" x14ac:dyDescent="0.35">
      <c r="A10605" t="s">
        <v>29</v>
      </c>
      <c r="B10605" t="s">
        <v>887</v>
      </c>
      <c r="C10605" t="s">
        <v>30</v>
      </c>
      <c r="D10605" t="s">
        <v>2499</v>
      </c>
      <c r="E10605" t="s">
        <v>2500</v>
      </c>
      <c r="F10605" t="s">
        <v>2501</v>
      </c>
      <c r="G10605" t="s">
        <v>2498</v>
      </c>
      <c r="H10605" t="s">
        <v>74</v>
      </c>
    </row>
    <row r="10606" spans="1:8" x14ac:dyDescent="0.35">
      <c r="A10606" t="s">
        <v>35</v>
      </c>
      <c r="B10606" t="s">
        <v>888</v>
      </c>
      <c r="C10606">
        <v>11</v>
      </c>
      <c r="D10606" t="s">
        <v>78</v>
      </c>
      <c r="E10606" t="s">
        <v>1266</v>
      </c>
      <c r="F10606" t="s">
        <v>1447</v>
      </c>
      <c r="G10606" t="s">
        <v>78</v>
      </c>
      <c r="H10606" t="s">
        <v>78</v>
      </c>
    </row>
    <row r="10607" spans="1:8" x14ac:dyDescent="0.35">
      <c r="A10607" t="s">
        <v>35</v>
      </c>
      <c r="B10607" t="s">
        <v>889</v>
      </c>
      <c r="C10607">
        <v>9</v>
      </c>
      <c r="D10607" t="s">
        <v>337</v>
      </c>
      <c r="E10607" t="s">
        <v>358</v>
      </c>
      <c r="F10607" t="s">
        <v>570</v>
      </c>
      <c r="G10607" t="s">
        <v>78</v>
      </c>
      <c r="H10607" t="s">
        <v>78</v>
      </c>
    </row>
    <row r="10608" spans="1:8" x14ac:dyDescent="0.35">
      <c r="A10608" t="s">
        <v>36</v>
      </c>
      <c r="B10608" t="s">
        <v>888</v>
      </c>
      <c r="C10608">
        <v>3</v>
      </c>
      <c r="D10608" t="s">
        <v>78</v>
      </c>
      <c r="E10608" t="s">
        <v>590</v>
      </c>
      <c r="F10608" t="s">
        <v>591</v>
      </c>
      <c r="G10608" t="s">
        <v>78</v>
      </c>
      <c r="H10608" t="s">
        <v>78</v>
      </c>
    </row>
    <row r="10609" spans="1:9" x14ac:dyDescent="0.35">
      <c r="A10609" t="s">
        <v>36</v>
      </c>
      <c r="B10609" t="s">
        <v>889</v>
      </c>
      <c r="C10609">
        <v>11</v>
      </c>
      <c r="D10609" t="s">
        <v>78</v>
      </c>
      <c r="E10609" t="s">
        <v>612</v>
      </c>
      <c r="F10609" t="s">
        <v>78</v>
      </c>
      <c r="G10609" t="s">
        <v>613</v>
      </c>
      <c r="H10609" t="s">
        <v>78</v>
      </c>
    </row>
    <row r="10610" spans="1:9" x14ac:dyDescent="0.35">
      <c r="A10610" t="s">
        <v>37</v>
      </c>
      <c r="B10610" t="s">
        <v>888</v>
      </c>
      <c r="C10610">
        <v>2</v>
      </c>
      <c r="D10610" t="s">
        <v>168</v>
      </c>
      <c r="E10610" t="s">
        <v>480</v>
      </c>
      <c r="F10610" t="s">
        <v>78</v>
      </c>
      <c r="G10610" t="s">
        <v>78</v>
      </c>
      <c r="H10610" t="s">
        <v>78</v>
      </c>
    </row>
    <row r="10611" spans="1:9" x14ac:dyDescent="0.35">
      <c r="A10611" t="s">
        <v>37</v>
      </c>
      <c r="B10611" t="s">
        <v>889</v>
      </c>
      <c r="C10611">
        <v>6</v>
      </c>
      <c r="D10611" t="s">
        <v>629</v>
      </c>
      <c r="E10611" t="s">
        <v>541</v>
      </c>
      <c r="F10611" t="s">
        <v>78</v>
      </c>
      <c r="G10611" t="s">
        <v>78</v>
      </c>
      <c r="H10611" t="s">
        <v>78</v>
      </c>
    </row>
    <row r="10612" spans="1:9" x14ac:dyDescent="0.35">
      <c r="A10612" t="s">
        <v>38</v>
      </c>
      <c r="B10612" t="s">
        <v>888</v>
      </c>
      <c r="C10612">
        <v>8</v>
      </c>
      <c r="D10612" t="s">
        <v>78</v>
      </c>
      <c r="E10612" t="s">
        <v>551</v>
      </c>
      <c r="F10612" t="s">
        <v>552</v>
      </c>
      <c r="G10612" t="s">
        <v>78</v>
      </c>
      <c r="H10612" t="s">
        <v>78</v>
      </c>
    </row>
    <row r="10613" spans="1:9" x14ac:dyDescent="0.35">
      <c r="A10613" t="s">
        <v>38</v>
      </c>
      <c r="B10613" t="s">
        <v>889</v>
      </c>
      <c r="C10613">
        <v>20</v>
      </c>
      <c r="D10613" t="s">
        <v>951</v>
      </c>
      <c r="E10613" t="s">
        <v>105</v>
      </c>
      <c r="F10613" t="s">
        <v>911</v>
      </c>
      <c r="G10613" t="s">
        <v>1130</v>
      </c>
      <c r="H10613" t="s">
        <v>78</v>
      </c>
    </row>
    <row r="10614" spans="1:9" x14ac:dyDescent="0.35">
      <c r="A10614" t="s">
        <v>39</v>
      </c>
      <c r="B10614" t="s">
        <v>888</v>
      </c>
      <c r="C10614">
        <v>5</v>
      </c>
      <c r="D10614" t="s">
        <v>78</v>
      </c>
      <c r="E10614" t="s">
        <v>1654</v>
      </c>
      <c r="F10614" t="s">
        <v>834</v>
      </c>
      <c r="G10614" t="s">
        <v>78</v>
      </c>
      <c r="H10614" t="s">
        <v>78</v>
      </c>
    </row>
    <row r="10615" spans="1:9" x14ac:dyDescent="0.35">
      <c r="A10615" t="s">
        <v>39</v>
      </c>
      <c r="B10615" t="s">
        <v>889</v>
      </c>
      <c r="C10615">
        <v>15</v>
      </c>
      <c r="D10615" t="s">
        <v>734</v>
      </c>
      <c r="E10615" t="s">
        <v>190</v>
      </c>
      <c r="F10615" t="s">
        <v>1252</v>
      </c>
      <c r="G10615" t="s">
        <v>78</v>
      </c>
      <c r="H10615" t="s">
        <v>631</v>
      </c>
    </row>
    <row r="10616" spans="1:9" x14ac:dyDescent="0.35">
      <c r="A10616" t="s">
        <v>40</v>
      </c>
      <c r="B10616" t="s">
        <v>888</v>
      </c>
      <c r="C10616">
        <v>29</v>
      </c>
      <c r="D10616" t="s">
        <v>1011</v>
      </c>
      <c r="E10616" t="s">
        <v>590</v>
      </c>
      <c r="F10616" t="s">
        <v>506</v>
      </c>
      <c r="G10616" t="s">
        <v>78</v>
      </c>
      <c r="H10616" t="s">
        <v>78</v>
      </c>
    </row>
    <row r="10617" spans="1:9" x14ac:dyDescent="0.35">
      <c r="A10617" t="s">
        <v>40</v>
      </c>
      <c r="B10617" t="s">
        <v>889</v>
      </c>
      <c r="C10617">
        <v>61</v>
      </c>
      <c r="D10617" t="s">
        <v>1222</v>
      </c>
      <c r="E10617" t="s">
        <v>657</v>
      </c>
      <c r="F10617" t="s">
        <v>969</v>
      </c>
      <c r="G10617" t="s">
        <v>980</v>
      </c>
      <c r="H10617" t="s">
        <v>414</v>
      </c>
    </row>
    <row r="10619" spans="1:9" x14ac:dyDescent="0.35">
      <c r="A10619" t="s">
        <v>2523</v>
      </c>
    </row>
    <row r="10620" spans="1:9" x14ac:dyDescent="0.35">
      <c r="A10620" t="s">
        <v>29</v>
      </c>
      <c r="B10620" t="s">
        <v>864</v>
      </c>
      <c r="C10620" t="s">
        <v>30</v>
      </c>
      <c r="D10620" t="s">
        <v>2498</v>
      </c>
      <c r="E10620" t="s">
        <v>2499</v>
      </c>
      <c r="F10620" t="s">
        <v>2500</v>
      </c>
      <c r="G10620" t="s">
        <v>2501</v>
      </c>
      <c r="H10620" t="s">
        <v>2502</v>
      </c>
      <c r="I10620" t="s">
        <v>74</v>
      </c>
    </row>
    <row r="10621" spans="1:9" x14ac:dyDescent="0.35">
      <c r="A10621" t="s">
        <v>35</v>
      </c>
      <c r="B10621" t="s">
        <v>831</v>
      </c>
      <c r="C10621">
        <v>64</v>
      </c>
      <c r="D10621" t="s">
        <v>743</v>
      </c>
      <c r="E10621" t="s">
        <v>65</v>
      </c>
      <c r="F10621" t="s">
        <v>395</v>
      </c>
      <c r="G10621" t="s">
        <v>152</v>
      </c>
      <c r="H10621" t="s">
        <v>78</v>
      </c>
      <c r="I10621" t="s">
        <v>433</v>
      </c>
    </row>
    <row r="10622" spans="1:9" x14ac:dyDescent="0.35">
      <c r="A10622" t="s">
        <v>35</v>
      </c>
      <c r="B10622" t="s">
        <v>832</v>
      </c>
      <c r="C10622">
        <v>132</v>
      </c>
      <c r="D10622" t="s">
        <v>987</v>
      </c>
      <c r="E10622" t="s">
        <v>768</v>
      </c>
      <c r="F10622" t="s">
        <v>500</v>
      </c>
      <c r="G10622" t="s">
        <v>473</v>
      </c>
      <c r="H10622" t="s">
        <v>170</v>
      </c>
      <c r="I10622" t="s">
        <v>78</v>
      </c>
    </row>
    <row r="10623" spans="1:9" x14ac:dyDescent="0.35">
      <c r="A10623" t="s">
        <v>35</v>
      </c>
      <c r="B10623" t="s">
        <v>833</v>
      </c>
      <c r="C10623">
        <v>85</v>
      </c>
      <c r="D10623" t="s">
        <v>374</v>
      </c>
      <c r="E10623" t="s">
        <v>1091</v>
      </c>
      <c r="F10623" t="s">
        <v>647</v>
      </c>
      <c r="G10623" t="s">
        <v>1466</v>
      </c>
      <c r="H10623" t="s">
        <v>78</v>
      </c>
      <c r="I10623" t="s">
        <v>78</v>
      </c>
    </row>
    <row r="10624" spans="1:9" x14ac:dyDescent="0.35">
      <c r="A10624" t="s">
        <v>36</v>
      </c>
      <c r="B10624" t="s">
        <v>831</v>
      </c>
      <c r="C10624">
        <v>51</v>
      </c>
      <c r="D10624" t="s">
        <v>85</v>
      </c>
      <c r="E10624" t="s">
        <v>918</v>
      </c>
      <c r="F10624" t="s">
        <v>1562</v>
      </c>
      <c r="G10624" t="s">
        <v>276</v>
      </c>
      <c r="H10624" t="s">
        <v>341</v>
      </c>
      <c r="I10624" t="s">
        <v>78</v>
      </c>
    </row>
    <row r="10625" spans="1:9" x14ac:dyDescent="0.35">
      <c r="A10625" t="s">
        <v>36</v>
      </c>
      <c r="B10625" t="s">
        <v>832</v>
      </c>
      <c r="C10625">
        <v>48</v>
      </c>
      <c r="D10625" t="s">
        <v>78</v>
      </c>
      <c r="E10625" t="s">
        <v>1171</v>
      </c>
      <c r="F10625" t="s">
        <v>128</v>
      </c>
      <c r="G10625" t="s">
        <v>522</v>
      </c>
      <c r="H10625" t="s">
        <v>78</v>
      </c>
      <c r="I10625" t="s">
        <v>78</v>
      </c>
    </row>
    <row r="10626" spans="1:9" x14ac:dyDescent="0.35">
      <c r="A10626" t="s">
        <v>36</v>
      </c>
      <c r="B10626" t="s">
        <v>833</v>
      </c>
      <c r="C10626">
        <v>9</v>
      </c>
      <c r="D10626" t="s">
        <v>78</v>
      </c>
      <c r="E10626" t="s">
        <v>665</v>
      </c>
      <c r="F10626" t="s">
        <v>395</v>
      </c>
      <c r="G10626" t="s">
        <v>1167</v>
      </c>
      <c r="H10626" t="s">
        <v>78</v>
      </c>
      <c r="I10626" t="s">
        <v>78</v>
      </c>
    </row>
    <row r="10627" spans="1:9" x14ac:dyDescent="0.35">
      <c r="A10627" t="s">
        <v>37</v>
      </c>
      <c r="B10627" t="s">
        <v>831</v>
      </c>
      <c r="C10627">
        <v>31</v>
      </c>
      <c r="D10627" t="s">
        <v>807</v>
      </c>
      <c r="E10627" t="s">
        <v>727</v>
      </c>
      <c r="F10627" t="s">
        <v>578</v>
      </c>
      <c r="G10627" t="s">
        <v>437</v>
      </c>
      <c r="H10627" t="s">
        <v>78</v>
      </c>
      <c r="I10627" t="s">
        <v>78</v>
      </c>
    </row>
    <row r="10628" spans="1:9" x14ac:dyDescent="0.35">
      <c r="A10628" t="s">
        <v>37</v>
      </c>
      <c r="B10628" t="s">
        <v>832</v>
      </c>
      <c r="C10628">
        <v>28</v>
      </c>
      <c r="D10628" t="s">
        <v>78</v>
      </c>
      <c r="E10628" t="s">
        <v>337</v>
      </c>
      <c r="F10628" t="s">
        <v>1371</v>
      </c>
      <c r="G10628" t="s">
        <v>839</v>
      </c>
      <c r="H10628" t="s">
        <v>78</v>
      </c>
      <c r="I10628" t="s">
        <v>78</v>
      </c>
    </row>
    <row r="10629" spans="1:9" x14ac:dyDescent="0.35">
      <c r="A10629" t="s">
        <v>37</v>
      </c>
      <c r="B10629" t="s">
        <v>833</v>
      </c>
      <c r="C10629">
        <v>9</v>
      </c>
      <c r="D10629" t="s">
        <v>78</v>
      </c>
      <c r="E10629" t="s">
        <v>466</v>
      </c>
      <c r="F10629" t="s">
        <v>829</v>
      </c>
      <c r="G10629" t="s">
        <v>267</v>
      </c>
      <c r="H10629" t="s">
        <v>78</v>
      </c>
      <c r="I10629" t="s">
        <v>78</v>
      </c>
    </row>
    <row r="10630" spans="1:9" x14ac:dyDescent="0.35">
      <c r="A10630" t="s">
        <v>38</v>
      </c>
      <c r="B10630" t="s">
        <v>831</v>
      </c>
      <c r="C10630">
        <v>118</v>
      </c>
      <c r="D10630" t="s">
        <v>270</v>
      </c>
      <c r="E10630" t="s">
        <v>420</v>
      </c>
      <c r="F10630" t="s">
        <v>352</v>
      </c>
      <c r="G10630" t="s">
        <v>758</v>
      </c>
      <c r="H10630" t="s">
        <v>807</v>
      </c>
      <c r="I10630" t="s">
        <v>78</v>
      </c>
    </row>
    <row r="10631" spans="1:9" x14ac:dyDescent="0.35">
      <c r="A10631" t="s">
        <v>38</v>
      </c>
      <c r="B10631" t="s">
        <v>832</v>
      </c>
      <c r="C10631">
        <v>183</v>
      </c>
      <c r="D10631" t="s">
        <v>676</v>
      </c>
      <c r="E10631" t="s">
        <v>1124</v>
      </c>
      <c r="F10631" t="s">
        <v>603</v>
      </c>
      <c r="G10631" t="s">
        <v>936</v>
      </c>
      <c r="H10631" t="s">
        <v>673</v>
      </c>
      <c r="I10631" t="s">
        <v>78</v>
      </c>
    </row>
    <row r="10632" spans="1:9" x14ac:dyDescent="0.35">
      <c r="A10632" t="s">
        <v>38</v>
      </c>
      <c r="B10632" t="s">
        <v>833</v>
      </c>
      <c r="C10632">
        <v>115</v>
      </c>
      <c r="D10632" t="s">
        <v>718</v>
      </c>
      <c r="E10632" t="s">
        <v>840</v>
      </c>
      <c r="F10632" t="s">
        <v>510</v>
      </c>
      <c r="G10632" t="s">
        <v>1198</v>
      </c>
      <c r="H10632" t="s">
        <v>78</v>
      </c>
      <c r="I10632" t="s">
        <v>78</v>
      </c>
    </row>
    <row r="10633" spans="1:9" x14ac:dyDescent="0.35">
      <c r="A10633" t="s">
        <v>39</v>
      </c>
      <c r="B10633" t="s">
        <v>831</v>
      </c>
      <c r="C10633">
        <v>38</v>
      </c>
      <c r="D10633" t="s">
        <v>78</v>
      </c>
      <c r="E10633" t="s">
        <v>456</v>
      </c>
      <c r="F10633" t="s">
        <v>1297</v>
      </c>
      <c r="G10633" t="s">
        <v>528</v>
      </c>
      <c r="H10633" t="s">
        <v>825</v>
      </c>
      <c r="I10633" t="s">
        <v>825</v>
      </c>
    </row>
    <row r="10634" spans="1:9" x14ac:dyDescent="0.35">
      <c r="A10634" t="s">
        <v>39</v>
      </c>
      <c r="B10634" t="s">
        <v>832</v>
      </c>
      <c r="C10634">
        <v>53</v>
      </c>
      <c r="D10634" t="s">
        <v>739</v>
      </c>
      <c r="E10634" t="s">
        <v>896</v>
      </c>
      <c r="F10634" t="s">
        <v>1308</v>
      </c>
      <c r="G10634" t="s">
        <v>589</v>
      </c>
      <c r="H10634" t="s">
        <v>78</v>
      </c>
      <c r="I10634" t="s">
        <v>78</v>
      </c>
    </row>
    <row r="10635" spans="1:9" x14ac:dyDescent="0.35">
      <c r="A10635" t="s">
        <v>39</v>
      </c>
      <c r="B10635" t="s">
        <v>833</v>
      </c>
      <c r="C10635">
        <v>28</v>
      </c>
      <c r="D10635" t="s">
        <v>743</v>
      </c>
      <c r="E10635" t="s">
        <v>341</v>
      </c>
      <c r="F10635" t="s">
        <v>117</v>
      </c>
      <c r="G10635" t="s">
        <v>1067</v>
      </c>
      <c r="H10635" t="s">
        <v>78</v>
      </c>
      <c r="I10635" t="s">
        <v>78</v>
      </c>
    </row>
    <row r="10636" spans="1:9" x14ac:dyDescent="0.35">
      <c r="A10636" t="s">
        <v>40</v>
      </c>
      <c r="B10636" t="s">
        <v>831</v>
      </c>
      <c r="C10636">
        <v>302</v>
      </c>
      <c r="D10636" t="s">
        <v>732</v>
      </c>
      <c r="E10636" t="s">
        <v>758</v>
      </c>
      <c r="F10636" t="s">
        <v>400</v>
      </c>
      <c r="G10636" t="s">
        <v>877</v>
      </c>
      <c r="H10636" t="s">
        <v>622</v>
      </c>
      <c r="I10636" t="s">
        <v>433</v>
      </c>
    </row>
    <row r="10637" spans="1:9" x14ac:dyDescent="0.35">
      <c r="A10637" t="s">
        <v>40</v>
      </c>
      <c r="B10637" t="s">
        <v>832</v>
      </c>
      <c r="C10637">
        <v>444</v>
      </c>
      <c r="D10637" t="s">
        <v>341</v>
      </c>
      <c r="E10637" t="s">
        <v>936</v>
      </c>
      <c r="F10637" t="s">
        <v>50</v>
      </c>
      <c r="G10637" t="s">
        <v>854</v>
      </c>
      <c r="H10637" t="s">
        <v>170</v>
      </c>
      <c r="I10637" t="s">
        <v>78</v>
      </c>
    </row>
    <row r="10638" spans="1:9" x14ac:dyDescent="0.35">
      <c r="A10638" t="s">
        <v>40</v>
      </c>
      <c r="B10638" t="s">
        <v>833</v>
      </c>
      <c r="C10638">
        <v>246</v>
      </c>
      <c r="D10638" t="s">
        <v>458</v>
      </c>
      <c r="E10638" t="s">
        <v>770</v>
      </c>
      <c r="F10638" t="s">
        <v>364</v>
      </c>
      <c r="G10638" t="s">
        <v>694</v>
      </c>
      <c r="H10638" t="s">
        <v>78</v>
      </c>
      <c r="I10638" t="s">
        <v>78</v>
      </c>
    </row>
    <row r="10640" spans="1:9" x14ac:dyDescent="0.35">
      <c r="A10640" t="s">
        <v>2524</v>
      </c>
    </row>
    <row r="10641" spans="1:8" x14ac:dyDescent="0.35">
      <c r="A10641" t="s">
        <v>29</v>
      </c>
      <c r="B10641" t="s">
        <v>864</v>
      </c>
      <c r="C10641" t="s">
        <v>30</v>
      </c>
      <c r="D10641" t="s">
        <v>2500</v>
      </c>
      <c r="E10641" t="s">
        <v>2501</v>
      </c>
      <c r="F10641" t="s">
        <v>2499</v>
      </c>
      <c r="G10641" t="s">
        <v>2502</v>
      </c>
      <c r="H10641" t="s">
        <v>2498</v>
      </c>
    </row>
    <row r="10642" spans="1:8" x14ac:dyDescent="0.35">
      <c r="A10642" t="s">
        <v>35</v>
      </c>
      <c r="B10642" t="s">
        <v>831</v>
      </c>
      <c r="C10642">
        <v>5</v>
      </c>
      <c r="D10642" t="s">
        <v>299</v>
      </c>
      <c r="E10642" t="s">
        <v>762</v>
      </c>
      <c r="F10642" t="s">
        <v>85</v>
      </c>
      <c r="G10642" t="s">
        <v>78</v>
      </c>
      <c r="H10642" t="s">
        <v>78</v>
      </c>
    </row>
    <row r="10643" spans="1:8" x14ac:dyDescent="0.35">
      <c r="A10643" t="s">
        <v>35</v>
      </c>
      <c r="B10643" t="s">
        <v>832</v>
      </c>
      <c r="C10643">
        <v>10</v>
      </c>
      <c r="D10643" t="s">
        <v>540</v>
      </c>
      <c r="E10643" t="s">
        <v>260</v>
      </c>
      <c r="F10643" t="s">
        <v>78</v>
      </c>
      <c r="G10643" t="s">
        <v>78</v>
      </c>
      <c r="H10643" t="s">
        <v>410</v>
      </c>
    </row>
    <row r="10644" spans="1:8" x14ac:dyDescent="0.35">
      <c r="A10644" t="s">
        <v>35</v>
      </c>
      <c r="B10644" t="s">
        <v>833</v>
      </c>
      <c r="C10644">
        <v>16</v>
      </c>
      <c r="D10644" t="s">
        <v>340</v>
      </c>
      <c r="E10644" t="s">
        <v>409</v>
      </c>
      <c r="F10644" t="s">
        <v>1222</v>
      </c>
      <c r="G10644" t="s">
        <v>78</v>
      </c>
      <c r="H10644" t="s">
        <v>78</v>
      </c>
    </row>
    <row r="10645" spans="1:8" x14ac:dyDescent="0.35">
      <c r="A10645" t="s">
        <v>36</v>
      </c>
      <c r="B10645" t="s">
        <v>831</v>
      </c>
      <c r="C10645">
        <v>8</v>
      </c>
      <c r="D10645" t="s">
        <v>52</v>
      </c>
      <c r="E10645" t="s">
        <v>53</v>
      </c>
      <c r="F10645" t="s">
        <v>78</v>
      </c>
      <c r="G10645" t="s">
        <v>78</v>
      </c>
      <c r="H10645" t="s">
        <v>78</v>
      </c>
    </row>
    <row r="10646" spans="1:8" x14ac:dyDescent="0.35">
      <c r="A10646" t="s">
        <v>36</v>
      </c>
      <c r="B10646" t="s">
        <v>832</v>
      </c>
      <c r="C10646">
        <v>2</v>
      </c>
      <c r="D10646" t="s">
        <v>294</v>
      </c>
      <c r="E10646" t="s">
        <v>78</v>
      </c>
      <c r="F10646" t="s">
        <v>78</v>
      </c>
      <c r="G10646" t="s">
        <v>78</v>
      </c>
      <c r="H10646" t="s">
        <v>78</v>
      </c>
    </row>
    <row r="10647" spans="1:8" x14ac:dyDescent="0.35">
      <c r="A10647" t="s">
        <v>36</v>
      </c>
      <c r="B10647" t="s">
        <v>833</v>
      </c>
      <c r="C10647">
        <v>1</v>
      </c>
      <c r="D10647" t="s">
        <v>294</v>
      </c>
      <c r="E10647" t="s">
        <v>78</v>
      </c>
      <c r="F10647" t="s">
        <v>78</v>
      </c>
      <c r="G10647" t="s">
        <v>78</v>
      </c>
      <c r="H10647" t="s">
        <v>78</v>
      </c>
    </row>
    <row r="10648" spans="1:8" x14ac:dyDescent="0.35">
      <c r="A10648" t="s">
        <v>37</v>
      </c>
      <c r="B10648" t="s">
        <v>831</v>
      </c>
      <c r="C10648">
        <v>4</v>
      </c>
      <c r="D10648" t="s">
        <v>249</v>
      </c>
      <c r="E10648" t="s">
        <v>1106</v>
      </c>
      <c r="F10648" t="s">
        <v>78</v>
      </c>
      <c r="G10648" t="s">
        <v>78</v>
      </c>
      <c r="H10648" t="s">
        <v>78</v>
      </c>
    </row>
    <row r="10649" spans="1:8" x14ac:dyDescent="0.35">
      <c r="A10649" t="s">
        <v>37</v>
      </c>
      <c r="B10649" t="s">
        <v>832</v>
      </c>
      <c r="C10649">
        <v>1</v>
      </c>
      <c r="D10649" t="s">
        <v>78</v>
      </c>
      <c r="E10649" t="s">
        <v>78</v>
      </c>
      <c r="F10649" t="s">
        <v>294</v>
      </c>
      <c r="G10649" t="s">
        <v>78</v>
      </c>
      <c r="H10649" t="s">
        <v>78</v>
      </c>
    </row>
    <row r="10650" spans="1:8" x14ac:dyDescent="0.35">
      <c r="A10650" t="s">
        <v>38</v>
      </c>
      <c r="B10650" t="s">
        <v>831</v>
      </c>
      <c r="C10650">
        <v>9</v>
      </c>
      <c r="D10650" t="s">
        <v>601</v>
      </c>
      <c r="E10650" t="s">
        <v>896</v>
      </c>
      <c r="F10650" t="s">
        <v>67</v>
      </c>
      <c r="G10650" t="s">
        <v>78</v>
      </c>
      <c r="H10650" t="s">
        <v>78</v>
      </c>
    </row>
    <row r="10651" spans="1:8" x14ac:dyDescent="0.35">
      <c r="A10651" t="s">
        <v>38</v>
      </c>
      <c r="B10651" t="s">
        <v>832</v>
      </c>
      <c r="C10651">
        <v>18</v>
      </c>
      <c r="D10651" t="s">
        <v>1558</v>
      </c>
      <c r="E10651" t="s">
        <v>1098</v>
      </c>
      <c r="F10651" t="s">
        <v>723</v>
      </c>
      <c r="G10651" t="s">
        <v>78</v>
      </c>
      <c r="H10651" t="s">
        <v>78</v>
      </c>
    </row>
    <row r="10652" spans="1:8" x14ac:dyDescent="0.35">
      <c r="A10652" t="s">
        <v>38</v>
      </c>
      <c r="B10652" t="s">
        <v>833</v>
      </c>
      <c r="C10652">
        <v>16</v>
      </c>
      <c r="D10652" t="s">
        <v>249</v>
      </c>
      <c r="E10652" t="s">
        <v>482</v>
      </c>
      <c r="F10652" t="s">
        <v>503</v>
      </c>
      <c r="G10652" t="s">
        <v>1011</v>
      </c>
      <c r="H10652" t="s">
        <v>78</v>
      </c>
    </row>
    <row r="10653" spans="1:8" x14ac:dyDescent="0.35">
      <c r="A10653" t="s">
        <v>39</v>
      </c>
      <c r="B10653" t="s">
        <v>831</v>
      </c>
      <c r="C10653">
        <v>3</v>
      </c>
      <c r="D10653" t="s">
        <v>158</v>
      </c>
      <c r="E10653" t="s">
        <v>78</v>
      </c>
      <c r="F10653" t="s">
        <v>159</v>
      </c>
      <c r="G10653" t="s">
        <v>78</v>
      </c>
      <c r="H10653" t="s">
        <v>78</v>
      </c>
    </row>
    <row r="10654" spans="1:8" x14ac:dyDescent="0.35">
      <c r="A10654" t="s">
        <v>39</v>
      </c>
      <c r="B10654" t="s">
        <v>832</v>
      </c>
      <c r="C10654">
        <v>7</v>
      </c>
      <c r="D10654" t="s">
        <v>597</v>
      </c>
      <c r="E10654" t="s">
        <v>670</v>
      </c>
      <c r="F10654" t="s">
        <v>611</v>
      </c>
      <c r="G10654" t="s">
        <v>78</v>
      </c>
      <c r="H10654" t="s">
        <v>299</v>
      </c>
    </row>
    <row r="10655" spans="1:8" x14ac:dyDescent="0.35">
      <c r="A10655" t="s">
        <v>39</v>
      </c>
      <c r="B10655" t="s">
        <v>833</v>
      </c>
      <c r="C10655">
        <v>4</v>
      </c>
      <c r="D10655" t="s">
        <v>1234</v>
      </c>
      <c r="E10655" t="s">
        <v>781</v>
      </c>
      <c r="F10655" t="s">
        <v>78</v>
      </c>
      <c r="G10655" t="s">
        <v>78</v>
      </c>
      <c r="H10655" t="s">
        <v>78</v>
      </c>
    </row>
    <row r="10656" spans="1:8" x14ac:dyDescent="0.35">
      <c r="A10656" t="s">
        <v>40</v>
      </c>
      <c r="B10656" t="s">
        <v>831</v>
      </c>
      <c r="C10656">
        <v>29</v>
      </c>
      <c r="D10656" t="s">
        <v>382</v>
      </c>
      <c r="E10656" t="s">
        <v>53</v>
      </c>
      <c r="F10656" t="s">
        <v>772</v>
      </c>
      <c r="G10656" t="s">
        <v>78</v>
      </c>
      <c r="H10656" t="s">
        <v>78</v>
      </c>
    </row>
    <row r="10657" spans="1:8" x14ac:dyDescent="0.35">
      <c r="A10657" t="s">
        <v>40</v>
      </c>
      <c r="B10657" t="s">
        <v>832</v>
      </c>
      <c r="C10657">
        <v>38</v>
      </c>
      <c r="D10657" t="s">
        <v>94</v>
      </c>
      <c r="E10657" t="s">
        <v>852</v>
      </c>
      <c r="F10657" t="s">
        <v>270</v>
      </c>
      <c r="G10657" t="s">
        <v>78</v>
      </c>
      <c r="H10657" t="s">
        <v>1015</v>
      </c>
    </row>
    <row r="10658" spans="1:8" x14ac:dyDescent="0.35">
      <c r="A10658" t="s">
        <v>40</v>
      </c>
      <c r="B10658" t="s">
        <v>833</v>
      </c>
      <c r="C10658">
        <v>37</v>
      </c>
      <c r="D10658" t="s">
        <v>84</v>
      </c>
      <c r="E10658" t="s">
        <v>328</v>
      </c>
      <c r="F10658" t="s">
        <v>631</v>
      </c>
      <c r="G10658" t="s">
        <v>250</v>
      </c>
      <c r="H10658" t="s">
        <v>78</v>
      </c>
    </row>
    <row r="10660" spans="1:8" x14ac:dyDescent="0.35">
      <c r="A10660" t="s">
        <v>2525</v>
      </c>
    </row>
    <row r="10661" spans="1:8" x14ac:dyDescent="0.35">
      <c r="A10661" t="s">
        <v>29</v>
      </c>
      <c r="B10661" t="s">
        <v>864</v>
      </c>
      <c r="C10661" t="s">
        <v>30</v>
      </c>
      <c r="D10661" t="s">
        <v>2500</v>
      </c>
      <c r="E10661" t="s">
        <v>2499</v>
      </c>
      <c r="F10661" t="s">
        <v>74</v>
      </c>
      <c r="G10661" t="s">
        <v>2501</v>
      </c>
      <c r="H10661" t="s">
        <v>2498</v>
      </c>
    </row>
    <row r="10662" spans="1:8" x14ac:dyDescent="0.35">
      <c r="A10662" t="s">
        <v>35</v>
      </c>
      <c r="B10662" t="s">
        <v>831</v>
      </c>
      <c r="C10662">
        <v>9</v>
      </c>
      <c r="D10662" t="s">
        <v>976</v>
      </c>
      <c r="E10662" t="s">
        <v>383</v>
      </c>
      <c r="F10662" t="s">
        <v>78</v>
      </c>
      <c r="G10662" t="s">
        <v>964</v>
      </c>
      <c r="H10662" t="s">
        <v>78</v>
      </c>
    </row>
    <row r="10663" spans="1:8" x14ac:dyDescent="0.35">
      <c r="A10663" t="s">
        <v>35</v>
      </c>
      <c r="B10663" t="s">
        <v>832</v>
      </c>
      <c r="C10663">
        <v>22</v>
      </c>
      <c r="D10663" t="s">
        <v>920</v>
      </c>
      <c r="E10663" t="s">
        <v>914</v>
      </c>
      <c r="F10663" t="s">
        <v>78</v>
      </c>
      <c r="G10663" t="s">
        <v>389</v>
      </c>
      <c r="H10663" t="s">
        <v>78</v>
      </c>
    </row>
    <row r="10664" spans="1:8" x14ac:dyDescent="0.35">
      <c r="A10664" t="s">
        <v>35</v>
      </c>
      <c r="B10664" t="s">
        <v>833</v>
      </c>
      <c r="C10664">
        <v>16</v>
      </c>
      <c r="D10664" t="s">
        <v>402</v>
      </c>
      <c r="E10664" t="s">
        <v>423</v>
      </c>
      <c r="F10664" t="s">
        <v>78</v>
      </c>
      <c r="G10664" t="s">
        <v>341</v>
      </c>
      <c r="H10664" t="s">
        <v>633</v>
      </c>
    </row>
    <row r="10665" spans="1:8" x14ac:dyDescent="0.35">
      <c r="A10665" t="s">
        <v>36</v>
      </c>
      <c r="B10665" t="s">
        <v>831</v>
      </c>
      <c r="C10665">
        <v>3</v>
      </c>
      <c r="D10665" t="s">
        <v>1106</v>
      </c>
      <c r="E10665" t="s">
        <v>78</v>
      </c>
      <c r="F10665" t="s">
        <v>78</v>
      </c>
      <c r="G10665" t="s">
        <v>249</v>
      </c>
      <c r="H10665" t="s">
        <v>78</v>
      </c>
    </row>
    <row r="10666" spans="1:8" x14ac:dyDescent="0.35">
      <c r="A10666" t="s">
        <v>36</v>
      </c>
      <c r="B10666" t="s">
        <v>832</v>
      </c>
      <c r="C10666">
        <v>4</v>
      </c>
      <c r="D10666" t="s">
        <v>595</v>
      </c>
      <c r="E10666" t="s">
        <v>78</v>
      </c>
      <c r="F10666" t="s">
        <v>78</v>
      </c>
      <c r="G10666" t="s">
        <v>78</v>
      </c>
      <c r="H10666" t="s">
        <v>594</v>
      </c>
    </row>
    <row r="10667" spans="1:8" x14ac:dyDescent="0.35">
      <c r="A10667" t="s">
        <v>37</v>
      </c>
      <c r="B10667" t="s">
        <v>831</v>
      </c>
      <c r="C10667">
        <v>1</v>
      </c>
      <c r="D10667" t="s">
        <v>294</v>
      </c>
      <c r="E10667" t="s">
        <v>78</v>
      </c>
      <c r="F10667" t="s">
        <v>78</v>
      </c>
      <c r="G10667" t="s">
        <v>78</v>
      </c>
      <c r="H10667" t="s">
        <v>78</v>
      </c>
    </row>
    <row r="10668" spans="1:8" x14ac:dyDescent="0.35">
      <c r="A10668" t="s">
        <v>37</v>
      </c>
      <c r="B10668" t="s">
        <v>832</v>
      </c>
      <c r="C10668">
        <v>6</v>
      </c>
      <c r="D10668" t="s">
        <v>766</v>
      </c>
      <c r="E10668" t="s">
        <v>801</v>
      </c>
      <c r="F10668" t="s">
        <v>636</v>
      </c>
      <c r="G10668" t="s">
        <v>303</v>
      </c>
      <c r="H10668" t="s">
        <v>78</v>
      </c>
    </row>
    <row r="10669" spans="1:8" x14ac:dyDescent="0.35">
      <c r="A10669" t="s">
        <v>38</v>
      </c>
      <c r="B10669" t="s">
        <v>831</v>
      </c>
      <c r="C10669">
        <v>11</v>
      </c>
      <c r="D10669" t="s">
        <v>176</v>
      </c>
      <c r="E10669" t="s">
        <v>580</v>
      </c>
      <c r="F10669" t="s">
        <v>78</v>
      </c>
      <c r="G10669" t="s">
        <v>408</v>
      </c>
      <c r="H10669" t="s">
        <v>725</v>
      </c>
    </row>
    <row r="10670" spans="1:8" x14ac:dyDescent="0.35">
      <c r="A10670" t="s">
        <v>38</v>
      </c>
      <c r="B10670" t="s">
        <v>832</v>
      </c>
      <c r="C10670">
        <v>24</v>
      </c>
      <c r="D10670" t="s">
        <v>1558</v>
      </c>
      <c r="E10670" t="s">
        <v>503</v>
      </c>
      <c r="F10670" t="s">
        <v>78</v>
      </c>
      <c r="G10670" t="s">
        <v>1003</v>
      </c>
      <c r="H10670" t="s">
        <v>633</v>
      </c>
    </row>
    <row r="10671" spans="1:8" x14ac:dyDescent="0.35">
      <c r="A10671" t="s">
        <v>38</v>
      </c>
      <c r="B10671" t="s">
        <v>833</v>
      </c>
      <c r="C10671">
        <v>15</v>
      </c>
      <c r="D10671" t="s">
        <v>619</v>
      </c>
      <c r="E10671" t="s">
        <v>699</v>
      </c>
      <c r="F10671" t="s">
        <v>78</v>
      </c>
      <c r="G10671" t="s">
        <v>1087</v>
      </c>
      <c r="H10671" t="s">
        <v>688</v>
      </c>
    </row>
    <row r="10672" spans="1:8" x14ac:dyDescent="0.35">
      <c r="A10672" t="s">
        <v>39</v>
      </c>
      <c r="B10672" t="s">
        <v>831</v>
      </c>
      <c r="C10672">
        <v>2</v>
      </c>
      <c r="D10672" t="s">
        <v>720</v>
      </c>
      <c r="E10672" t="s">
        <v>78</v>
      </c>
      <c r="F10672" t="s">
        <v>78</v>
      </c>
      <c r="G10672" t="s">
        <v>809</v>
      </c>
      <c r="H10672" t="s">
        <v>78</v>
      </c>
    </row>
    <row r="10673" spans="1:9" x14ac:dyDescent="0.35">
      <c r="A10673" t="s">
        <v>39</v>
      </c>
      <c r="B10673" t="s">
        <v>832</v>
      </c>
      <c r="C10673">
        <v>3</v>
      </c>
      <c r="D10673" t="s">
        <v>294</v>
      </c>
      <c r="E10673" t="s">
        <v>78</v>
      </c>
      <c r="F10673" t="s">
        <v>78</v>
      </c>
      <c r="G10673" t="s">
        <v>78</v>
      </c>
      <c r="H10673" t="s">
        <v>78</v>
      </c>
    </row>
    <row r="10674" spans="1:9" x14ac:dyDescent="0.35">
      <c r="A10674" t="s">
        <v>39</v>
      </c>
      <c r="B10674" t="s">
        <v>833</v>
      </c>
      <c r="C10674">
        <v>2</v>
      </c>
      <c r="D10674" t="s">
        <v>294</v>
      </c>
      <c r="E10674" t="s">
        <v>78</v>
      </c>
      <c r="F10674" t="s">
        <v>78</v>
      </c>
      <c r="G10674" t="s">
        <v>78</v>
      </c>
      <c r="H10674" t="s">
        <v>78</v>
      </c>
    </row>
    <row r="10675" spans="1:9" x14ac:dyDescent="0.35">
      <c r="A10675" t="s">
        <v>40</v>
      </c>
      <c r="B10675" t="s">
        <v>831</v>
      </c>
      <c r="C10675">
        <v>26</v>
      </c>
      <c r="D10675" t="s">
        <v>397</v>
      </c>
      <c r="E10675" t="s">
        <v>732</v>
      </c>
      <c r="F10675" t="s">
        <v>78</v>
      </c>
      <c r="G10675" t="s">
        <v>629</v>
      </c>
      <c r="H10675" t="s">
        <v>743</v>
      </c>
    </row>
    <row r="10676" spans="1:9" x14ac:dyDescent="0.35">
      <c r="A10676" t="s">
        <v>40</v>
      </c>
      <c r="B10676" t="s">
        <v>832</v>
      </c>
      <c r="C10676">
        <v>59</v>
      </c>
      <c r="D10676" t="s">
        <v>52</v>
      </c>
      <c r="E10676" t="s">
        <v>1167</v>
      </c>
      <c r="F10676" t="s">
        <v>745</v>
      </c>
      <c r="G10676" t="s">
        <v>528</v>
      </c>
      <c r="H10676" t="s">
        <v>337</v>
      </c>
    </row>
    <row r="10677" spans="1:9" x14ac:dyDescent="0.35">
      <c r="A10677" t="s">
        <v>40</v>
      </c>
      <c r="B10677" t="s">
        <v>833</v>
      </c>
      <c r="C10677">
        <v>33</v>
      </c>
      <c r="D10677" t="s">
        <v>96</v>
      </c>
      <c r="E10677" t="s">
        <v>727</v>
      </c>
      <c r="F10677" t="s">
        <v>78</v>
      </c>
      <c r="G10677" t="s">
        <v>65</v>
      </c>
      <c r="H10677" t="s">
        <v>734</v>
      </c>
    </row>
    <row r="10679" spans="1:9" x14ac:dyDescent="0.35">
      <c r="A10679" t="s">
        <v>2526</v>
      </c>
    </row>
    <row r="10680" spans="1:9" x14ac:dyDescent="0.35">
      <c r="A10680" t="s">
        <v>29</v>
      </c>
      <c r="B10680" t="s">
        <v>864</v>
      </c>
      <c r="C10680" t="s">
        <v>30</v>
      </c>
      <c r="D10680" t="s">
        <v>2499</v>
      </c>
      <c r="E10680" t="s">
        <v>2500</v>
      </c>
      <c r="F10680" t="s">
        <v>2501</v>
      </c>
      <c r="G10680" t="s">
        <v>2502</v>
      </c>
      <c r="H10680" t="s">
        <v>2498</v>
      </c>
      <c r="I10680" t="s">
        <v>74</v>
      </c>
    </row>
    <row r="10681" spans="1:9" x14ac:dyDescent="0.35">
      <c r="A10681" t="s">
        <v>35</v>
      </c>
      <c r="B10681" t="s">
        <v>831</v>
      </c>
      <c r="C10681">
        <v>23</v>
      </c>
      <c r="D10681" t="s">
        <v>743</v>
      </c>
      <c r="E10681" t="s">
        <v>672</v>
      </c>
      <c r="F10681" t="s">
        <v>512</v>
      </c>
      <c r="G10681" t="s">
        <v>78</v>
      </c>
      <c r="H10681" t="s">
        <v>78</v>
      </c>
      <c r="I10681" t="s">
        <v>78</v>
      </c>
    </row>
    <row r="10682" spans="1:9" x14ac:dyDescent="0.35">
      <c r="A10682" t="s">
        <v>35</v>
      </c>
      <c r="B10682" t="s">
        <v>832</v>
      </c>
      <c r="C10682">
        <v>55</v>
      </c>
      <c r="D10682" t="s">
        <v>170</v>
      </c>
      <c r="E10682" t="s">
        <v>421</v>
      </c>
      <c r="F10682" t="s">
        <v>427</v>
      </c>
      <c r="G10682" t="s">
        <v>673</v>
      </c>
      <c r="H10682" t="s">
        <v>78</v>
      </c>
      <c r="I10682" t="s">
        <v>78</v>
      </c>
    </row>
    <row r="10683" spans="1:9" x14ac:dyDescent="0.35">
      <c r="A10683" t="s">
        <v>35</v>
      </c>
      <c r="B10683" t="s">
        <v>833</v>
      </c>
      <c r="C10683">
        <v>45</v>
      </c>
      <c r="D10683" t="s">
        <v>800</v>
      </c>
      <c r="E10683" t="s">
        <v>944</v>
      </c>
      <c r="F10683" t="s">
        <v>801</v>
      </c>
      <c r="G10683" t="s">
        <v>78</v>
      </c>
      <c r="H10683" t="s">
        <v>78</v>
      </c>
      <c r="I10683" t="s">
        <v>377</v>
      </c>
    </row>
    <row r="10684" spans="1:9" x14ac:dyDescent="0.35">
      <c r="A10684" t="s">
        <v>36</v>
      </c>
      <c r="B10684" t="s">
        <v>831</v>
      </c>
      <c r="C10684">
        <v>20</v>
      </c>
      <c r="D10684" t="s">
        <v>78</v>
      </c>
      <c r="E10684" t="s">
        <v>419</v>
      </c>
      <c r="F10684" t="s">
        <v>1213</v>
      </c>
      <c r="G10684" t="s">
        <v>78</v>
      </c>
      <c r="H10684" t="s">
        <v>644</v>
      </c>
      <c r="I10684" t="s">
        <v>78</v>
      </c>
    </row>
    <row r="10685" spans="1:9" x14ac:dyDescent="0.35">
      <c r="A10685" t="s">
        <v>36</v>
      </c>
      <c r="B10685" t="s">
        <v>832</v>
      </c>
      <c r="C10685">
        <v>6</v>
      </c>
      <c r="D10685" t="s">
        <v>78</v>
      </c>
      <c r="E10685" t="s">
        <v>70</v>
      </c>
      <c r="F10685" t="s">
        <v>69</v>
      </c>
      <c r="G10685" t="s">
        <v>78</v>
      </c>
      <c r="H10685" t="s">
        <v>78</v>
      </c>
      <c r="I10685" t="s">
        <v>78</v>
      </c>
    </row>
    <row r="10686" spans="1:9" x14ac:dyDescent="0.35">
      <c r="A10686" t="s">
        <v>36</v>
      </c>
      <c r="B10686" t="s">
        <v>833</v>
      </c>
      <c r="C10686">
        <v>2</v>
      </c>
      <c r="D10686" t="s">
        <v>78</v>
      </c>
      <c r="E10686" t="s">
        <v>468</v>
      </c>
      <c r="F10686" t="s">
        <v>467</v>
      </c>
      <c r="G10686" t="s">
        <v>78</v>
      </c>
      <c r="H10686" t="s">
        <v>78</v>
      </c>
      <c r="I10686" t="s">
        <v>78</v>
      </c>
    </row>
    <row r="10687" spans="1:9" x14ac:dyDescent="0.35">
      <c r="A10687" t="s">
        <v>37</v>
      </c>
      <c r="B10687" t="s">
        <v>831</v>
      </c>
      <c r="C10687">
        <v>15</v>
      </c>
      <c r="D10687" t="s">
        <v>1064</v>
      </c>
      <c r="E10687" t="s">
        <v>363</v>
      </c>
      <c r="F10687" t="s">
        <v>409</v>
      </c>
      <c r="G10687" t="s">
        <v>78</v>
      </c>
      <c r="H10687" t="s">
        <v>78</v>
      </c>
      <c r="I10687" t="s">
        <v>78</v>
      </c>
    </row>
    <row r="10688" spans="1:9" x14ac:dyDescent="0.35">
      <c r="A10688" t="s">
        <v>37</v>
      </c>
      <c r="B10688" t="s">
        <v>832</v>
      </c>
      <c r="C10688">
        <v>6</v>
      </c>
      <c r="D10688" t="s">
        <v>78</v>
      </c>
      <c r="E10688" t="s">
        <v>162</v>
      </c>
      <c r="F10688" t="s">
        <v>161</v>
      </c>
      <c r="G10688" t="s">
        <v>78</v>
      </c>
      <c r="H10688" t="s">
        <v>78</v>
      </c>
      <c r="I10688" t="s">
        <v>78</v>
      </c>
    </row>
    <row r="10689" spans="1:9" x14ac:dyDescent="0.35">
      <c r="A10689" t="s">
        <v>37</v>
      </c>
      <c r="B10689" t="s">
        <v>833</v>
      </c>
      <c r="C10689">
        <v>2</v>
      </c>
      <c r="D10689" t="s">
        <v>78</v>
      </c>
      <c r="E10689" t="s">
        <v>294</v>
      </c>
      <c r="F10689" t="s">
        <v>78</v>
      </c>
      <c r="G10689" t="s">
        <v>78</v>
      </c>
      <c r="H10689" t="s">
        <v>78</v>
      </c>
      <c r="I10689" t="s">
        <v>78</v>
      </c>
    </row>
    <row r="10690" spans="1:9" x14ac:dyDescent="0.35">
      <c r="A10690" t="s">
        <v>38</v>
      </c>
      <c r="B10690" t="s">
        <v>831</v>
      </c>
      <c r="C10690">
        <v>28</v>
      </c>
      <c r="D10690" t="s">
        <v>783</v>
      </c>
      <c r="E10690" t="s">
        <v>356</v>
      </c>
      <c r="F10690" t="s">
        <v>766</v>
      </c>
      <c r="G10690" t="s">
        <v>738</v>
      </c>
      <c r="H10690" t="s">
        <v>78</v>
      </c>
      <c r="I10690" t="s">
        <v>78</v>
      </c>
    </row>
    <row r="10691" spans="1:9" x14ac:dyDescent="0.35">
      <c r="A10691" t="s">
        <v>38</v>
      </c>
      <c r="B10691" t="s">
        <v>832</v>
      </c>
      <c r="C10691">
        <v>45</v>
      </c>
      <c r="D10691" t="s">
        <v>260</v>
      </c>
      <c r="E10691" t="s">
        <v>226</v>
      </c>
      <c r="F10691" t="s">
        <v>1115</v>
      </c>
      <c r="G10691" t="s">
        <v>414</v>
      </c>
      <c r="H10691" t="s">
        <v>355</v>
      </c>
      <c r="I10691" t="s">
        <v>78</v>
      </c>
    </row>
    <row r="10692" spans="1:9" x14ac:dyDescent="0.35">
      <c r="A10692" t="s">
        <v>38</v>
      </c>
      <c r="B10692" t="s">
        <v>833</v>
      </c>
      <c r="C10692">
        <v>34</v>
      </c>
      <c r="D10692" t="s">
        <v>854</v>
      </c>
      <c r="E10692" t="s">
        <v>257</v>
      </c>
      <c r="F10692" t="s">
        <v>253</v>
      </c>
      <c r="G10692" t="s">
        <v>78</v>
      </c>
      <c r="H10692" t="s">
        <v>78</v>
      </c>
      <c r="I10692" t="s">
        <v>78</v>
      </c>
    </row>
    <row r="10693" spans="1:9" x14ac:dyDescent="0.35">
      <c r="A10693" t="s">
        <v>39</v>
      </c>
      <c r="B10693" t="s">
        <v>831</v>
      </c>
      <c r="C10693">
        <v>12</v>
      </c>
      <c r="D10693" t="s">
        <v>1140</v>
      </c>
      <c r="E10693" t="s">
        <v>343</v>
      </c>
      <c r="F10693" t="s">
        <v>648</v>
      </c>
      <c r="G10693" t="s">
        <v>78</v>
      </c>
      <c r="H10693" t="s">
        <v>529</v>
      </c>
      <c r="I10693" t="s">
        <v>78</v>
      </c>
    </row>
    <row r="10694" spans="1:9" x14ac:dyDescent="0.35">
      <c r="A10694" t="s">
        <v>39</v>
      </c>
      <c r="B10694" t="s">
        <v>832</v>
      </c>
      <c r="C10694">
        <v>16</v>
      </c>
      <c r="D10694" t="s">
        <v>78</v>
      </c>
      <c r="E10694" t="s">
        <v>681</v>
      </c>
      <c r="F10694" t="s">
        <v>682</v>
      </c>
      <c r="G10694" t="s">
        <v>78</v>
      </c>
      <c r="H10694" t="s">
        <v>78</v>
      </c>
      <c r="I10694" t="s">
        <v>78</v>
      </c>
    </row>
    <row r="10695" spans="1:9" x14ac:dyDescent="0.35">
      <c r="A10695" t="s">
        <v>39</v>
      </c>
      <c r="B10695" t="s">
        <v>833</v>
      </c>
      <c r="C10695">
        <v>14</v>
      </c>
      <c r="D10695" t="s">
        <v>736</v>
      </c>
      <c r="E10695" t="s">
        <v>657</v>
      </c>
      <c r="F10695" t="s">
        <v>689</v>
      </c>
      <c r="G10695" t="s">
        <v>78</v>
      </c>
      <c r="H10695" t="s">
        <v>78</v>
      </c>
      <c r="I10695" t="s">
        <v>78</v>
      </c>
    </row>
    <row r="10696" spans="1:9" x14ac:dyDescent="0.35">
      <c r="A10696" t="s">
        <v>40</v>
      </c>
      <c r="B10696" t="s">
        <v>831</v>
      </c>
      <c r="C10696">
        <v>98</v>
      </c>
      <c r="D10696" t="s">
        <v>739</v>
      </c>
      <c r="E10696" t="s">
        <v>1207</v>
      </c>
      <c r="F10696" t="s">
        <v>430</v>
      </c>
      <c r="G10696" t="s">
        <v>246</v>
      </c>
      <c r="H10696" t="s">
        <v>387</v>
      </c>
      <c r="I10696" t="s">
        <v>78</v>
      </c>
    </row>
    <row r="10697" spans="1:9" x14ac:dyDescent="0.35">
      <c r="A10697" t="s">
        <v>40</v>
      </c>
      <c r="B10697" t="s">
        <v>832</v>
      </c>
      <c r="C10697">
        <v>128</v>
      </c>
      <c r="D10697" t="s">
        <v>737</v>
      </c>
      <c r="E10697" t="s">
        <v>50</v>
      </c>
      <c r="F10697" t="s">
        <v>1428</v>
      </c>
      <c r="G10697" t="s">
        <v>246</v>
      </c>
      <c r="H10697" t="s">
        <v>377</v>
      </c>
      <c r="I10697" t="s">
        <v>78</v>
      </c>
    </row>
    <row r="10698" spans="1:9" x14ac:dyDescent="0.35">
      <c r="A10698" t="s">
        <v>40</v>
      </c>
      <c r="B10698" t="s">
        <v>833</v>
      </c>
      <c r="C10698">
        <v>97</v>
      </c>
      <c r="D10698" t="s">
        <v>637</v>
      </c>
      <c r="E10698" t="s">
        <v>154</v>
      </c>
      <c r="F10698" t="s">
        <v>103</v>
      </c>
      <c r="G10698" t="s">
        <v>78</v>
      </c>
      <c r="H10698" t="s">
        <v>78</v>
      </c>
      <c r="I10698" t="s">
        <v>679</v>
      </c>
    </row>
    <row r="10700" spans="1:9" x14ac:dyDescent="0.35">
      <c r="A10700" t="s">
        <v>2527</v>
      </c>
    </row>
    <row r="10701" spans="1:9" x14ac:dyDescent="0.35">
      <c r="A10701" t="s">
        <v>29</v>
      </c>
      <c r="B10701" t="s">
        <v>864</v>
      </c>
      <c r="C10701" t="s">
        <v>30</v>
      </c>
      <c r="D10701" t="s">
        <v>2498</v>
      </c>
      <c r="E10701" t="s">
        <v>2500</v>
      </c>
      <c r="F10701" t="s">
        <v>2501</v>
      </c>
      <c r="G10701" t="s">
        <v>2499</v>
      </c>
      <c r="H10701" t="s">
        <v>74</v>
      </c>
    </row>
    <row r="10702" spans="1:9" x14ac:dyDescent="0.35">
      <c r="A10702" t="s">
        <v>35</v>
      </c>
      <c r="B10702" t="s">
        <v>831</v>
      </c>
      <c r="C10702">
        <v>7</v>
      </c>
      <c r="D10702" t="s">
        <v>78</v>
      </c>
      <c r="E10702" t="s">
        <v>460</v>
      </c>
      <c r="F10702" t="s">
        <v>459</v>
      </c>
      <c r="G10702" t="s">
        <v>78</v>
      </c>
      <c r="H10702" t="s">
        <v>78</v>
      </c>
    </row>
    <row r="10703" spans="1:9" x14ac:dyDescent="0.35">
      <c r="A10703" t="s">
        <v>35</v>
      </c>
      <c r="B10703" t="s">
        <v>832</v>
      </c>
      <c r="C10703">
        <v>9</v>
      </c>
      <c r="D10703" t="s">
        <v>78</v>
      </c>
      <c r="E10703" t="s">
        <v>59</v>
      </c>
      <c r="F10703" t="s">
        <v>1123</v>
      </c>
      <c r="G10703" t="s">
        <v>423</v>
      </c>
      <c r="H10703" t="s">
        <v>78</v>
      </c>
    </row>
    <row r="10704" spans="1:9" x14ac:dyDescent="0.35">
      <c r="A10704" t="s">
        <v>35</v>
      </c>
      <c r="B10704" t="s">
        <v>833</v>
      </c>
      <c r="C10704">
        <v>13</v>
      </c>
      <c r="D10704" t="s">
        <v>78</v>
      </c>
      <c r="E10704" t="s">
        <v>496</v>
      </c>
      <c r="F10704" t="s">
        <v>263</v>
      </c>
      <c r="G10704" t="s">
        <v>78</v>
      </c>
      <c r="H10704" t="s">
        <v>387</v>
      </c>
    </row>
    <row r="10705" spans="1:8" x14ac:dyDescent="0.35">
      <c r="A10705" t="s">
        <v>36</v>
      </c>
      <c r="B10705" t="s">
        <v>831</v>
      </c>
      <c r="C10705">
        <v>7</v>
      </c>
      <c r="D10705" t="s">
        <v>78</v>
      </c>
      <c r="E10705" t="s">
        <v>294</v>
      </c>
      <c r="F10705" t="s">
        <v>78</v>
      </c>
      <c r="G10705" t="s">
        <v>78</v>
      </c>
      <c r="H10705" t="s">
        <v>78</v>
      </c>
    </row>
    <row r="10706" spans="1:8" x14ac:dyDescent="0.35">
      <c r="A10706" t="s">
        <v>36</v>
      </c>
      <c r="B10706" t="s">
        <v>832</v>
      </c>
      <c r="C10706">
        <v>2</v>
      </c>
      <c r="D10706" t="s">
        <v>78</v>
      </c>
      <c r="E10706" t="s">
        <v>78</v>
      </c>
      <c r="F10706" t="s">
        <v>327</v>
      </c>
      <c r="G10706" t="s">
        <v>326</v>
      </c>
      <c r="H10706" t="s">
        <v>78</v>
      </c>
    </row>
    <row r="10707" spans="1:8" x14ac:dyDescent="0.35">
      <c r="A10707" t="s">
        <v>37</v>
      </c>
      <c r="B10707" t="s">
        <v>831</v>
      </c>
      <c r="C10707">
        <v>4</v>
      </c>
      <c r="D10707" t="s">
        <v>727</v>
      </c>
      <c r="E10707" t="s">
        <v>410</v>
      </c>
      <c r="F10707" t="s">
        <v>639</v>
      </c>
      <c r="G10707" t="s">
        <v>78</v>
      </c>
      <c r="H10707" t="s">
        <v>78</v>
      </c>
    </row>
    <row r="10708" spans="1:8" x14ac:dyDescent="0.35">
      <c r="A10708" t="s">
        <v>37</v>
      </c>
      <c r="B10708" t="s">
        <v>832</v>
      </c>
      <c r="C10708">
        <v>2</v>
      </c>
      <c r="D10708" t="s">
        <v>78</v>
      </c>
      <c r="E10708" t="s">
        <v>78</v>
      </c>
      <c r="F10708" t="s">
        <v>134</v>
      </c>
      <c r="G10708" t="s">
        <v>133</v>
      </c>
      <c r="H10708" t="s">
        <v>78</v>
      </c>
    </row>
    <row r="10709" spans="1:8" x14ac:dyDescent="0.35">
      <c r="A10709" t="s">
        <v>37</v>
      </c>
      <c r="B10709" t="s">
        <v>833</v>
      </c>
      <c r="C10709">
        <v>2</v>
      </c>
      <c r="D10709" t="s">
        <v>78</v>
      </c>
      <c r="E10709" t="s">
        <v>146</v>
      </c>
      <c r="F10709" t="s">
        <v>78</v>
      </c>
      <c r="G10709" t="s">
        <v>145</v>
      </c>
      <c r="H10709" t="s">
        <v>78</v>
      </c>
    </row>
    <row r="10710" spans="1:8" x14ac:dyDescent="0.35">
      <c r="A10710" t="s">
        <v>38</v>
      </c>
      <c r="B10710" t="s">
        <v>831</v>
      </c>
      <c r="C10710">
        <v>5</v>
      </c>
      <c r="D10710" t="s">
        <v>78</v>
      </c>
      <c r="E10710" t="s">
        <v>769</v>
      </c>
      <c r="F10710" t="s">
        <v>78</v>
      </c>
      <c r="G10710" t="s">
        <v>768</v>
      </c>
      <c r="H10710" t="s">
        <v>78</v>
      </c>
    </row>
    <row r="10711" spans="1:8" x14ac:dyDescent="0.35">
      <c r="A10711" t="s">
        <v>38</v>
      </c>
      <c r="B10711" t="s">
        <v>832</v>
      </c>
      <c r="C10711">
        <v>7</v>
      </c>
      <c r="D10711" t="s">
        <v>78</v>
      </c>
      <c r="E10711" t="s">
        <v>378</v>
      </c>
      <c r="F10711" t="s">
        <v>1220</v>
      </c>
      <c r="G10711" t="s">
        <v>680</v>
      </c>
      <c r="H10711" t="s">
        <v>78</v>
      </c>
    </row>
    <row r="10712" spans="1:8" x14ac:dyDescent="0.35">
      <c r="A10712" t="s">
        <v>38</v>
      </c>
      <c r="B10712" t="s">
        <v>833</v>
      </c>
      <c r="C10712">
        <v>7</v>
      </c>
      <c r="D10712" t="s">
        <v>78</v>
      </c>
      <c r="E10712" t="s">
        <v>422</v>
      </c>
      <c r="F10712" t="s">
        <v>464</v>
      </c>
      <c r="G10712" t="s">
        <v>1309</v>
      </c>
      <c r="H10712" t="s">
        <v>78</v>
      </c>
    </row>
    <row r="10713" spans="1:8" x14ac:dyDescent="0.35">
      <c r="A10713" t="s">
        <v>39</v>
      </c>
      <c r="B10713" t="s">
        <v>831</v>
      </c>
      <c r="C10713">
        <v>4</v>
      </c>
      <c r="D10713" t="s">
        <v>78</v>
      </c>
      <c r="E10713" t="s">
        <v>1431</v>
      </c>
      <c r="F10713" t="s">
        <v>1227</v>
      </c>
      <c r="G10713" t="s">
        <v>78</v>
      </c>
      <c r="H10713" t="s">
        <v>78</v>
      </c>
    </row>
    <row r="10714" spans="1:8" x14ac:dyDescent="0.35">
      <c r="A10714" t="s">
        <v>39</v>
      </c>
      <c r="B10714" t="s">
        <v>832</v>
      </c>
      <c r="C10714">
        <v>6</v>
      </c>
      <c r="D10714" t="s">
        <v>78</v>
      </c>
      <c r="E10714" t="s">
        <v>1103</v>
      </c>
      <c r="F10714" t="s">
        <v>1102</v>
      </c>
      <c r="G10714" t="s">
        <v>78</v>
      </c>
      <c r="H10714" t="s">
        <v>78</v>
      </c>
    </row>
    <row r="10715" spans="1:8" x14ac:dyDescent="0.35">
      <c r="A10715" t="s">
        <v>39</v>
      </c>
      <c r="B10715" t="s">
        <v>833</v>
      </c>
      <c r="C10715">
        <v>2</v>
      </c>
      <c r="D10715" t="s">
        <v>78</v>
      </c>
      <c r="E10715" t="s">
        <v>294</v>
      </c>
      <c r="F10715" t="s">
        <v>78</v>
      </c>
      <c r="G10715" t="s">
        <v>78</v>
      </c>
      <c r="H10715" t="s">
        <v>78</v>
      </c>
    </row>
    <row r="10716" spans="1:8" x14ac:dyDescent="0.35">
      <c r="A10716" t="s">
        <v>40</v>
      </c>
      <c r="B10716" t="s">
        <v>831</v>
      </c>
      <c r="C10716">
        <v>27</v>
      </c>
      <c r="D10716" t="s">
        <v>718</v>
      </c>
      <c r="E10716" t="s">
        <v>797</v>
      </c>
      <c r="F10716" t="s">
        <v>1260</v>
      </c>
      <c r="G10716" t="s">
        <v>406</v>
      </c>
      <c r="H10716" t="s">
        <v>78</v>
      </c>
    </row>
    <row r="10717" spans="1:8" x14ac:dyDescent="0.35">
      <c r="A10717" t="s">
        <v>40</v>
      </c>
      <c r="B10717" t="s">
        <v>832</v>
      </c>
      <c r="C10717">
        <v>26</v>
      </c>
      <c r="D10717" t="s">
        <v>78</v>
      </c>
      <c r="E10717" t="s">
        <v>200</v>
      </c>
      <c r="F10717" t="s">
        <v>53</v>
      </c>
      <c r="G10717" t="s">
        <v>373</v>
      </c>
      <c r="H10717" t="s">
        <v>78</v>
      </c>
    </row>
    <row r="10718" spans="1:8" x14ac:dyDescent="0.35">
      <c r="A10718" t="s">
        <v>40</v>
      </c>
      <c r="B10718" t="s">
        <v>833</v>
      </c>
      <c r="C10718">
        <v>24</v>
      </c>
      <c r="D10718" t="s">
        <v>78</v>
      </c>
      <c r="E10718" t="s">
        <v>352</v>
      </c>
      <c r="F10718" t="s">
        <v>45</v>
      </c>
      <c r="G10718" t="s">
        <v>582</v>
      </c>
      <c r="H10718" t="s">
        <v>334</v>
      </c>
    </row>
    <row r="10720" spans="1:8" x14ac:dyDescent="0.35">
      <c r="A10720" t="s">
        <v>2528</v>
      </c>
    </row>
    <row r="10721" spans="1:8" x14ac:dyDescent="0.35">
      <c r="A10721" t="s">
        <v>29</v>
      </c>
      <c r="B10721" t="s">
        <v>864</v>
      </c>
      <c r="C10721" t="s">
        <v>30</v>
      </c>
      <c r="D10721" t="s">
        <v>2499</v>
      </c>
      <c r="E10721" t="s">
        <v>2500</v>
      </c>
      <c r="F10721" t="s">
        <v>2501</v>
      </c>
      <c r="G10721" t="s">
        <v>2498</v>
      </c>
      <c r="H10721" t="s">
        <v>74</v>
      </c>
    </row>
    <row r="10722" spans="1:8" x14ac:dyDescent="0.35">
      <c r="A10722" t="s">
        <v>35</v>
      </c>
      <c r="B10722" t="s">
        <v>831</v>
      </c>
      <c r="C10722">
        <v>14</v>
      </c>
      <c r="D10722" t="s">
        <v>1216</v>
      </c>
      <c r="E10722" t="s">
        <v>233</v>
      </c>
      <c r="F10722" t="s">
        <v>47</v>
      </c>
      <c r="G10722" t="s">
        <v>78</v>
      </c>
      <c r="H10722" t="s">
        <v>78</v>
      </c>
    </row>
    <row r="10723" spans="1:8" x14ac:dyDescent="0.35">
      <c r="A10723" t="s">
        <v>35</v>
      </c>
      <c r="B10723" t="s">
        <v>832</v>
      </c>
      <c r="C10723">
        <v>24</v>
      </c>
      <c r="D10723" t="s">
        <v>597</v>
      </c>
      <c r="E10723" t="s">
        <v>413</v>
      </c>
      <c r="F10723" t="s">
        <v>799</v>
      </c>
      <c r="G10723" t="s">
        <v>78</v>
      </c>
      <c r="H10723" t="s">
        <v>78</v>
      </c>
    </row>
    <row r="10724" spans="1:8" x14ac:dyDescent="0.35">
      <c r="A10724" t="s">
        <v>35</v>
      </c>
      <c r="B10724" t="s">
        <v>833</v>
      </c>
      <c r="C10724">
        <v>25</v>
      </c>
      <c r="D10724" t="s">
        <v>1213</v>
      </c>
      <c r="E10724" t="s">
        <v>561</v>
      </c>
      <c r="F10724" t="s">
        <v>557</v>
      </c>
      <c r="G10724" t="s">
        <v>78</v>
      </c>
      <c r="H10724" t="s">
        <v>78</v>
      </c>
    </row>
    <row r="10725" spans="1:8" x14ac:dyDescent="0.35">
      <c r="A10725" t="s">
        <v>36</v>
      </c>
      <c r="B10725" t="s">
        <v>831</v>
      </c>
      <c r="C10725">
        <v>16</v>
      </c>
      <c r="D10725" t="s">
        <v>78</v>
      </c>
      <c r="E10725" t="s">
        <v>480</v>
      </c>
      <c r="F10725" t="s">
        <v>576</v>
      </c>
      <c r="G10725" t="s">
        <v>996</v>
      </c>
      <c r="H10725" t="s">
        <v>78</v>
      </c>
    </row>
    <row r="10726" spans="1:8" x14ac:dyDescent="0.35">
      <c r="A10726" t="s">
        <v>36</v>
      </c>
      <c r="B10726" t="s">
        <v>832</v>
      </c>
      <c r="C10726">
        <v>18</v>
      </c>
      <c r="D10726" t="s">
        <v>698</v>
      </c>
      <c r="E10726" t="s">
        <v>376</v>
      </c>
      <c r="F10726" t="s">
        <v>188</v>
      </c>
      <c r="G10726" t="s">
        <v>996</v>
      </c>
      <c r="H10726" t="s">
        <v>78</v>
      </c>
    </row>
    <row r="10727" spans="1:8" x14ac:dyDescent="0.35">
      <c r="A10727" t="s">
        <v>36</v>
      </c>
      <c r="B10727" t="s">
        <v>833</v>
      </c>
      <c r="C10727">
        <v>2</v>
      </c>
      <c r="D10727" t="s">
        <v>78</v>
      </c>
      <c r="E10727" t="s">
        <v>78</v>
      </c>
      <c r="F10727" t="s">
        <v>294</v>
      </c>
      <c r="G10727" t="s">
        <v>78</v>
      </c>
      <c r="H10727" t="s">
        <v>78</v>
      </c>
    </row>
    <row r="10728" spans="1:8" x14ac:dyDescent="0.35">
      <c r="A10728" t="s">
        <v>37</v>
      </c>
      <c r="B10728" t="s">
        <v>831</v>
      </c>
      <c r="C10728">
        <v>11</v>
      </c>
      <c r="D10728" t="s">
        <v>249</v>
      </c>
      <c r="E10728" t="s">
        <v>257</v>
      </c>
      <c r="F10728" t="s">
        <v>1128</v>
      </c>
      <c r="G10728" t="s">
        <v>78</v>
      </c>
      <c r="H10728" t="s">
        <v>78</v>
      </c>
    </row>
    <row r="10729" spans="1:8" x14ac:dyDescent="0.35">
      <c r="A10729" t="s">
        <v>37</v>
      </c>
      <c r="B10729" t="s">
        <v>832</v>
      </c>
      <c r="C10729">
        <v>10</v>
      </c>
      <c r="D10729" t="s">
        <v>78</v>
      </c>
      <c r="E10729" t="s">
        <v>136</v>
      </c>
      <c r="F10729" t="s">
        <v>137</v>
      </c>
      <c r="G10729" t="s">
        <v>78</v>
      </c>
      <c r="H10729" t="s">
        <v>78</v>
      </c>
    </row>
    <row r="10730" spans="1:8" x14ac:dyDescent="0.35">
      <c r="A10730" t="s">
        <v>37</v>
      </c>
      <c r="B10730" t="s">
        <v>833</v>
      </c>
      <c r="C10730">
        <v>4</v>
      </c>
      <c r="D10730" t="s">
        <v>615</v>
      </c>
      <c r="E10730" t="s">
        <v>315</v>
      </c>
      <c r="F10730" t="s">
        <v>526</v>
      </c>
      <c r="G10730" t="s">
        <v>78</v>
      </c>
      <c r="H10730" t="s">
        <v>78</v>
      </c>
    </row>
    <row r="10731" spans="1:8" x14ac:dyDescent="0.35">
      <c r="A10731" t="s">
        <v>38</v>
      </c>
      <c r="B10731" t="s">
        <v>831</v>
      </c>
      <c r="C10731">
        <v>21</v>
      </c>
      <c r="D10731" t="s">
        <v>1167</v>
      </c>
      <c r="E10731" t="s">
        <v>424</v>
      </c>
      <c r="F10731" t="s">
        <v>378</v>
      </c>
      <c r="G10731" t="s">
        <v>78</v>
      </c>
      <c r="H10731" t="s">
        <v>78</v>
      </c>
    </row>
    <row r="10732" spans="1:8" x14ac:dyDescent="0.35">
      <c r="A10732" t="s">
        <v>38</v>
      </c>
      <c r="B10732" t="s">
        <v>832</v>
      </c>
      <c r="C10732">
        <v>36</v>
      </c>
      <c r="D10732" t="s">
        <v>949</v>
      </c>
      <c r="E10732" t="s">
        <v>568</v>
      </c>
      <c r="F10732" t="s">
        <v>630</v>
      </c>
      <c r="G10732" t="s">
        <v>78</v>
      </c>
      <c r="H10732" t="s">
        <v>78</v>
      </c>
    </row>
    <row r="10733" spans="1:8" x14ac:dyDescent="0.35">
      <c r="A10733" t="s">
        <v>38</v>
      </c>
      <c r="B10733" t="s">
        <v>833</v>
      </c>
      <c r="C10733">
        <v>25</v>
      </c>
      <c r="D10733" t="s">
        <v>1222</v>
      </c>
      <c r="E10733" t="s">
        <v>585</v>
      </c>
      <c r="F10733" t="s">
        <v>194</v>
      </c>
      <c r="G10733" t="s">
        <v>1130</v>
      </c>
      <c r="H10733" t="s">
        <v>78</v>
      </c>
    </row>
    <row r="10734" spans="1:8" x14ac:dyDescent="0.35">
      <c r="A10734" t="s">
        <v>39</v>
      </c>
      <c r="B10734" t="s">
        <v>831</v>
      </c>
      <c r="C10734">
        <v>9</v>
      </c>
      <c r="D10734" t="s">
        <v>78</v>
      </c>
      <c r="E10734" t="s">
        <v>1103</v>
      </c>
      <c r="F10734" t="s">
        <v>582</v>
      </c>
      <c r="G10734" t="s">
        <v>951</v>
      </c>
      <c r="H10734" t="s">
        <v>529</v>
      </c>
    </row>
    <row r="10735" spans="1:8" x14ac:dyDescent="0.35">
      <c r="A10735" t="s">
        <v>39</v>
      </c>
      <c r="B10735" t="s">
        <v>832</v>
      </c>
      <c r="C10735">
        <v>18</v>
      </c>
      <c r="D10735" t="s">
        <v>812</v>
      </c>
      <c r="E10735" t="s">
        <v>221</v>
      </c>
      <c r="F10735" t="s">
        <v>139</v>
      </c>
      <c r="G10735" t="s">
        <v>1167</v>
      </c>
      <c r="H10735" t="s">
        <v>78</v>
      </c>
    </row>
    <row r="10736" spans="1:8" x14ac:dyDescent="0.35">
      <c r="A10736" t="s">
        <v>39</v>
      </c>
      <c r="B10736" t="s">
        <v>833</v>
      </c>
      <c r="C10736">
        <v>2</v>
      </c>
      <c r="D10736" t="s">
        <v>78</v>
      </c>
      <c r="E10736" t="s">
        <v>45</v>
      </c>
      <c r="F10736" t="s">
        <v>44</v>
      </c>
      <c r="G10736" t="s">
        <v>78</v>
      </c>
      <c r="H10736" t="s">
        <v>78</v>
      </c>
    </row>
    <row r="10737" spans="1:8" x14ac:dyDescent="0.35">
      <c r="A10737" t="s">
        <v>40</v>
      </c>
      <c r="B10737" t="s">
        <v>831</v>
      </c>
      <c r="C10737">
        <v>71</v>
      </c>
      <c r="D10737" t="s">
        <v>1167</v>
      </c>
      <c r="E10737" t="s">
        <v>384</v>
      </c>
      <c r="F10737" t="s">
        <v>328</v>
      </c>
      <c r="G10737" t="s">
        <v>745</v>
      </c>
      <c r="H10737" t="s">
        <v>246</v>
      </c>
    </row>
    <row r="10738" spans="1:8" x14ac:dyDescent="0.35">
      <c r="A10738" t="s">
        <v>40</v>
      </c>
      <c r="B10738" t="s">
        <v>832</v>
      </c>
      <c r="C10738">
        <v>106</v>
      </c>
      <c r="D10738" t="s">
        <v>748</v>
      </c>
      <c r="E10738" t="s">
        <v>415</v>
      </c>
      <c r="F10738" t="s">
        <v>314</v>
      </c>
      <c r="G10738" t="s">
        <v>631</v>
      </c>
      <c r="H10738" t="s">
        <v>78</v>
      </c>
    </row>
    <row r="10739" spans="1:8" x14ac:dyDescent="0.35">
      <c r="A10739" t="s">
        <v>40</v>
      </c>
      <c r="B10739" t="s">
        <v>833</v>
      </c>
      <c r="C10739">
        <v>58</v>
      </c>
      <c r="D10739" t="s">
        <v>69</v>
      </c>
      <c r="E10739" t="s">
        <v>855</v>
      </c>
      <c r="F10739" t="s">
        <v>617</v>
      </c>
      <c r="G10739" t="s">
        <v>723</v>
      </c>
      <c r="H10739" t="s">
        <v>78</v>
      </c>
    </row>
    <row r="10741" spans="1:8" x14ac:dyDescent="0.35">
      <c r="A10741" t="s">
        <v>2529</v>
      </c>
    </row>
    <row r="10742" spans="1:8" x14ac:dyDescent="0.35">
      <c r="A10742" t="s">
        <v>29</v>
      </c>
      <c r="B10742" t="s">
        <v>864</v>
      </c>
      <c r="C10742" t="s">
        <v>30</v>
      </c>
      <c r="D10742" t="s">
        <v>2500</v>
      </c>
      <c r="E10742" t="s">
        <v>2499</v>
      </c>
      <c r="F10742" t="s">
        <v>2498</v>
      </c>
      <c r="G10742" t="s">
        <v>2501</v>
      </c>
      <c r="H10742" t="s">
        <v>74</v>
      </c>
    </row>
    <row r="10743" spans="1:8" x14ac:dyDescent="0.35">
      <c r="A10743" t="s">
        <v>35</v>
      </c>
      <c r="B10743" t="s">
        <v>831</v>
      </c>
      <c r="C10743">
        <v>4</v>
      </c>
      <c r="D10743" t="s">
        <v>744</v>
      </c>
      <c r="E10743" t="s">
        <v>127</v>
      </c>
      <c r="F10743" t="s">
        <v>78</v>
      </c>
      <c r="G10743" t="s">
        <v>179</v>
      </c>
      <c r="H10743" t="s">
        <v>78</v>
      </c>
    </row>
    <row r="10744" spans="1:8" x14ac:dyDescent="0.35">
      <c r="A10744" t="s">
        <v>35</v>
      </c>
      <c r="B10744" t="s">
        <v>832</v>
      </c>
      <c r="C10744">
        <v>7</v>
      </c>
      <c r="D10744" t="s">
        <v>1343</v>
      </c>
      <c r="E10744" t="s">
        <v>78</v>
      </c>
      <c r="F10744" t="s">
        <v>78</v>
      </c>
      <c r="G10744" t="s">
        <v>1205</v>
      </c>
      <c r="H10744" t="s">
        <v>78</v>
      </c>
    </row>
    <row r="10745" spans="1:8" x14ac:dyDescent="0.35">
      <c r="A10745" t="s">
        <v>35</v>
      </c>
      <c r="B10745" t="s">
        <v>833</v>
      </c>
      <c r="C10745">
        <v>9</v>
      </c>
      <c r="D10745" t="s">
        <v>507</v>
      </c>
      <c r="E10745" t="s">
        <v>78</v>
      </c>
      <c r="F10745" t="s">
        <v>78</v>
      </c>
      <c r="G10745" t="s">
        <v>1456</v>
      </c>
      <c r="H10745" t="s">
        <v>78</v>
      </c>
    </row>
    <row r="10746" spans="1:8" x14ac:dyDescent="0.35">
      <c r="A10746" t="s">
        <v>36</v>
      </c>
      <c r="B10746" t="s">
        <v>831</v>
      </c>
      <c r="C10746">
        <v>6</v>
      </c>
      <c r="D10746" t="s">
        <v>885</v>
      </c>
      <c r="E10746" t="s">
        <v>78</v>
      </c>
      <c r="F10746" t="s">
        <v>912</v>
      </c>
      <c r="G10746" t="s">
        <v>78</v>
      </c>
      <c r="H10746" t="s">
        <v>78</v>
      </c>
    </row>
    <row r="10747" spans="1:8" x14ac:dyDescent="0.35">
      <c r="A10747" t="s">
        <v>36</v>
      </c>
      <c r="B10747" t="s">
        <v>832</v>
      </c>
      <c r="C10747">
        <v>7</v>
      </c>
      <c r="D10747" t="s">
        <v>140</v>
      </c>
      <c r="E10747" t="s">
        <v>78</v>
      </c>
      <c r="F10747" t="s">
        <v>682</v>
      </c>
      <c r="G10747" t="s">
        <v>723</v>
      </c>
      <c r="H10747" t="s">
        <v>78</v>
      </c>
    </row>
    <row r="10748" spans="1:8" x14ac:dyDescent="0.35">
      <c r="A10748" t="s">
        <v>36</v>
      </c>
      <c r="B10748" t="s">
        <v>833</v>
      </c>
      <c r="C10748">
        <v>1</v>
      </c>
      <c r="D10748" t="s">
        <v>78</v>
      </c>
      <c r="E10748" t="s">
        <v>78</v>
      </c>
      <c r="F10748" t="s">
        <v>78</v>
      </c>
      <c r="G10748" t="s">
        <v>294</v>
      </c>
      <c r="H10748" t="s">
        <v>78</v>
      </c>
    </row>
    <row r="10749" spans="1:8" x14ac:dyDescent="0.35">
      <c r="A10749" t="s">
        <v>37</v>
      </c>
      <c r="B10749" t="s">
        <v>831</v>
      </c>
      <c r="C10749">
        <v>4</v>
      </c>
      <c r="D10749" t="s">
        <v>294</v>
      </c>
      <c r="E10749" t="s">
        <v>78</v>
      </c>
      <c r="F10749" t="s">
        <v>78</v>
      </c>
      <c r="G10749" t="s">
        <v>78</v>
      </c>
      <c r="H10749" t="s">
        <v>78</v>
      </c>
    </row>
    <row r="10750" spans="1:8" x14ac:dyDescent="0.35">
      <c r="A10750" t="s">
        <v>37</v>
      </c>
      <c r="B10750" t="s">
        <v>832</v>
      </c>
      <c r="C10750">
        <v>4</v>
      </c>
      <c r="D10750" t="s">
        <v>451</v>
      </c>
      <c r="E10750" t="s">
        <v>1160</v>
      </c>
      <c r="F10750" t="s">
        <v>78</v>
      </c>
      <c r="G10750" t="s">
        <v>78</v>
      </c>
      <c r="H10750" t="s">
        <v>78</v>
      </c>
    </row>
    <row r="10751" spans="1:8" x14ac:dyDescent="0.35">
      <c r="A10751" t="s">
        <v>38</v>
      </c>
      <c r="B10751" t="s">
        <v>831</v>
      </c>
      <c r="C10751">
        <v>8</v>
      </c>
      <c r="D10751" t="s">
        <v>669</v>
      </c>
      <c r="E10751" t="s">
        <v>78</v>
      </c>
      <c r="F10751" t="s">
        <v>834</v>
      </c>
      <c r="G10751" t="s">
        <v>627</v>
      </c>
      <c r="H10751" t="s">
        <v>78</v>
      </c>
    </row>
    <row r="10752" spans="1:8" x14ac:dyDescent="0.35">
      <c r="A10752" t="s">
        <v>38</v>
      </c>
      <c r="B10752" t="s">
        <v>832</v>
      </c>
      <c r="C10752">
        <v>7</v>
      </c>
      <c r="D10752" t="s">
        <v>682</v>
      </c>
      <c r="E10752" t="s">
        <v>323</v>
      </c>
      <c r="F10752" t="s">
        <v>78</v>
      </c>
      <c r="G10752" t="s">
        <v>796</v>
      </c>
      <c r="H10752" t="s">
        <v>78</v>
      </c>
    </row>
    <row r="10753" spans="1:14" x14ac:dyDescent="0.35">
      <c r="A10753" t="s">
        <v>38</v>
      </c>
      <c r="B10753" t="s">
        <v>833</v>
      </c>
      <c r="C10753">
        <v>13</v>
      </c>
      <c r="D10753" t="s">
        <v>618</v>
      </c>
      <c r="E10753" t="s">
        <v>78</v>
      </c>
      <c r="F10753" t="s">
        <v>78</v>
      </c>
      <c r="G10753" t="s">
        <v>619</v>
      </c>
      <c r="H10753" t="s">
        <v>78</v>
      </c>
    </row>
    <row r="10754" spans="1:14" x14ac:dyDescent="0.35">
      <c r="A10754" t="s">
        <v>39</v>
      </c>
      <c r="B10754" t="s">
        <v>831</v>
      </c>
      <c r="C10754">
        <v>4</v>
      </c>
      <c r="D10754" t="s">
        <v>256</v>
      </c>
      <c r="E10754" t="s">
        <v>1011</v>
      </c>
      <c r="F10754" t="s">
        <v>78</v>
      </c>
      <c r="G10754" t="s">
        <v>45</v>
      </c>
      <c r="H10754" t="s">
        <v>78</v>
      </c>
    </row>
    <row r="10755" spans="1:14" x14ac:dyDescent="0.35">
      <c r="A10755" t="s">
        <v>39</v>
      </c>
      <c r="B10755" t="s">
        <v>832</v>
      </c>
      <c r="C10755">
        <v>11</v>
      </c>
      <c r="D10755" t="s">
        <v>671</v>
      </c>
      <c r="E10755" t="s">
        <v>78</v>
      </c>
      <c r="F10755" t="s">
        <v>78</v>
      </c>
      <c r="G10755" t="s">
        <v>249</v>
      </c>
      <c r="H10755" t="s">
        <v>1136</v>
      </c>
    </row>
    <row r="10756" spans="1:14" x14ac:dyDescent="0.35">
      <c r="A10756" t="s">
        <v>39</v>
      </c>
      <c r="B10756" t="s">
        <v>833</v>
      </c>
      <c r="C10756">
        <v>5</v>
      </c>
      <c r="D10756" t="s">
        <v>882</v>
      </c>
      <c r="E10756" t="s">
        <v>78</v>
      </c>
      <c r="F10756" t="s">
        <v>78</v>
      </c>
      <c r="G10756" t="s">
        <v>881</v>
      </c>
      <c r="H10756" t="s">
        <v>78</v>
      </c>
    </row>
    <row r="10757" spans="1:14" x14ac:dyDescent="0.35">
      <c r="A10757" t="s">
        <v>40</v>
      </c>
      <c r="B10757" t="s">
        <v>831</v>
      </c>
      <c r="C10757">
        <v>26</v>
      </c>
      <c r="D10757" t="s">
        <v>434</v>
      </c>
      <c r="E10757" t="s">
        <v>987</v>
      </c>
      <c r="F10757" t="s">
        <v>1136</v>
      </c>
      <c r="G10757" t="s">
        <v>299</v>
      </c>
      <c r="H10757" t="s">
        <v>78</v>
      </c>
    </row>
    <row r="10758" spans="1:14" x14ac:dyDescent="0.35">
      <c r="A10758" t="s">
        <v>40</v>
      </c>
      <c r="B10758" t="s">
        <v>832</v>
      </c>
      <c r="C10758">
        <v>36</v>
      </c>
      <c r="D10758" t="s">
        <v>563</v>
      </c>
      <c r="E10758" t="s">
        <v>212</v>
      </c>
      <c r="F10758" t="s">
        <v>1109</v>
      </c>
      <c r="G10758" t="s">
        <v>285</v>
      </c>
      <c r="H10758" t="s">
        <v>807</v>
      </c>
    </row>
    <row r="10759" spans="1:14" x14ac:dyDescent="0.35">
      <c r="A10759" t="s">
        <v>40</v>
      </c>
      <c r="B10759" t="s">
        <v>833</v>
      </c>
      <c r="C10759">
        <v>28</v>
      </c>
      <c r="D10759" t="s">
        <v>656</v>
      </c>
      <c r="E10759" t="s">
        <v>78</v>
      </c>
      <c r="F10759" t="s">
        <v>78</v>
      </c>
      <c r="G10759" t="s">
        <v>655</v>
      </c>
      <c r="H10759" t="s">
        <v>78</v>
      </c>
    </row>
    <row r="10761" spans="1:14" x14ac:dyDescent="0.35">
      <c r="A10761" t="s">
        <v>2530</v>
      </c>
    </row>
    <row r="10762" spans="1:14" x14ac:dyDescent="0.35">
      <c r="A10762" t="s">
        <v>29</v>
      </c>
      <c r="B10762" t="s">
        <v>30</v>
      </c>
      <c r="C10762" t="s">
        <v>2531</v>
      </c>
      <c r="D10762" t="s">
        <v>2532</v>
      </c>
      <c r="E10762" t="s">
        <v>2533</v>
      </c>
      <c r="F10762" t="s">
        <v>2534</v>
      </c>
      <c r="G10762" t="s">
        <v>2535</v>
      </c>
      <c r="H10762" t="s">
        <v>2536</v>
      </c>
      <c r="I10762" t="s">
        <v>2537</v>
      </c>
      <c r="J10762" t="s">
        <v>2538</v>
      </c>
      <c r="K10762" t="s">
        <v>2539</v>
      </c>
      <c r="L10762" t="s">
        <v>2540</v>
      </c>
      <c r="M10762" t="s">
        <v>74</v>
      </c>
      <c r="N10762" t="s">
        <v>1342</v>
      </c>
    </row>
    <row r="10763" spans="1:14" x14ac:dyDescent="0.35">
      <c r="A10763" t="s">
        <v>35</v>
      </c>
      <c r="B10763">
        <v>12</v>
      </c>
      <c r="C10763" t="s">
        <v>426</v>
      </c>
      <c r="D10763" t="s">
        <v>733</v>
      </c>
      <c r="E10763" t="s">
        <v>78</v>
      </c>
      <c r="F10763" t="s">
        <v>78</v>
      </c>
      <c r="G10763" t="s">
        <v>1530</v>
      </c>
      <c r="H10763" t="s">
        <v>78</v>
      </c>
      <c r="I10763" t="s">
        <v>78</v>
      </c>
      <c r="J10763" t="s">
        <v>1214</v>
      </c>
      <c r="K10763" t="s">
        <v>78</v>
      </c>
      <c r="L10763" t="s">
        <v>78</v>
      </c>
      <c r="M10763" t="s">
        <v>78</v>
      </c>
      <c r="N10763" t="s">
        <v>577</v>
      </c>
    </row>
    <row r="10764" spans="1:14" x14ac:dyDescent="0.35">
      <c r="A10764" t="s">
        <v>36</v>
      </c>
      <c r="B10764">
        <v>2</v>
      </c>
      <c r="C10764" t="s">
        <v>577</v>
      </c>
      <c r="D10764" t="s">
        <v>643</v>
      </c>
      <c r="E10764" t="s">
        <v>643</v>
      </c>
      <c r="F10764" t="s">
        <v>78</v>
      </c>
      <c r="G10764" t="s">
        <v>78</v>
      </c>
      <c r="H10764" t="s">
        <v>78</v>
      </c>
      <c r="I10764" t="s">
        <v>78</v>
      </c>
      <c r="J10764" t="s">
        <v>78</v>
      </c>
      <c r="K10764" t="s">
        <v>78</v>
      </c>
      <c r="L10764" t="s">
        <v>78</v>
      </c>
      <c r="M10764" t="s">
        <v>78</v>
      </c>
      <c r="N10764" t="s">
        <v>78</v>
      </c>
    </row>
    <row r="10765" spans="1:14" x14ac:dyDescent="0.35">
      <c r="A10765" t="s">
        <v>37</v>
      </c>
      <c r="B10765">
        <v>1</v>
      </c>
      <c r="C10765" t="s">
        <v>78</v>
      </c>
      <c r="D10765" t="s">
        <v>294</v>
      </c>
      <c r="E10765" t="s">
        <v>78</v>
      </c>
      <c r="F10765" t="s">
        <v>78</v>
      </c>
      <c r="G10765" t="s">
        <v>78</v>
      </c>
      <c r="H10765" t="s">
        <v>78</v>
      </c>
      <c r="I10765" t="s">
        <v>78</v>
      </c>
      <c r="J10765" t="s">
        <v>78</v>
      </c>
      <c r="K10765" t="s">
        <v>78</v>
      </c>
      <c r="L10765" t="s">
        <v>78</v>
      </c>
      <c r="M10765" t="s">
        <v>78</v>
      </c>
      <c r="N10765" t="s">
        <v>78</v>
      </c>
    </row>
    <row r="10766" spans="1:14" x14ac:dyDescent="0.35">
      <c r="A10766" t="s">
        <v>38</v>
      </c>
      <c r="B10766">
        <v>26</v>
      </c>
      <c r="C10766" t="s">
        <v>106</v>
      </c>
      <c r="D10766" t="s">
        <v>505</v>
      </c>
      <c r="E10766" t="s">
        <v>260</v>
      </c>
      <c r="F10766" t="s">
        <v>78</v>
      </c>
      <c r="G10766" t="s">
        <v>556</v>
      </c>
      <c r="H10766" t="s">
        <v>734</v>
      </c>
      <c r="I10766" t="s">
        <v>624</v>
      </c>
      <c r="J10766" t="s">
        <v>1200</v>
      </c>
      <c r="K10766" t="s">
        <v>732</v>
      </c>
      <c r="L10766" t="s">
        <v>78</v>
      </c>
      <c r="M10766" t="s">
        <v>78</v>
      </c>
      <c r="N10766" t="s">
        <v>78</v>
      </c>
    </row>
    <row r="10767" spans="1:14" x14ac:dyDescent="0.35">
      <c r="A10767" t="s">
        <v>39</v>
      </c>
      <c r="B10767">
        <v>4</v>
      </c>
      <c r="C10767" t="s">
        <v>78</v>
      </c>
      <c r="D10767" t="s">
        <v>294</v>
      </c>
      <c r="E10767" t="s">
        <v>78</v>
      </c>
      <c r="F10767" t="s">
        <v>78</v>
      </c>
      <c r="G10767" t="s">
        <v>764</v>
      </c>
      <c r="H10767" t="s">
        <v>78</v>
      </c>
      <c r="I10767" t="s">
        <v>78</v>
      </c>
      <c r="J10767" t="s">
        <v>78</v>
      </c>
      <c r="K10767" t="s">
        <v>78</v>
      </c>
      <c r="L10767" t="s">
        <v>78</v>
      </c>
      <c r="M10767" t="s">
        <v>78</v>
      </c>
      <c r="N10767" t="s">
        <v>692</v>
      </c>
    </row>
    <row r="10768" spans="1:14" x14ac:dyDescent="0.35">
      <c r="A10768" t="s">
        <v>40</v>
      </c>
      <c r="B10768">
        <v>45</v>
      </c>
      <c r="C10768" t="s">
        <v>506</v>
      </c>
      <c r="D10768" t="s">
        <v>557</v>
      </c>
      <c r="E10768" t="s">
        <v>59</v>
      </c>
      <c r="F10768" t="s">
        <v>78</v>
      </c>
      <c r="G10768" t="s">
        <v>227</v>
      </c>
      <c r="H10768" t="s">
        <v>738</v>
      </c>
      <c r="I10768" t="s">
        <v>85</v>
      </c>
      <c r="J10768" t="s">
        <v>789</v>
      </c>
      <c r="K10768" t="s">
        <v>622</v>
      </c>
      <c r="L10768" t="s">
        <v>78</v>
      </c>
      <c r="M10768" t="s">
        <v>78</v>
      </c>
      <c r="N10768" t="s">
        <v>781</v>
      </c>
    </row>
    <row r="10770" spans="1:14" x14ac:dyDescent="0.35">
      <c r="A10770" t="s">
        <v>2541</v>
      </c>
    </row>
    <row r="10771" spans="1:14" x14ac:dyDescent="0.35">
      <c r="A10771" t="s">
        <v>29</v>
      </c>
      <c r="B10771" t="s">
        <v>30</v>
      </c>
      <c r="C10771" t="s">
        <v>2531</v>
      </c>
      <c r="D10771" t="s">
        <v>2532</v>
      </c>
      <c r="E10771" t="s">
        <v>2533</v>
      </c>
      <c r="F10771" t="s">
        <v>2534</v>
      </c>
      <c r="G10771" t="s">
        <v>2535</v>
      </c>
      <c r="H10771" t="s">
        <v>2536</v>
      </c>
      <c r="I10771" t="s">
        <v>2537</v>
      </c>
      <c r="J10771" t="s">
        <v>2538</v>
      </c>
      <c r="K10771" t="s">
        <v>2539</v>
      </c>
      <c r="L10771" t="s">
        <v>2540</v>
      </c>
      <c r="M10771" t="s">
        <v>74</v>
      </c>
      <c r="N10771" t="s">
        <v>1342</v>
      </c>
    </row>
    <row r="10772" spans="1:14" x14ac:dyDescent="0.35">
      <c r="A10772" t="s">
        <v>35</v>
      </c>
      <c r="B10772">
        <v>1</v>
      </c>
      <c r="C10772" t="s">
        <v>294</v>
      </c>
      <c r="D10772" t="s">
        <v>78</v>
      </c>
      <c r="E10772" t="s">
        <v>78</v>
      </c>
      <c r="F10772" t="s">
        <v>78</v>
      </c>
      <c r="G10772" t="s">
        <v>78</v>
      </c>
      <c r="H10772" t="s">
        <v>78</v>
      </c>
      <c r="I10772" t="s">
        <v>78</v>
      </c>
      <c r="J10772" t="s">
        <v>78</v>
      </c>
      <c r="K10772" t="s">
        <v>78</v>
      </c>
      <c r="L10772" t="s">
        <v>78</v>
      </c>
      <c r="M10772" t="s">
        <v>78</v>
      </c>
      <c r="N10772" t="s">
        <v>78</v>
      </c>
    </row>
    <row r="10773" spans="1:14" x14ac:dyDescent="0.35">
      <c r="A10773" t="s">
        <v>36</v>
      </c>
    </row>
    <row r="10774" spans="1:14" x14ac:dyDescent="0.35">
      <c r="A10774" t="s">
        <v>37</v>
      </c>
    </row>
    <row r="10775" spans="1:14" x14ac:dyDescent="0.35">
      <c r="A10775" t="s">
        <v>38</v>
      </c>
      <c r="B10775">
        <v>1</v>
      </c>
      <c r="C10775" t="s">
        <v>294</v>
      </c>
      <c r="D10775" t="s">
        <v>78</v>
      </c>
      <c r="E10775" t="s">
        <v>78</v>
      </c>
      <c r="F10775" t="s">
        <v>78</v>
      </c>
      <c r="G10775" t="s">
        <v>294</v>
      </c>
      <c r="H10775" t="s">
        <v>78</v>
      </c>
      <c r="I10775" t="s">
        <v>78</v>
      </c>
      <c r="J10775" t="s">
        <v>78</v>
      </c>
      <c r="K10775" t="s">
        <v>78</v>
      </c>
      <c r="L10775" t="s">
        <v>78</v>
      </c>
      <c r="M10775" t="s">
        <v>78</v>
      </c>
      <c r="N10775" t="s">
        <v>78</v>
      </c>
    </row>
    <row r="10776" spans="1:14" x14ac:dyDescent="0.35">
      <c r="A10776" t="s">
        <v>39</v>
      </c>
      <c r="B10776">
        <v>1</v>
      </c>
      <c r="C10776" t="s">
        <v>78</v>
      </c>
      <c r="D10776" t="s">
        <v>294</v>
      </c>
      <c r="E10776" t="s">
        <v>78</v>
      </c>
      <c r="F10776" t="s">
        <v>78</v>
      </c>
      <c r="G10776" t="s">
        <v>78</v>
      </c>
      <c r="H10776" t="s">
        <v>78</v>
      </c>
      <c r="I10776" t="s">
        <v>78</v>
      </c>
      <c r="J10776" t="s">
        <v>78</v>
      </c>
      <c r="K10776" t="s">
        <v>78</v>
      </c>
      <c r="L10776" t="s">
        <v>78</v>
      </c>
      <c r="M10776" t="s">
        <v>78</v>
      </c>
      <c r="N10776" t="s">
        <v>78</v>
      </c>
    </row>
    <row r="10777" spans="1:14" x14ac:dyDescent="0.35">
      <c r="A10777" t="s">
        <v>40</v>
      </c>
      <c r="B10777">
        <v>3</v>
      </c>
      <c r="C10777" t="s">
        <v>181</v>
      </c>
      <c r="D10777" t="s">
        <v>182</v>
      </c>
      <c r="E10777" t="s">
        <v>78</v>
      </c>
      <c r="F10777" t="s">
        <v>78</v>
      </c>
      <c r="G10777" t="s">
        <v>1212</v>
      </c>
      <c r="H10777" t="s">
        <v>78</v>
      </c>
      <c r="I10777" t="s">
        <v>78</v>
      </c>
      <c r="J10777" t="s">
        <v>78</v>
      </c>
      <c r="K10777" t="s">
        <v>78</v>
      </c>
      <c r="L10777" t="s">
        <v>78</v>
      </c>
      <c r="M10777" t="s">
        <v>78</v>
      </c>
      <c r="N10777" t="s">
        <v>78</v>
      </c>
    </row>
    <row r="10779" spans="1:14" x14ac:dyDescent="0.35">
      <c r="A10779" t="s">
        <v>2542</v>
      </c>
    </row>
    <row r="10780" spans="1:14" x14ac:dyDescent="0.35">
      <c r="A10780" t="s">
        <v>29</v>
      </c>
      <c r="B10780" t="s">
        <v>30</v>
      </c>
      <c r="C10780" t="s">
        <v>2531</v>
      </c>
      <c r="D10780" t="s">
        <v>2532</v>
      </c>
      <c r="E10780" t="s">
        <v>2533</v>
      </c>
      <c r="F10780" t="s">
        <v>2534</v>
      </c>
      <c r="G10780" t="s">
        <v>2535</v>
      </c>
      <c r="H10780" t="s">
        <v>2536</v>
      </c>
      <c r="I10780" t="s">
        <v>2537</v>
      </c>
      <c r="J10780" t="s">
        <v>2538</v>
      </c>
      <c r="K10780" t="s">
        <v>2539</v>
      </c>
      <c r="L10780" t="s">
        <v>2540</v>
      </c>
      <c r="M10780" t="s">
        <v>74</v>
      </c>
      <c r="N10780" t="s">
        <v>1342</v>
      </c>
    </row>
    <row r="10781" spans="1:14" x14ac:dyDescent="0.35">
      <c r="A10781" t="s">
        <v>35</v>
      </c>
      <c r="B10781">
        <v>2</v>
      </c>
      <c r="C10781" t="s">
        <v>78</v>
      </c>
      <c r="D10781" t="s">
        <v>507</v>
      </c>
      <c r="E10781" t="s">
        <v>78</v>
      </c>
      <c r="F10781" t="s">
        <v>78</v>
      </c>
      <c r="G10781" t="s">
        <v>1456</v>
      </c>
      <c r="H10781" t="s">
        <v>78</v>
      </c>
      <c r="I10781" t="s">
        <v>78</v>
      </c>
      <c r="J10781" t="s">
        <v>78</v>
      </c>
      <c r="K10781" t="s">
        <v>78</v>
      </c>
      <c r="L10781" t="s">
        <v>78</v>
      </c>
      <c r="M10781" t="s">
        <v>78</v>
      </c>
      <c r="N10781" t="s">
        <v>78</v>
      </c>
    </row>
    <row r="10782" spans="1:14" x14ac:dyDescent="0.35">
      <c r="A10782" t="s">
        <v>36</v>
      </c>
      <c r="B10782">
        <v>1</v>
      </c>
      <c r="C10782" t="s">
        <v>294</v>
      </c>
      <c r="D10782" t="s">
        <v>78</v>
      </c>
      <c r="E10782" t="s">
        <v>78</v>
      </c>
      <c r="F10782" t="s">
        <v>78</v>
      </c>
      <c r="G10782" t="s">
        <v>78</v>
      </c>
      <c r="H10782" t="s">
        <v>78</v>
      </c>
      <c r="I10782" t="s">
        <v>78</v>
      </c>
      <c r="J10782" t="s">
        <v>78</v>
      </c>
      <c r="K10782" t="s">
        <v>78</v>
      </c>
      <c r="L10782" t="s">
        <v>78</v>
      </c>
      <c r="M10782" t="s">
        <v>78</v>
      </c>
      <c r="N10782" t="s">
        <v>78</v>
      </c>
    </row>
    <row r="10783" spans="1:14" x14ac:dyDescent="0.35">
      <c r="A10783" t="s">
        <v>37</v>
      </c>
    </row>
    <row r="10784" spans="1:14" x14ac:dyDescent="0.35">
      <c r="A10784" t="s">
        <v>38</v>
      </c>
      <c r="B10784">
        <v>3</v>
      </c>
      <c r="C10784" t="s">
        <v>78</v>
      </c>
      <c r="D10784" t="s">
        <v>78</v>
      </c>
      <c r="E10784" t="s">
        <v>78</v>
      </c>
      <c r="F10784" t="s">
        <v>78</v>
      </c>
      <c r="G10784" t="s">
        <v>294</v>
      </c>
      <c r="H10784" t="s">
        <v>78</v>
      </c>
      <c r="I10784" t="s">
        <v>78</v>
      </c>
      <c r="J10784" t="s">
        <v>78</v>
      </c>
      <c r="K10784" t="s">
        <v>78</v>
      </c>
      <c r="L10784" t="s">
        <v>78</v>
      </c>
      <c r="M10784" t="s">
        <v>78</v>
      </c>
      <c r="N10784" t="s">
        <v>78</v>
      </c>
    </row>
    <row r="10785" spans="1:14" x14ac:dyDescent="0.35">
      <c r="A10785" t="s">
        <v>39</v>
      </c>
    </row>
    <row r="10786" spans="1:14" x14ac:dyDescent="0.35">
      <c r="A10786" t="s">
        <v>40</v>
      </c>
      <c r="B10786">
        <v>6</v>
      </c>
      <c r="C10786" t="s">
        <v>1128</v>
      </c>
      <c r="D10786" t="s">
        <v>377</v>
      </c>
      <c r="E10786" t="s">
        <v>78</v>
      </c>
      <c r="F10786" t="s">
        <v>78</v>
      </c>
      <c r="G10786" t="s">
        <v>336</v>
      </c>
      <c r="H10786" t="s">
        <v>78</v>
      </c>
      <c r="I10786" t="s">
        <v>78</v>
      </c>
      <c r="J10786" t="s">
        <v>78</v>
      </c>
      <c r="K10786" t="s">
        <v>78</v>
      </c>
      <c r="L10786" t="s">
        <v>78</v>
      </c>
      <c r="M10786" t="s">
        <v>78</v>
      </c>
      <c r="N10786" t="s">
        <v>78</v>
      </c>
    </row>
    <row r="10788" spans="1:14" x14ac:dyDescent="0.35">
      <c r="A10788" t="s">
        <v>2543</v>
      </c>
    </row>
    <row r="10789" spans="1:14" x14ac:dyDescent="0.35">
      <c r="A10789" t="s">
        <v>29</v>
      </c>
      <c r="B10789" t="s">
        <v>30</v>
      </c>
      <c r="C10789" t="s">
        <v>2531</v>
      </c>
      <c r="D10789" t="s">
        <v>2532</v>
      </c>
      <c r="E10789" t="s">
        <v>2533</v>
      </c>
      <c r="F10789" t="s">
        <v>2534</v>
      </c>
      <c r="G10789" t="s">
        <v>2535</v>
      </c>
      <c r="H10789" t="s">
        <v>2536</v>
      </c>
      <c r="I10789" t="s">
        <v>2537</v>
      </c>
      <c r="J10789" t="s">
        <v>2538</v>
      </c>
      <c r="K10789" t="s">
        <v>2539</v>
      </c>
      <c r="L10789" t="s">
        <v>2540</v>
      </c>
      <c r="M10789" t="s">
        <v>74</v>
      </c>
      <c r="N10789" t="s">
        <v>1342</v>
      </c>
    </row>
    <row r="10790" spans="1:14" x14ac:dyDescent="0.35">
      <c r="A10790" t="s">
        <v>35</v>
      </c>
      <c r="B10790">
        <v>1</v>
      </c>
      <c r="C10790" t="s">
        <v>78</v>
      </c>
      <c r="D10790" t="s">
        <v>294</v>
      </c>
      <c r="E10790" t="s">
        <v>78</v>
      </c>
      <c r="F10790" t="s">
        <v>78</v>
      </c>
      <c r="G10790" t="s">
        <v>294</v>
      </c>
      <c r="H10790" t="s">
        <v>78</v>
      </c>
      <c r="I10790" t="s">
        <v>78</v>
      </c>
      <c r="J10790" t="s">
        <v>78</v>
      </c>
      <c r="K10790" t="s">
        <v>78</v>
      </c>
      <c r="L10790" t="s">
        <v>78</v>
      </c>
      <c r="M10790" t="s">
        <v>78</v>
      </c>
      <c r="N10790" t="s">
        <v>78</v>
      </c>
    </row>
    <row r="10791" spans="1:14" x14ac:dyDescent="0.35">
      <c r="A10791" t="s">
        <v>36</v>
      </c>
      <c r="B10791">
        <v>1</v>
      </c>
      <c r="C10791" t="s">
        <v>78</v>
      </c>
      <c r="D10791" t="s">
        <v>294</v>
      </c>
      <c r="E10791" t="s">
        <v>78</v>
      </c>
      <c r="F10791" t="s">
        <v>78</v>
      </c>
      <c r="G10791" t="s">
        <v>294</v>
      </c>
      <c r="H10791" t="s">
        <v>78</v>
      </c>
      <c r="I10791" t="s">
        <v>78</v>
      </c>
      <c r="J10791" t="s">
        <v>78</v>
      </c>
      <c r="K10791" t="s">
        <v>78</v>
      </c>
      <c r="L10791" t="s">
        <v>78</v>
      </c>
      <c r="M10791" t="s">
        <v>78</v>
      </c>
      <c r="N10791" t="s">
        <v>78</v>
      </c>
    </row>
    <row r="10792" spans="1:14" x14ac:dyDescent="0.35">
      <c r="A10792" t="s">
        <v>37</v>
      </c>
    </row>
    <row r="10793" spans="1:14" x14ac:dyDescent="0.35">
      <c r="A10793" t="s">
        <v>38</v>
      </c>
      <c r="B10793">
        <v>3</v>
      </c>
      <c r="C10793" t="s">
        <v>600</v>
      </c>
      <c r="D10793" t="s">
        <v>294</v>
      </c>
      <c r="E10793" t="s">
        <v>401</v>
      </c>
      <c r="F10793" t="s">
        <v>78</v>
      </c>
      <c r="G10793" t="s">
        <v>599</v>
      </c>
      <c r="H10793" t="s">
        <v>78</v>
      </c>
      <c r="I10793" t="s">
        <v>78</v>
      </c>
      <c r="J10793" t="s">
        <v>78</v>
      </c>
      <c r="K10793" t="s">
        <v>78</v>
      </c>
      <c r="L10793" t="s">
        <v>78</v>
      </c>
      <c r="M10793" t="s">
        <v>78</v>
      </c>
      <c r="N10793" t="s">
        <v>78</v>
      </c>
    </row>
    <row r="10794" spans="1:14" x14ac:dyDescent="0.35">
      <c r="A10794" t="s">
        <v>39</v>
      </c>
      <c r="B10794">
        <v>1</v>
      </c>
      <c r="C10794" t="s">
        <v>78</v>
      </c>
      <c r="D10794" t="s">
        <v>78</v>
      </c>
      <c r="E10794" t="s">
        <v>294</v>
      </c>
      <c r="F10794" t="s">
        <v>78</v>
      </c>
      <c r="G10794" t="s">
        <v>78</v>
      </c>
      <c r="H10794" t="s">
        <v>78</v>
      </c>
      <c r="I10794" t="s">
        <v>78</v>
      </c>
      <c r="J10794" t="s">
        <v>78</v>
      </c>
      <c r="K10794" t="s">
        <v>78</v>
      </c>
      <c r="L10794" t="s">
        <v>78</v>
      </c>
      <c r="M10794" t="s">
        <v>78</v>
      </c>
      <c r="N10794" t="s">
        <v>78</v>
      </c>
    </row>
    <row r="10795" spans="1:14" x14ac:dyDescent="0.35">
      <c r="A10795" t="s">
        <v>40</v>
      </c>
      <c r="B10795">
        <v>6</v>
      </c>
      <c r="C10795" t="s">
        <v>526</v>
      </c>
      <c r="D10795" t="s">
        <v>960</v>
      </c>
      <c r="E10795" t="s">
        <v>495</v>
      </c>
      <c r="F10795" t="s">
        <v>78</v>
      </c>
      <c r="G10795" t="s">
        <v>488</v>
      </c>
      <c r="H10795" t="s">
        <v>78</v>
      </c>
      <c r="I10795" t="s">
        <v>78</v>
      </c>
      <c r="J10795" t="s">
        <v>78</v>
      </c>
      <c r="K10795" t="s">
        <v>78</v>
      </c>
      <c r="L10795" t="s">
        <v>78</v>
      </c>
      <c r="M10795" t="s">
        <v>78</v>
      </c>
      <c r="N10795" t="s">
        <v>78</v>
      </c>
    </row>
    <row r="10797" spans="1:14" x14ac:dyDescent="0.35">
      <c r="A10797" t="s">
        <v>2544</v>
      </c>
    </row>
    <row r="10798" spans="1:14" x14ac:dyDescent="0.35">
      <c r="A10798" t="s">
        <v>29</v>
      </c>
      <c r="B10798" t="s">
        <v>30</v>
      </c>
      <c r="C10798" t="s">
        <v>2531</v>
      </c>
      <c r="D10798" t="s">
        <v>2532</v>
      </c>
      <c r="E10798" t="s">
        <v>2533</v>
      </c>
      <c r="F10798" t="s">
        <v>2534</v>
      </c>
      <c r="G10798" t="s">
        <v>2535</v>
      </c>
      <c r="H10798" t="s">
        <v>2536</v>
      </c>
      <c r="I10798" t="s">
        <v>2537</v>
      </c>
      <c r="J10798" t="s">
        <v>2538</v>
      </c>
      <c r="K10798" t="s">
        <v>2539</v>
      </c>
      <c r="L10798" t="s">
        <v>2540</v>
      </c>
      <c r="M10798" t="s">
        <v>74</v>
      </c>
      <c r="N10798" t="s">
        <v>1342</v>
      </c>
    </row>
    <row r="10799" spans="1:14" x14ac:dyDescent="0.35">
      <c r="A10799" t="s">
        <v>35</v>
      </c>
    </row>
    <row r="10800" spans="1:14" x14ac:dyDescent="0.35">
      <c r="A10800" t="s">
        <v>36</v>
      </c>
    </row>
    <row r="10801" spans="1:14" x14ac:dyDescent="0.35">
      <c r="A10801" t="s">
        <v>37</v>
      </c>
      <c r="B10801">
        <v>1</v>
      </c>
      <c r="C10801" t="s">
        <v>294</v>
      </c>
      <c r="D10801" t="s">
        <v>78</v>
      </c>
      <c r="E10801" t="s">
        <v>78</v>
      </c>
      <c r="F10801" t="s">
        <v>78</v>
      </c>
      <c r="G10801" t="s">
        <v>78</v>
      </c>
      <c r="H10801" t="s">
        <v>78</v>
      </c>
      <c r="I10801" t="s">
        <v>78</v>
      </c>
      <c r="J10801" t="s">
        <v>78</v>
      </c>
      <c r="K10801" t="s">
        <v>78</v>
      </c>
      <c r="L10801" t="s">
        <v>78</v>
      </c>
      <c r="M10801" t="s">
        <v>78</v>
      </c>
      <c r="N10801" t="s">
        <v>78</v>
      </c>
    </row>
    <row r="10802" spans="1:14" x14ac:dyDescent="0.35">
      <c r="A10802" t="s">
        <v>38</v>
      </c>
    </row>
    <row r="10803" spans="1:14" x14ac:dyDescent="0.35">
      <c r="A10803" t="s">
        <v>39</v>
      </c>
    </row>
    <row r="10804" spans="1:14" x14ac:dyDescent="0.35">
      <c r="A10804" t="s">
        <v>40</v>
      </c>
      <c r="B10804">
        <v>1</v>
      </c>
      <c r="C10804" t="s">
        <v>294</v>
      </c>
      <c r="D10804" t="s">
        <v>78</v>
      </c>
      <c r="E10804" t="s">
        <v>78</v>
      </c>
      <c r="F10804" t="s">
        <v>78</v>
      </c>
      <c r="G10804" t="s">
        <v>78</v>
      </c>
      <c r="H10804" t="s">
        <v>78</v>
      </c>
      <c r="I10804" t="s">
        <v>78</v>
      </c>
      <c r="J10804" t="s">
        <v>78</v>
      </c>
      <c r="K10804" t="s">
        <v>78</v>
      </c>
      <c r="L10804" t="s">
        <v>78</v>
      </c>
      <c r="M10804" t="s">
        <v>78</v>
      </c>
      <c r="N10804" t="s">
        <v>78</v>
      </c>
    </row>
    <row r="10806" spans="1:14" x14ac:dyDescent="0.35">
      <c r="A10806" t="s">
        <v>2545</v>
      </c>
    </row>
    <row r="10807" spans="1:14" x14ac:dyDescent="0.35">
      <c r="A10807" t="s">
        <v>29</v>
      </c>
      <c r="B10807" t="s">
        <v>30</v>
      </c>
      <c r="C10807" t="s">
        <v>2531</v>
      </c>
      <c r="D10807" t="s">
        <v>2532</v>
      </c>
      <c r="E10807" t="s">
        <v>2533</v>
      </c>
      <c r="F10807" t="s">
        <v>2534</v>
      </c>
      <c r="G10807" t="s">
        <v>2535</v>
      </c>
      <c r="H10807" t="s">
        <v>2536</v>
      </c>
      <c r="I10807" t="s">
        <v>2537</v>
      </c>
      <c r="J10807" t="s">
        <v>2538</v>
      </c>
      <c r="K10807" t="s">
        <v>2539</v>
      </c>
      <c r="L10807" t="s">
        <v>2540</v>
      </c>
      <c r="M10807" t="s">
        <v>74</v>
      </c>
      <c r="N10807" t="s">
        <v>1342</v>
      </c>
    </row>
    <row r="10808" spans="1:14" x14ac:dyDescent="0.35">
      <c r="A10808" t="s">
        <v>35</v>
      </c>
    </row>
    <row r="10809" spans="1:14" x14ac:dyDescent="0.35">
      <c r="A10809" t="s">
        <v>36</v>
      </c>
      <c r="B10809">
        <v>3</v>
      </c>
      <c r="C10809" t="s">
        <v>78</v>
      </c>
      <c r="D10809" t="s">
        <v>950</v>
      </c>
      <c r="E10809" t="s">
        <v>78</v>
      </c>
      <c r="F10809" t="s">
        <v>78</v>
      </c>
      <c r="G10809" t="s">
        <v>78</v>
      </c>
      <c r="H10809" t="s">
        <v>78</v>
      </c>
      <c r="I10809" t="s">
        <v>78</v>
      </c>
      <c r="J10809" t="s">
        <v>78</v>
      </c>
      <c r="K10809" t="s">
        <v>78</v>
      </c>
      <c r="L10809" t="s">
        <v>78</v>
      </c>
      <c r="M10809" t="s">
        <v>951</v>
      </c>
      <c r="N10809" t="s">
        <v>78</v>
      </c>
    </row>
    <row r="10810" spans="1:14" x14ac:dyDescent="0.35">
      <c r="A10810" t="s">
        <v>37</v>
      </c>
    </row>
    <row r="10811" spans="1:14" x14ac:dyDescent="0.35">
      <c r="A10811" t="s">
        <v>38</v>
      </c>
      <c r="B10811">
        <v>1</v>
      </c>
      <c r="C10811" t="s">
        <v>78</v>
      </c>
      <c r="D10811" t="s">
        <v>294</v>
      </c>
      <c r="E10811" t="s">
        <v>78</v>
      </c>
      <c r="F10811" t="s">
        <v>78</v>
      </c>
      <c r="G10811" t="s">
        <v>78</v>
      </c>
      <c r="H10811" t="s">
        <v>78</v>
      </c>
      <c r="I10811" t="s">
        <v>78</v>
      </c>
      <c r="J10811" t="s">
        <v>78</v>
      </c>
      <c r="K10811" t="s">
        <v>78</v>
      </c>
      <c r="L10811" t="s">
        <v>78</v>
      </c>
      <c r="M10811" t="s">
        <v>78</v>
      </c>
      <c r="N10811" t="s">
        <v>78</v>
      </c>
    </row>
    <row r="10812" spans="1:14" x14ac:dyDescent="0.35">
      <c r="A10812" t="s">
        <v>39</v>
      </c>
      <c r="B10812">
        <v>2</v>
      </c>
      <c r="C10812" t="s">
        <v>78</v>
      </c>
      <c r="D10812" t="s">
        <v>294</v>
      </c>
      <c r="E10812" t="s">
        <v>78</v>
      </c>
      <c r="F10812" t="s">
        <v>78</v>
      </c>
      <c r="G10812" t="s">
        <v>78</v>
      </c>
      <c r="H10812" t="s">
        <v>78</v>
      </c>
      <c r="I10812" t="s">
        <v>78</v>
      </c>
      <c r="J10812" t="s">
        <v>78</v>
      </c>
      <c r="K10812" t="s">
        <v>78</v>
      </c>
      <c r="L10812" t="s">
        <v>78</v>
      </c>
      <c r="M10812" t="s">
        <v>78</v>
      </c>
      <c r="N10812" t="s">
        <v>78</v>
      </c>
    </row>
    <row r="10813" spans="1:14" x14ac:dyDescent="0.35">
      <c r="A10813" t="s">
        <v>40</v>
      </c>
      <c r="B10813">
        <v>6</v>
      </c>
      <c r="C10813" t="s">
        <v>78</v>
      </c>
      <c r="D10813" t="s">
        <v>1141</v>
      </c>
      <c r="E10813" t="s">
        <v>78</v>
      </c>
      <c r="F10813" t="s">
        <v>78</v>
      </c>
      <c r="G10813" t="s">
        <v>78</v>
      </c>
      <c r="H10813" t="s">
        <v>78</v>
      </c>
      <c r="I10813" t="s">
        <v>78</v>
      </c>
      <c r="J10813" t="s">
        <v>78</v>
      </c>
      <c r="K10813" t="s">
        <v>78</v>
      </c>
      <c r="L10813" t="s">
        <v>78</v>
      </c>
      <c r="M10813" t="s">
        <v>1140</v>
      </c>
      <c r="N10813" t="s">
        <v>78</v>
      </c>
    </row>
    <row r="10815" spans="1:14" x14ac:dyDescent="0.35">
      <c r="A10815" t="s">
        <v>2546</v>
      </c>
    </row>
    <row r="10816" spans="1:14" x14ac:dyDescent="0.35">
      <c r="A10816" t="s">
        <v>29</v>
      </c>
      <c r="B10816" t="s">
        <v>30</v>
      </c>
      <c r="C10816" t="s">
        <v>2531</v>
      </c>
      <c r="D10816" t="s">
        <v>2532</v>
      </c>
      <c r="E10816" t="s">
        <v>2533</v>
      </c>
      <c r="F10816" t="s">
        <v>2534</v>
      </c>
      <c r="G10816" t="s">
        <v>2535</v>
      </c>
      <c r="H10816" t="s">
        <v>2536</v>
      </c>
      <c r="I10816" t="s">
        <v>2537</v>
      </c>
      <c r="J10816" t="s">
        <v>2538</v>
      </c>
      <c r="K10816" t="s">
        <v>2539</v>
      </c>
      <c r="L10816" t="s">
        <v>2540</v>
      </c>
      <c r="M10816" t="s">
        <v>74</v>
      </c>
      <c r="N10816" t="s">
        <v>1342</v>
      </c>
    </row>
    <row r="10817" spans="1:15" x14ac:dyDescent="0.35">
      <c r="A10817" t="s">
        <v>35</v>
      </c>
    </row>
    <row r="10818" spans="1:15" x14ac:dyDescent="0.35">
      <c r="A10818" t="s">
        <v>36</v>
      </c>
      <c r="B10818">
        <v>2</v>
      </c>
      <c r="C10818" t="s">
        <v>398</v>
      </c>
      <c r="D10818" t="s">
        <v>397</v>
      </c>
      <c r="E10818" t="s">
        <v>78</v>
      </c>
      <c r="F10818" t="s">
        <v>78</v>
      </c>
      <c r="G10818" t="s">
        <v>78</v>
      </c>
      <c r="H10818" t="s">
        <v>78</v>
      </c>
      <c r="I10818" t="s">
        <v>78</v>
      </c>
      <c r="J10818" t="s">
        <v>78</v>
      </c>
      <c r="K10818" t="s">
        <v>78</v>
      </c>
      <c r="L10818" t="s">
        <v>78</v>
      </c>
      <c r="M10818" t="s">
        <v>78</v>
      </c>
      <c r="N10818" t="s">
        <v>78</v>
      </c>
    </row>
    <row r="10819" spans="1:15" x14ac:dyDescent="0.35">
      <c r="A10819" t="s">
        <v>37</v>
      </c>
    </row>
    <row r="10820" spans="1:15" x14ac:dyDescent="0.35">
      <c r="A10820" t="s">
        <v>38</v>
      </c>
      <c r="B10820">
        <v>1</v>
      </c>
      <c r="C10820" t="s">
        <v>78</v>
      </c>
      <c r="D10820" t="s">
        <v>78</v>
      </c>
      <c r="E10820" t="s">
        <v>78</v>
      </c>
      <c r="F10820" t="s">
        <v>78</v>
      </c>
      <c r="G10820" t="s">
        <v>294</v>
      </c>
      <c r="H10820" t="s">
        <v>78</v>
      </c>
      <c r="I10820" t="s">
        <v>78</v>
      </c>
      <c r="J10820" t="s">
        <v>78</v>
      </c>
      <c r="K10820" t="s">
        <v>78</v>
      </c>
      <c r="L10820" t="s">
        <v>78</v>
      </c>
      <c r="M10820" t="s">
        <v>78</v>
      </c>
      <c r="N10820" t="s">
        <v>78</v>
      </c>
    </row>
    <row r="10821" spans="1:15" x14ac:dyDescent="0.35">
      <c r="A10821" t="s">
        <v>39</v>
      </c>
    </row>
    <row r="10822" spans="1:15" x14ac:dyDescent="0.35">
      <c r="A10822" t="s">
        <v>40</v>
      </c>
      <c r="B10822">
        <v>3</v>
      </c>
      <c r="C10822" t="s">
        <v>1212</v>
      </c>
      <c r="D10822" t="s">
        <v>855</v>
      </c>
      <c r="E10822" t="s">
        <v>78</v>
      </c>
      <c r="F10822" t="s">
        <v>78</v>
      </c>
      <c r="G10822" t="s">
        <v>399</v>
      </c>
      <c r="H10822" t="s">
        <v>78</v>
      </c>
      <c r="I10822" t="s">
        <v>78</v>
      </c>
      <c r="J10822" t="s">
        <v>78</v>
      </c>
      <c r="K10822" t="s">
        <v>78</v>
      </c>
      <c r="L10822" t="s">
        <v>78</v>
      </c>
      <c r="M10822" t="s">
        <v>78</v>
      </c>
      <c r="N10822" t="s">
        <v>78</v>
      </c>
    </row>
    <row r="10824" spans="1:15" x14ac:dyDescent="0.35">
      <c r="A10824" t="s">
        <v>2547</v>
      </c>
    </row>
    <row r="10825" spans="1:15" x14ac:dyDescent="0.35">
      <c r="A10825" t="s">
        <v>29</v>
      </c>
      <c r="B10825" t="s">
        <v>872</v>
      </c>
      <c r="C10825" t="s">
        <v>30</v>
      </c>
      <c r="D10825" t="s">
        <v>2531</v>
      </c>
      <c r="E10825" t="s">
        <v>2532</v>
      </c>
      <c r="F10825" t="s">
        <v>2533</v>
      </c>
      <c r="G10825" t="s">
        <v>2534</v>
      </c>
      <c r="H10825" t="s">
        <v>2535</v>
      </c>
      <c r="I10825" t="s">
        <v>2536</v>
      </c>
      <c r="J10825" t="s">
        <v>2537</v>
      </c>
      <c r="K10825" t="s">
        <v>2538</v>
      </c>
      <c r="L10825" t="s">
        <v>2539</v>
      </c>
      <c r="M10825" t="s">
        <v>2540</v>
      </c>
      <c r="N10825" t="s">
        <v>74</v>
      </c>
      <c r="O10825" t="s">
        <v>1342</v>
      </c>
    </row>
    <row r="10826" spans="1:15" x14ac:dyDescent="0.35">
      <c r="A10826" t="s">
        <v>35</v>
      </c>
      <c r="B10826" t="s">
        <v>873</v>
      </c>
      <c r="C10826">
        <v>11</v>
      </c>
      <c r="D10826" t="s">
        <v>399</v>
      </c>
      <c r="E10826" t="s">
        <v>573</v>
      </c>
      <c r="F10826" t="s">
        <v>78</v>
      </c>
      <c r="G10826" t="s">
        <v>78</v>
      </c>
      <c r="H10826" t="s">
        <v>536</v>
      </c>
      <c r="I10826" t="s">
        <v>78</v>
      </c>
      <c r="J10826" t="s">
        <v>78</v>
      </c>
      <c r="K10826" t="s">
        <v>755</v>
      </c>
      <c r="L10826" t="s">
        <v>78</v>
      </c>
      <c r="M10826" t="s">
        <v>78</v>
      </c>
      <c r="N10826" t="s">
        <v>78</v>
      </c>
      <c r="O10826" t="s">
        <v>365</v>
      </c>
    </row>
    <row r="10827" spans="1:15" x14ac:dyDescent="0.35">
      <c r="A10827" t="s">
        <v>35</v>
      </c>
      <c r="B10827" t="s">
        <v>874</v>
      </c>
      <c r="C10827">
        <v>1</v>
      </c>
      <c r="D10827" t="s">
        <v>78</v>
      </c>
      <c r="E10827" t="s">
        <v>78</v>
      </c>
      <c r="F10827" t="s">
        <v>78</v>
      </c>
      <c r="G10827" t="s">
        <v>78</v>
      </c>
      <c r="H10827" t="s">
        <v>78</v>
      </c>
      <c r="I10827" t="s">
        <v>78</v>
      </c>
      <c r="J10827" t="s">
        <v>78</v>
      </c>
      <c r="K10827" t="s">
        <v>78</v>
      </c>
      <c r="L10827" t="s">
        <v>78</v>
      </c>
      <c r="M10827" t="s">
        <v>78</v>
      </c>
      <c r="N10827" t="s">
        <v>78</v>
      </c>
      <c r="O10827" t="s">
        <v>294</v>
      </c>
    </row>
    <row r="10828" spans="1:15" x14ac:dyDescent="0.35">
      <c r="A10828" t="s">
        <v>36</v>
      </c>
      <c r="B10828" t="s">
        <v>873</v>
      </c>
      <c r="C10828">
        <v>1</v>
      </c>
      <c r="D10828" t="s">
        <v>78</v>
      </c>
      <c r="E10828" t="s">
        <v>294</v>
      </c>
      <c r="F10828" t="s">
        <v>294</v>
      </c>
      <c r="G10828" t="s">
        <v>78</v>
      </c>
      <c r="H10828" t="s">
        <v>78</v>
      </c>
      <c r="I10828" t="s">
        <v>78</v>
      </c>
      <c r="J10828" t="s">
        <v>78</v>
      </c>
      <c r="K10828" t="s">
        <v>78</v>
      </c>
      <c r="L10828" t="s">
        <v>78</v>
      </c>
      <c r="M10828" t="s">
        <v>78</v>
      </c>
      <c r="N10828" t="s">
        <v>78</v>
      </c>
      <c r="O10828" t="s">
        <v>78</v>
      </c>
    </row>
    <row r="10829" spans="1:15" x14ac:dyDescent="0.35">
      <c r="A10829" t="s">
        <v>36</v>
      </c>
      <c r="B10829" t="s">
        <v>318</v>
      </c>
      <c r="C10829">
        <v>1</v>
      </c>
      <c r="D10829" t="s">
        <v>294</v>
      </c>
      <c r="E10829" t="s">
        <v>78</v>
      </c>
      <c r="F10829" t="s">
        <v>78</v>
      </c>
      <c r="G10829" t="s">
        <v>78</v>
      </c>
      <c r="H10829" t="s">
        <v>78</v>
      </c>
      <c r="I10829" t="s">
        <v>78</v>
      </c>
      <c r="J10829" t="s">
        <v>78</v>
      </c>
      <c r="K10829" t="s">
        <v>78</v>
      </c>
      <c r="L10829" t="s">
        <v>78</v>
      </c>
      <c r="M10829" t="s">
        <v>78</v>
      </c>
      <c r="N10829" t="s">
        <v>78</v>
      </c>
      <c r="O10829" t="s">
        <v>78</v>
      </c>
    </row>
    <row r="10830" spans="1:15" x14ac:dyDescent="0.35">
      <c r="A10830" t="s">
        <v>37</v>
      </c>
      <c r="B10830" t="s">
        <v>318</v>
      </c>
      <c r="C10830">
        <v>1</v>
      </c>
      <c r="D10830" t="s">
        <v>78</v>
      </c>
      <c r="E10830" t="s">
        <v>294</v>
      </c>
      <c r="F10830" t="s">
        <v>78</v>
      </c>
      <c r="G10830" t="s">
        <v>78</v>
      </c>
      <c r="H10830" t="s">
        <v>78</v>
      </c>
      <c r="I10830" t="s">
        <v>78</v>
      </c>
      <c r="J10830" t="s">
        <v>78</v>
      </c>
      <c r="K10830" t="s">
        <v>78</v>
      </c>
      <c r="L10830" t="s">
        <v>78</v>
      </c>
      <c r="M10830" t="s">
        <v>78</v>
      </c>
      <c r="N10830" t="s">
        <v>78</v>
      </c>
      <c r="O10830" t="s">
        <v>78</v>
      </c>
    </row>
    <row r="10831" spans="1:15" x14ac:dyDescent="0.35">
      <c r="A10831" t="s">
        <v>38</v>
      </c>
      <c r="B10831" t="s">
        <v>873</v>
      </c>
      <c r="C10831">
        <v>16</v>
      </c>
      <c r="D10831" t="s">
        <v>557</v>
      </c>
      <c r="E10831" t="s">
        <v>568</v>
      </c>
      <c r="F10831" t="s">
        <v>78</v>
      </c>
      <c r="G10831" t="s">
        <v>78</v>
      </c>
      <c r="H10831" t="s">
        <v>645</v>
      </c>
      <c r="I10831" t="s">
        <v>724</v>
      </c>
      <c r="J10831" t="s">
        <v>825</v>
      </c>
      <c r="K10831" t="s">
        <v>260</v>
      </c>
      <c r="L10831" t="s">
        <v>78</v>
      </c>
      <c r="M10831" t="s">
        <v>78</v>
      </c>
      <c r="N10831" t="s">
        <v>78</v>
      </c>
      <c r="O10831" t="s">
        <v>78</v>
      </c>
    </row>
    <row r="10832" spans="1:15" x14ac:dyDescent="0.35">
      <c r="A10832" t="s">
        <v>38</v>
      </c>
      <c r="B10832" t="s">
        <v>874</v>
      </c>
      <c r="C10832">
        <v>9</v>
      </c>
      <c r="D10832" t="s">
        <v>677</v>
      </c>
      <c r="E10832" t="s">
        <v>47</v>
      </c>
      <c r="F10832" t="s">
        <v>665</v>
      </c>
      <c r="G10832" t="s">
        <v>78</v>
      </c>
      <c r="H10832" t="s">
        <v>854</v>
      </c>
      <c r="I10832" t="s">
        <v>78</v>
      </c>
      <c r="J10832" t="s">
        <v>78</v>
      </c>
      <c r="K10832" t="s">
        <v>854</v>
      </c>
      <c r="L10832" t="s">
        <v>67</v>
      </c>
      <c r="M10832" t="s">
        <v>78</v>
      </c>
      <c r="N10832" t="s">
        <v>78</v>
      </c>
      <c r="O10832" t="s">
        <v>78</v>
      </c>
    </row>
    <row r="10833" spans="1:15" x14ac:dyDescent="0.35">
      <c r="A10833" t="s">
        <v>38</v>
      </c>
      <c r="B10833" t="s">
        <v>318</v>
      </c>
      <c r="C10833">
        <v>1</v>
      </c>
      <c r="D10833" t="s">
        <v>78</v>
      </c>
      <c r="E10833" t="s">
        <v>78</v>
      </c>
      <c r="F10833" t="s">
        <v>78</v>
      </c>
      <c r="G10833" t="s">
        <v>78</v>
      </c>
      <c r="H10833" t="s">
        <v>294</v>
      </c>
      <c r="I10833" t="s">
        <v>78</v>
      </c>
      <c r="J10833" t="s">
        <v>78</v>
      </c>
      <c r="K10833" t="s">
        <v>78</v>
      </c>
      <c r="L10833" t="s">
        <v>78</v>
      </c>
      <c r="M10833" t="s">
        <v>78</v>
      </c>
      <c r="N10833" t="s">
        <v>78</v>
      </c>
      <c r="O10833" t="s">
        <v>78</v>
      </c>
    </row>
    <row r="10834" spans="1:15" x14ac:dyDescent="0.35">
      <c r="A10834" t="s">
        <v>39</v>
      </c>
      <c r="B10834" t="s">
        <v>873</v>
      </c>
      <c r="C10834">
        <v>3</v>
      </c>
      <c r="D10834" t="s">
        <v>78</v>
      </c>
      <c r="E10834" t="s">
        <v>294</v>
      </c>
      <c r="F10834" t="s">
        <v>78</v>
      </c>
      <c r="G10834" t="s">
        <v>78</v>
      </c>
      <c r="H10834" t="s">
        <v>549</v>
      </c>
      <c r="I10834" t="s">
        <v>78</v>
      </c>
      <c r="J10834" t="s">
        <v>78</v>
      </c>
      <c r="K10834" t="s">
        <v>78</v>
      </c>
      <c r="L10834" t="s">
        <v>78</v>
      </c>
      <c r="M10834" t="s">
        <v>78</v>
      </c>
      <c r="N10834" t="s">
        <v>78</v>
      </c>
      <c r="O10834" t="s">
        <v>670</v>
      </c>
    </row>
    <row r="10835" spans="1:15" x14ac:dyDescent="0.35">
      <c r="A10835" t="s">
        <v>39</v>
      </c>
      <c r="B10835" t="s">
        <v>318</v>
      </c>
      <c r="C10835">
        <v>1</v>
      </c>
      <c r="D10835" t="s">
        <v>78</v>
      </c>
      <c r="E10835" t="s">
        <v>294</v>
      </c>
      <c r="F10835" t="s">
        <v>78</v>
      </c>
      <c r="G10835" t="s">
        <v>78</v>
      </c>
      <c r="H10835" t="s">
        <v>78</v>
      </c>
      <c r="I10835" t="s">
        <v>78</v>
      </c>
      <c r="J10835" t="s">
        <v>78</v>
      </c>
      <c r="K10835" t="s">
        <v>78</v>
      </c>
      <c r="L10835" t="s">
        <v>78</v>
      </c>
      <c r="M10835" t="s">
        <v>78</v>
      </c>
      <c r="N10835" t="s">
        <v>78</v>
      </c>
      <c r="O10835" t="s">
        <v>78</v>
      </c>
    </row>
    <row r="10836" spans="1:15" x14ac:dyDescent="0.35">
      <c r="A10836" t="s">
        <v>40</v>
      </c>
      <c r="B10836" t="s">
        <v>873</v>
      </c>
      <c r="C10836">
        <v>31</v>
      </c>
      <c r="D10836" t="s">
        <v>202</v>
      </c>
      <c r="E10836" t="s">
        <v>471</v>
      </c>
      <c r="F10836" t="s">
        <v>724</v>
      </c>
      <c r="G10836" t="s">
        <v>78</v>
      </c>
      <c r="H10836" t="s">
        <v>1105</v>
      </c>
      <c r="I10836" t="s">
        <v>732</v>
      </c>
      <c r="J10836" t="s">
        <v>383</v>
      </c>
      <c r="K10836" t="s">
        <v>717</v>
      </c>
      <c r="L10836" t="s">
        <v>78</v>
      </c>
      <c r="M10836" t="s">
        <v>78</v>
      </c>
      <c r="N10836" t="s">
        <v>78</v>
      </c>
      <c r="O10836" t="s">
        <v>782</v>
      </c>
    </row>
    <row r="10837" spans="1:15" x14ac:dyDescent="0.35">
      <c r="A10837" t="s">
        <v>40</v>
      </c>
      <c r="B10837" t="s">
        <v>874</v>
      </c>
      <c r="C10837">
        <v>10</v>
      </c>
      <c r="D10837" t="s">
        <v>352</v>
      </c>
      <c r="E10837" t="s">
        <v>494</v>
      </c>
      <c r="F10837" t="s">
        <v>664</v>
      </c>
      <c r="G10837" t="s">
        <v>78</v>
      </c>
      <c r="H10837" t="s">
        <v>299</v>
      </c>
      <c r="I10837" t="s">
        <v>78</v>
      </c>
      <c r="J10837" t="s">
        <v>78</v>
      </c>
      <c r="K10837" t="s">
        <v>299</v>
      </c>
      <c r="L10837" t="s">
        <v>1118</v>
      </c>
      <c r="M10837" t="s">
        <v>78</v>
      </c>
      <c r="N10837" t="s">
        <v>78</v>
      </c>
      <c r="O10837" t="s">
        <v>611</v>
      </c>
    </row>
    <row r="10838" spans="1:15" x14ac:dyDescent="0.35">
      <c r="A10838" t="s">
        <v>40</v>
      </c>
      <c r="B10838" t="s">
        <v>318</v>
      </c>
      <c r="C10838">
        <v>4</v>
      </c>
      <c r="D10838" t="s">
        <v>345</v>
      </c>
      <c r="E10838" t="s">
        <v>599</v>
      </c>
      <c r="F10838" t="s">
        <v>78</v>
      </c>
      <c r="G10838" t="s">
        <v>78</v>
      </c>
      <c r="H10838" t="s">
        <v>865</v>
      </c>
      <c r="I10838" t="s">
        <v>78</v>
      </c>
      <c r="J10838" t="s">
        <v>78</v>
      </c>
      <c r="K10838" t="s">
        <v>78</v>
      </c>
      <c r="L10838" t="s">
        <v>78</v>
      </c>
      <c r="M10838" t="s">
        <v>78</v>
      </c>
      <c r="N10838" t="s">
        <v>78</v>
      </c>
      <c r="O10838" t="s">
        <v>78</v>
      </c>
    </row>
    <row r="10840" spans="1:15" x14ac:dyDescent="0.35">
      <c r="A10840" t="s">
        <v>2548</v>
      </c>
    </row>
    <row r="10841" spans="1:15" x14ac:dyDescent="0.35">
      <c r="A10841" t="s">
        <v>29</v>
      </c>
      <c r="B10841" t="s">
        <v>872</v>
      </c>
      <c r="C10841" t="s">
        <v>30</v>
      </c>
      <c r="D10841" t="s">
        <v>2531</v>
      </c>
      <c r="E10841" t="s">
        <v>2532</v>
      </c>
      <c r="F10841" t="s">
        <v>2533</v>
      </c>
      <c r="G10841" t="s">
        <v>2534</v>
      </c>
      <c r="H10841" t="s">
        <v>2535</v>
      </c>
      <c r="I10841" t="s">
        <v>2536</v>
      </c>
      <c r="J10841" t="s">
        <v>2537</v>
      </c>
      <c r="K10841" t="s">
        <v>2538</v>
      </c>
      <c r="L10841" t="s">
        <v>2539</v>
      </c>
      <c r="M10841" t="s">
        <v>2540</v>
      </c>
      <c r="N10841" t="s">
        <v>74</v>
      </c>
      <c r="O10841" t="s">
        <v>1342</v>
      </c>
    </row>
    <row r="10842" spans="1:15" x14ac:dyDescent="0.35">
      <c r="A10842" t="s">
        <v>35</v>
      </c>
      <c r="B10842" t="s">
        <v>874</v>
      </c>
      <c r="C10842">
        <v>1</v>
      </c>
      <c r="D10842" t="s">
        <v>294</v>
      </c>
      <c r="E10842" t="s">
        <v>78</v>
      </c>
      <c r="F10842" t="s">
        <v>78</v>
      </c>
      <c r="G10842" t="s">
        <v>78</v>
      </c>
      <c r="H10842" t="s">
        <v>78</v>
      </c>
      <c r="I10842" t="s">
        <v>78</v>
      </c>
      <c r="J10842" t="s">
        <v>78</v>
      </c>
      <c r="K10842" t="s">
        <v>78</v>
      </c>
      <c r="L10842" t="s">
        <v>78</v>
      </c>
      <c r="M10842" t="s">
        <v>78</v>
      </c>
      <c r="N10842" t="s">
        <v>78</v>
      </c>
      <c r="O10842" t="s">
        <v>78</v>
      </c>
    </row>
    <row r="10843" spans="1:15" x14ac:dyDescent="0.35">
      <c r="A10843" t="s">
        <v>36</v>
      </c>
      <c r="B10843" t="s">
        <v>318</v>
      </c>
    </row>
    <row r="10844" spans="1:15" x14ac:dyDescent="0.35">
      <c r="A10844" t="s">
        <v>37</v>
      </c>
      <c r="B10844" t="s">
        <v>318</v>
      </c>
    </row>
    <row r="10845" spans="1:15" x14ac:dyDescent="0.35">
      <c r="A10845" t="s">
        <v>38</v>
      </c>
      <c r="B10845" t="s">
        <v>874</v>
      </c>
      <c r="C10845">
        <v>1</v>
      </c>
      <c r="D10845" t="s">
        <v>294</v>
      </c>
      <c r="E10845" t="s">
        <v>78</v>
      </c>
      <c r="F10845" t="s">
        <v>78</v>
      </c>
      <c r="G10845" t="s">
        <v>78</v>
      </c>
      <c r="H10845" t="s">
        <v>294</v>
      </c>
      <c r="I10845" t="s">
        <v>78</v>
      </c>
      <c r="J10845" t="s">
        <v>78</v>
      </c>
      <c r="K10845" t="s">
        <v>78</v>
      </c>
      <c r="L10845" t="s">
        <v>78</v>
      </c>
      <c r="M10845" t="s">
        <v>78</v>
      </c>
      <c r="N10845" t="s">
        <v>78</v>
      </c>
      <c r="O10845" t="s">
        <v>78</v>
      </c>
    </row>
    <row r="10846" spans="1:15" x14ac:dyDescent="0.35">
      <c r="A10846" t="s">
        <v>39</v>
      </c>
      <c r="B10846" t="s">
        <v>873</v>
      </c>
      <c r="C10846">
        <v>1</v>
      </c>
      <c r="D10846" t="s">
        <v>78</v>
      </c>
      <c r="E10846" t="s">
        <v>294</v>
      </c>
      <c r="F10846" t="s">
        <v>78</v>
      </c>
      <c r="G10846" t="s">
        <v>78</v>
      </c>
      <c r="H10846" t="s">
        <v>78</v>
      </c>
      <c r="I10846" t="s">
        <v>78</v>
      </c>
      <c r="J10846" t="s">
        <v>78</v>
      </c>
      <c r="K10846" t="s">
        <v>78</v>
      </c>
      <c r="L10846" t="s">
        <v>78</v>
      </c>
      <c r="M10846" t="s">
        <v>78</v>
      </c>
      <c r="N10846" t="s">
        <v>78</v>
      </c>
      <c r="O10846" t="s">
        <v>78</v>
      </c>
    </row>
    <row r="10847" spans="1:15" x14ac:dyDescent="0.35">
      <c r="A10847" t="s">
        <v>40</v>
      </c>
      <c r="B10847" t="s">
        <v>873</v>
      </c>
      <c r="C10847">
        <v>1</v>
      </c>
      <c r="D10847" t="s">
        <v>78</v>
      </c>
      <c r="E10847" t="s">
        <v>294</v>
      </c>
      <c r="F10847" t="s">
        <v>78</v>
      </c>
      <c r="G10847" t="s">
        <v>78</v>
      </c>
      <c r="H10847" t="s">
        <v>78</v>
      </c>
      <c r="I10847" t="s">
        <v>78</v>
      </c>
      <c r="J10847" t="s">
        <v>78</v>
      </c>
      <c r="K10847" t="s">
        <v>78</v>
      </c>
      <c r="L10847" t="s">
        <v>78</v>
      </c>
      <c r="M10847" t="s">
        <v>78</v>
      </c>
      <c r="N10847" t="s">
        <v>78</v>
      </c>
      <c r="O10847" t="s">
        <v>78</v>
      </c>
    </row>
    <row r="10848" spans="1:15" x14ac:dyDescent="0.35">
      <c r="A10848" t="s">
        <v>40</v>
      </c>
      <c r="B10848" t="s">
        <v>874</v>
      </c>
      <c r="C10848">
        <v>2</v>
      </c>
      <c r="D10848" t="s">
        <v>294</v>
      </c>
      <c r="E10848" t="s">
        <v>78</v>
      </c>
      <c r="F10848" t="s">
        <v>78</v>
      </c>
      <c r="G10848" t="s">
        <v>78</v>
      </c>
      <c r="H10848" t="s">
        <v>911</v>
      </c>
      <c r="I10848" t="s">
        <v>78</v>
      </c>
      <c r="J10848" t="s">
        <v>78</v>
      </c>
      <c r="K10848" t="s">
        <v>78</v>
      </c>
      <c r="L10848" t="s">
        <v>78</v>
      </c>
      <c r="M10848" t="s">
        <v>78</v>
      </c>
      <c r="N10848" t="s">
        <v>78</v>
      </c>
      <c r="O10848" t="s">
        <v>78</v>
      </c>
    </row>
    <row r="10850" spans="1:15" x14ac:dyDescent="0.35">
      <c r="A10850" t="s">
        <v>2549</v>
      </c>
    </row>
    <row r="10851" spans="1:15" x14ac:dyDescent="0.35">
      <c r="A10851" t="s">
        <v>29</v>
      </c>
      <c r="B10851" t="s">
        <v>872</v>
      </c>
      <c r="C10851" t="s">
        <v>30</v>
      </c>
      <c r="D10851" t="s">
        <v>2531</v>
      </c>
      <c r="E10851" t="s">
        <v>2532</v>
      </c>
      <c r="F10851" t="s">
        <v>2533</v>
      </c>
      <c r="G10851" t="s">
        <v>2534</v>
      </c>
      <c r="H10851" t="s">
        <v>2535</v>
      </c>
      <c r="I10851" t="s">
        <v>2536</v>
      </c>
      <c r="J10851" t="s">
        <v>2537</v>
      </c>
      <c r="K10851" t="s">
        <v>2538</v>
      </c>
      <c r="L10851" t="s">
        <v>2539</v>
      </c>
      <c r="M10851" t="s">
        <v>2540</v>
      </c>
      <c r="N10851" t="s">
        <v>74</v>
      </c>
      <c r="O10851" t="s">
        <v>1342</v>
      </c>
    </row>
    <row r="10852" spans="1:15" x14ac:dyDescent="0.35">
      <c r="A10852" t="s">
        <v>35</v>
      </c>
      <c r="B10852" t="s">
        <v>873</v>
      </c>
      <c r="C10852">
        <v>1</v>
      </c>
      <c r="D10852" t="s">
        <v>78</v>
      </c>
      <c r="E10852" t="s">
        <v>294</v>
      </c>
      <c r="F10852" t="s">
        <v>78</v>
      </c>
      <c r="G10852" t="s">
        <v>78</v>
      </c>
      <c r="H10852" t="s">
        <v>78</v>
      </c>
      <c r="I10852" t="s">
        <v>78</v>
      </c>
      <c r="J10852" t="s">
        <v>78</v>
      </c>
      <c r="K10852" t="s">
        <v>78</v>
      </c>
      <c r="L10852" t="s">
        <v>78</v>
      </c>
      <c r="M10852" t="s">
        <v>78</v>
      </c>
      <c r="N10852" t="s">
        <v>78</v>
      </c>
      <c r="O10852" t="s">
        <v>78</v>
      </c>
    </row>
    <row r="10853" spans="1:15" x14ac:dyDescent="0.35">
      <c r="A10853" t="s">
        <v>35</v>
      </c>
      <c r="B10853" t="s">
        <v>318</v>
      </c>
      <c r="C10853">
        <v>1</v>
      </c>
      <c r="D10853" t="s">
        <v>78</v>
      </c>
      <c r="E10853" t="s">
        <v>78</v>
      </c>
      <c r="F10853" t="s">
        <v>78</v>
      </c>
      <c r="G10853" t="s">
        <v>78</v>
      </c>
      <c r="H10853" t="s">
        <v>294</v>
      </c>
      <c r="I10853" t="s">
        <v>78</v>
      </c>
      <c r="J10853" t="s">
        <v>78</v>
      </c>
      <c r="K10853" t="s">
        <v>78</v>
      </c>
      <c r="L10853" t="s">
        <v>78</v>
      </c>
      <c r="M10853" t="s">
        <v>78</v>
      </c>
      <c r="N10853" t="s">
        <v>78</v>
      </c>
      <c r="O10853" t="s">
        <v>78</v>
      </c>
    </row>
    <row r="10854" spans="1:15" x14ac:dyDescent="0.35">
      <c r="A10854" t="s">
        <v>36</v>
      </c>
      <c r="B10854" t="s">
        <v>873</v>
      </c>
      <c r="C10854">
        <v>1</v>
      </c>
      <c r="D10854" t="s">
        <v>294</v>
      </c>
      <c r="E10854" t="s">
        <v>78</v>
      </c>
      <c r="F10854" t="s">
        <v>78</v>
      </c>
      <c r="G10854" t="s">
        <v>78</v>
      </c>
      <c r="H10854" t="s">
        <v>78</v>
      </c>
      <c r="I10854" t="s">
        <v>78</v>
      </c>
      <c r="J10854" t="s">
        <v>78</v>
      </c>
      <c r="K10854" t="s">
        <v>78</v>
      </c>
      <c r="L10854" t="s">
        <v>78</v>
      </c>
      <c r="M10854" t="s">
        <v>78</v>
      </c>
      <c r="N10854" t="s">
        <v>78</v>
      </c>
      <c r="O10854" t="s">
        <v>78</v>
      </c>
    </row>
    <row r="10855" spans="1:15" x14ac:dyDescent="0.35">
      <c r="A10855" t="s">
        <v>37</v>
      </c>
      <c r="B10855" t="s">
        <v>318</v>
      </c>
    </row>
    <row r="10856" spans="1:15" x14ac:dyDescent="0.35">
      <c r="A10856" t="s">
        <v>38</v>
      </c>
      <c r="B10856" t="s">
        <v>873</v>
      </c>
      <c r="C10856">
        <v>3</v>
      </c>
      <c r="D10856" t="s">
        <v>78</v>
      </c>
      <c r="E10856" t="s">
        <v>78</v>
      </c>
      <c r="F10856" t="s">
        <v>78</v>
      </c>
      <c r="G10856" t="s">
        <v>78</v>
      </c>
      <c r="H10856" t="s">
        <v>294</v>
      </c>
      <c r="I10856" t="s">
        <v>78</v>
      </c>
      <c r="J10856" t="s">
        <v>78</v>
      </c>
      <c r="K10856" t="s">
        <v>78</v>
      </c>
      <c r="L10856" t="s">
        <v>78</v>
      </c>
      <c r="M10856" t="s">
        <v>78</v>
      </c>
      <c r="N10856" t="s">
        <v>78</v>
      </c>
      <c r="O10856" t="s">
        <v>78</v>
      </c>
    </row>
    <row r="10857" spans="1:15" x14ac:dyDescent="0.35">
      <c r="A10857" t="s">
        <v>39</v>
      </c>
      <c r="B10857" t="s">
        <v>318</v>
      </c>
    </row>
    <row r="10858" spans="1:15" x14ac:dyDescent="0.35">
      <c r="A10858" t="s">
        <v>40</v>
      </c>
      <c r="B10858" t="s">
        <v>873</v>
      </c>
      <c r="C10858">
        <v>5</v>
      </c>
      <c r="D10858" t="s">
        <v>682</v>
      </c>
      <c r="E10858" t="s">
        <v>377</v>
      </c>
      <c r="F10858" t="s">
        <v>78</v>
      </c>
      <c r="G10858" t="s">
        <v>78</v>
      </c>
      <c r="H10858" t="s">
        <v>184</v>
      </c>
      <c r="I10858" t="s">
        <v>78</v>
      </c>
      <c r="J10858" t="s">
        <v>78</v>
      </c>
      <c r="K10858" t="s">
        <v>78</v>
      </c>
      <c r="L10858" t="s">
        <v>78</v>
      </c>
      <c r="M10858" t="s">
        <v>78</v>
      </c>
      <c r="N10858" t="s">
        <v>78</v>
      </c>
      <c r="O10858" t="s">
        <v>78</v>
      </c>
    </row>
    <row r="10859" spans="1:15" x14ac:dyDescent="0.35">
      <c r="A10859" t="s">
        <v>40</v>
      </c>
      <c r="B10859" t="s">
        <v>318</v>
      </c>
      <c r="C10859">
        <v>1</v>
      </c>
      <c r="D10859" t="s">
        <v>78</v>
      </c>
      <c r="E10859" t="s">
        <v>78</v>
      </c>
      <c r="F10859" t="s">
        <v>78</v>
      </c>
      <c r="G10859" t="s">
        <v>78</v>
      </c>
      <c r="H10859" t="s">
        <v>294</v>
      </c>
      <c r="I10859" t="s">
        <v>78</v>
      </c>
      <c r="J10859" t="s">
        <v>78</v>
      </c>
      <c r="K10859" t="s">
        <v>78</v>
      </c>
      <c r="L10859" t="s">
        <v>78</v>
      </c>
      <c r="M10859" t="s">
        <v>78</v>
      </c>
      <c r="N10859" t="s">
        <v>78</v>
      </c>
      <c r="O10859" t="s">
        <v>78</v>
      </c>
    </row>
    <row r="10861" spans="1:15" x14ac:dyDescent="0.35">
      <c r="A10861" t="s">
        <v>2550</v>
      </c>
    </row>
    <row r="10862" spans="1:15" x14ac:dyDescent="0.35">
      <c r="A10862" t="s">
        <v>29</v>
      </c>
      <c r="B10862" t="s">
        <v>872</v>
      </c>
      <c r="C10862" t="s">
        <v>30</v>
      </c>
      <c r="D10862" t="s">
        <v>2531</v>
      </c>
      <c r="E10862" t="s">
        <v>2532</v>
      </c>
      <c r="F10862" t="s">
        <v>2533</v>
      </c>
      <c r="G10862" t="s">
        <v>2534</v>
      </c>
      <c r="H10862" t="s">
        <v>2535</v>
      </c>
      <c r="I10862" t="s">
        <v>2536</v>
      </c>
      <c r="J10862" t="s">
        <v>2537</v>
      </c>
      <c r="K10862" t="s">
        <v>2538</v>
      </c>
      <c r="L10862" t="s">
        <v>2539</v>
      </c>
      <c r="M10862" t="s">
        <v>2540</v>
      </c>
      <c r="N10862" t="s">
        <v>74</v>
      </c>
      <c r="O10862" t="s">
        <v>1342</v>
      </c>
    </row>
    <row r="10863" spans="1:15" x14ac:dyDescent="0.35">
      <c r="A10863" t="s">
        <v>35</v>
      </c>
      <c r="B10863" t="s">
        <v>873</v>
      </c>
      <c r="C10863">
        <v>1</v>
      </c>
      <c r="D10863" t="s">
        <v>78</v>
      </c>
      <c r="E10863" t="s">
        <v>294</v>
      </c>
      <c r="F10863" t="s">
        <v>78</v>
      </c>
      <c r="G10863" t="s">
        <v>78</v>
      </c>
      <c r="H10863" t="s">
        <v>294</v>
      </c>
      <c r="I10863" t="s">
        <v>78</v>
      </c>
      <c r="J10863" t="s">
        <v>78</v>
      </c>
      <c r="K10863" t="s">
        <v>78</v>
      </c>
      <c r="L10863" t="s">
        <v>78</v>
      </c>
      <c r="M10863" t="s">
        <v>78</v>
      </c>
      <c r="N10863" t="s">
        <v>78</v>
      </c>
      <c r="O10863" t="s">
        <v>78</v>
      </c>
    </row>
    <row r="10864" spans="1:15" x14ac:dyDescent="0.35">
      <c r="A10864" t="s">
        <v>36</v>
      </c>
      <c r="B10864" t="s">
        <v>873</v>
      </c>
      <c r="C10864">
        <v>1</v>
      </c>
      <c r="D10864" t="s">
        <v>78</v>
      </c>
      <c r="E10864" t="s">
        <v>294</v>
      </c>
      <c r="F10864" t="s">
        <v>78</v>
      </c>
      <c r="G10864" t="s">
        <v>78</v>
      </c>
      <c r="H10864" t="s">
        <v>294</v>
      </c>
      <c r="I10864" t="s">
        <v>78</v>
      </c>
      <c r="J10864" t="s">
        <v>78</v>
      </c>
      <c r="K10864" t="s">
        <v>78</v>
      </c>
      <c r="L10864" t="s">
        <v>78</v>
      </c>
      <c r="M10864" t="s">
        <v>78</v>
      </c>
      <c r="N10864" t="s">
        <v>78</v>
      </c>
      <c r="O10864" t="s">
        <v>78</v>
      </c>
    </row>
    <row r="10865" spans="1:15" x14ac:dyDescent="0.35">
      <c r="A10865" t="s">
        <v>37</v>
      </c>
      <c r="B10865" t="s">
        <v>318</v>
      </c>
    </row>
    <row r="10866" spans="1:15" x14ac:dyDescent="0.35">
      <c r="A10866" t="s">
        <v>38</v>
      </c>
      <c r="B10866" t="s">
        <v>873</v>
      </c>
      <c r="C10866">
        <v>2</v>
      </c>
      <c r="D10866" t="s">
        <v>338</v>
      </c>
      <c r="E10866" t="s">
        <v>294</v>
      </c>
      <c r="F10866" t="s">
        <v>294</v>
      </c>
      <c r="G10866" t="s">
        <v>78</v>
      </c>
      <c r="H10866" t="s">
        <v>339</v>
      </c>
      <c r="I10866" t="s">
        <v>78</v>
      </c>
      <c r="J10866" t="s">
        <v>78</v>
      </c>
      <c r="K10866" t="s">
        <v>78</v>
      </c>
      <c r="L10866" t="s">
        <v>78</v>
      </c>
      <c r="M10866" t="s">
        <v>78</v>
      </c>
      <c r="N10866" t="s">
        <v>78</v>
      </c>
      <c r="O10866" t="s">
        <v>78</v>
      </c>
    </row>
    <row r="10867" spans="1:15" x14ac:dyDescent="0.35">
      <c r="A10867" t="s">
        <v>38</v>
      </c>
      <c r="B10867" t="s">
        <v>874</v>
      </c>
      <c r="C10867">
        <v>1</v>
      </c>
      <c r="D10867" t="s">
        <v>78</v>
      </c>
      <c r="E10867" t="s">
        <v>294</v>
      </c>
      <c r="F10867" t="s">
        <v>78</v>
      </c>
      <c r="G10867" t="s">
        <v>78</v>
      </c>
      <c r="H10867" t="s">
        <v>294</v>
      </c>
      <c r="I10867" t="s">
        <v>78</v>
      </c>
      <c r="J10867" t="s">
        <v>78</v>
      </c>
      <c r="K10867" t="s">
        <v>78</v>
      </c>
      <c r="L10867" t="s">
        <v>78</v>
      </c>
      <c r="M10867" t="s">
        <v>78</v>
      </c>
      <c r="N10867" t="s">
        <v>78</v>
      </c>
      <c r="O10867" t="s">
        <v>78</v>
      </c>
    </row>
    <row r="10868" spans="1:15" x14ac:dyDescent="0.35">
      <c r="A10868" t="s">
        <v>39</v>
      </c>
      <c r="B10868" t="s">
        <v>873</v>
      </c>
      <c r="C10868">
        <v>1</v>
      </c>
      <c r="D10868" t="s">
        <v>78</v>
      </c>
      <c r="E10868" t="s">
        <v>78</v>
      </c>
      <c r="F10868" t="s">
        <v>294</v>
      </c>
      <c r="G10868" t="s">
        <v>78</v>
      </c>
      <c r="H10868" t="s">
        <v>78</v>
      </c>
      <c r="I10868" t="s">
        <v>78</v>
      </c>
      <c r="J10868" t="s">
        <v>78</v>
      </c>
      <c r="K10868" t="s">
        <v>78</v>
      </c>
      <c r="L10868" t="s">
        <v>78</v>
      </c>
      <c r="M10868" t="s">
        <v>78</v>
      </c>
      <c r="N10868" t="s">
        <v>78</v>
      </c>
      <c r="O10868" t="s">
        <v>78</v>
      </c>
    </row>
    <row r="10869" spans="1:15" x14ac:dyDescent="0.35">
      <c r="A10869" t="s">
        <v>40</v>
      </c>
      <c r="B10869" t="s">
        <v>873</v>
      </c>
      <c r="C10869">
        <v>5</v>
      </c>
      <c r="D10869" t="s">
        <v>978</v>
      </c>
      <c r="E10869" t="s">
        <v>1433</v>
      </c>
      <c r="F10869" t="s">
        <v>443</v>
      </c>
      <c r="G10869" t="s">
        <v>78</v>
      </c>
      <c r="H10869" t="s">
        <v>263</v>
      </c>
      <c r="I10869" t="s">
        <v>78</v>
      </c>
      <c r="J10869" t="s">
        <v>78</v>
      </c>
      <c r="K10869" t="s">
        <v>78</v>
      </c>
      <c r="L10869" t="s">
        <v>78</v>
      </c>
      <c r="M10869" t="s">
        <v>78</v>
      </c>
      <c r="N10869" t="s">
        <v>78</v>
      </c>
      <c r="O10869" t="s">
        <v>78</v>
      </c>
    </row>
    <row r="10870" spans="1:15" x14ac:dyDescent="0.35">
      <c r="A10870" t="s">
        <v>40</v>
      </c>
      <c r="B10870" t="s">
        <v>874</v>
      </c>
      <c r="C10870">
        <v>1</v>
      </c>
      <c r="D10870" t="s">
        <v>78</v>
      </c>
      <c r="E10870" t="s">
        <v>294</v>
      </c>
      <c r="F10870" t="s">
        <v>78</v>
      </c>
      <c r="G10870" t="s">
        <v>78</v>
      </c>
      <c r="H10870" t="s">
        <v>294</v>
      </c>
      <c r="I10870" t="s">
        <v>78</v>
      </c>
      <c r="J10870" t="s">
        <v>78</v>
      </c>
      <c r="K10870" t="s">
        <v>78</v>
      </c>
      <c r="L10870" t="s">
        <v>78</v>
      </c>
      <c r="M10870" t="s">
        <v>78</v>
      </c>
      <c r="N10870" t="s">
        <v>78</v>
      </c>
      <c r="O10870" t="s">
        <v>78</v>
      </c>
    </row>
    <row r="10872" spans="1:15" x14ac:dyDescent="0.35">
      <c r="A10872" t="s">
        <v>2551</v>
      </c>
    </row>
    <row r="10873" spans="1:15" x14ac:dyDescent="0.35">
      <c r="A10873" t="s">
        <v>29</v>
      </c>
      <c r="B10873" t="s">
        <v>872</v>
      </c>
      <c r="C10873" t="s">
        <v>30</v>
      </c>
      <c r="D10873" t="s">
        <v>2531</v>
      </c>
      <c r="E10873" t="s">
        <v>2532</v>
      </c>
      <c r="F10873" t="s">
        <v>2533</v>
      </c>
      <c r="G10873" t="s">
        <v>2534</v>
      </c>
      <c r="H10873" t="s">
        <v>2535</v>
      </c>
      <c r="I10873" t="s">
        <v>2536</v>
      </c>
      <c r="J10873" t="s">
        <v>2537</v>
      </c>
      <c r="K10873" t="s">
        <v>2538</v>
      </c>
      <c r="L10873" t="s">
        <v>2539</v>
      </c>
      <c r="M10873" t="s">
        <v>2540</v>
      </c>
      <c r="N10873" t="s">
        <v>74</v>
      </c>
      <c r="O10873" t="s">
        <v>1342</v>
      </c>
    </row>
    <row r="10874" spans="1:15" x14ac:dyDescent="0.35">
      <c r="A10874" t="s">
        <v>35</v>
      </c>
      <c r="B10874" t="s">
        <v>318</v>
      </c>
    </row>
    <row r="10875" spans="1:15" x14ac:dyDescent="0.35">
      <c r="A10875" t="s">
        <v>36</v>
      </c>
      <c r="B10875" t="s">
        <v>318</v>
      </c>
    </row>
    <row r="10876" spans="1:15" x14ac:dyDescent="0.35">
      <c r="A10876" t="s">
        <v>37</v>
      </c>
      <c r="B10876" t="s">
        <v>873</v>
      </c>
      <c r="C10876">
        <v>1</v>
      </c>
      <c r="D10876" t="s">
        <v>294</v>
      </c>
      <c r="E10876" t="s">
        <v>78</v>
      </c>
      <c r="F10876" t="s">
        <v>78</v>
      </c>
      <c r="G10876" t="s">
        <v>78</v>
      </c>
      <c r="H10876" t="s">
        <v>78</v>
      </c>
      <c r="I10876" t="s">
        <v>78</v>
      </c>
      <c r="J10876" t="s">
        <v>78</v>
      </c>
      <c r="K10876" t="s">
        <v>78</v>
      </c>
      <c r="L10876" t="s">
        <v>78</v>
      </c>
      <c r="M10876" t="s">
        <v>78</v>
      </c>
      <c r="N10876" t="s">
        <v>78</v>
      </c>
      <c r="O10876" t="s">
        <v>78</v>
      </c>
    </row>
    <row r="10877" spans="1:15" x14ac:dyDescent="0.35">
      <c r="A10877" t="s">
        <v>38</v>
      </c>
      <c r="B10877" t="s">
        <v>318</v>
      </c>
    </row>
    <row r="10878" spans="1:15" x14ac:dyDescent="0.35">
      <c r="A10878" t="s">
        <v>39</v>
      </c>
      <c r="B10878" t="s">
        <v>318</v>
      </c>
    </row>
    <row r="10879" spans="1:15" x14ac:dyDescent="0.35">
      <c r="A10879" t="s">
        <v>40</v>
      </c>
      <c r="B10879" t="s">
        <v>873</v>
      </c>
      <c r="C10879">
        <v>1</v>
      </c>
      <c r="D10879" t="s">
        <v>294</v>
      </c>
      <c r="E10879" t="s">
        <v>78</v>
      </c>
      <c r="F10879" t="s">
        <v>78</v>
      </c>
      <c r="G10879" t="s">
        <v>78</v>
      </c>
      <c r="H10879" t="s">
        <v>78</v>
      </c>
      <c r="I10879" t="s">
        <v>78</v>
      </c>
      <c r="J10879" t="s">
        <v>78</v>
      </c>
      <c r="K10879" t="s">
        <v>78</v>
      </c>
      <c r="L10879" t="s">
        <v>78</v>
      </c>
      <c r="M10879" t="s">
        <v>78</v>
      </c>
      <c r="N10879" t="s">
        <v>78</v>
      </c>
      <c r="O10879" t="s">
        <v>78</v>
      </c>
    </row>
    <row r="10881" spans="1:15" x14ac:dyDescent="0.35">
      <c r="A10881" t="s">
        <v>2552</v>
      </c>
    </row>
    <row r="10882" spans="1:15" x14ac:dyDescent="0.35">
      <c r="A10882" t="s">
        <v>29</v>
      </c>
      <c r="B10882" t="s">
        <v>872</v>
      </c>
      <c r="C10882" t="s">
        <v>30</v>
      </c>
      <c r="D10882" t="s">
        <v>2531</v>
      </c>
      <c r="E10882" t="s">
        <v>2532</v>
      </c>
      <c r="F10882" t="s">
        <v>2533</v>
      </c>
      <c r="G10882" t="s">
        <v>2534</v>
      </c>
      <c r="H10882" t="s">
        <v>2535</v>
      </c>
      <c r="I10882" t="s">
        <v>2536</v>
      </c>
      <c r="J10882" t="s">
        <v>2537</v>
      </c>
      <c r="K10882" t="s">
        <v>2538</v>
      </c>
      <c r="L10882" t="s">
        <v>2539</v>
      </c>
      <c r="M10882" t="s">
        <v>2540</v>
      </c>
      <c r="N10882" t="s">
        <v>74</v>
      </c>
      <c r="O10882" t="s">
        <v>1342</v>
      </c>
    </row>
    <row r="10883" spans="1:15" x14ac:dyDescent="0.35">
      <c r="A10883" t="s">
        <v>35</v>
      </c>
      <c r="B10883" t="s">
        <v>318</v>
      </c>
    </row>
    <row r="10884" spans="1:15" x14ac:dyDescent="0.35">
      <c r="A10884" t="s">
        <v>36</v>
      </c>
      <c r="B10884" t="s">
        <v>873</v>
      </c>
      <c r="C10884">
        <v>2</v>
      </c>
      <c r="D10884" t="s">
        <v>78</v>
      </c>
      <c r="E10884" t="s">
        <v>606</v>
      </c>
      <c r="F10884" t="s">
        <v>78</v>
      </c>
      <c r="G10884" t="s">
        <v>78</v>
      </c>
      <c r="H10884" t="s">
        <v>78</v>
      </c>
      <c r="I10884" t="s">
        <v>78</v>
      </c>
      <c r="J10884" t="s">
        <v>78</v>
      </c>
      <c r="K10884" t="s">
        <v>78</v>
      </c>
      <c r="L10884" t="s">
        <v>78</v>
      </c>
      <c r="M10884" t="s">
        <v>78</v>
      </c>
      <c r="N10884" t="s">
        <v>605</v>
      </c>
      <c r="O10884" t="s">
        <v>78</v>
      </c>
    </row>
    <row r="10885" spans="1:15" x14ac:dyDescent="0.35">
      <c r="A10885" t="s">
        <v>36</v>
      </c>
      <c r="B10885" t="s">
        <v>874</v>
      </c>
      <c r="C10885">
        <v>1</v>
      </c>
      <c r="D10885" t="s">
        <v>78</v>
      </c>
      <c r="E10885" t="s">
        <v>294</v>
      </c>
      <c r="F10885" t="s">
        <v>78</v>
      </c>
      <c r="G10885" t="s">
        <v>78</v>
      </c>
      <c r="H10885" t="s">
        <v>78</v>
      </c>
      <c r="I10885" t="s">
        <v>78</v>
      </c>
      <c r="J10885" t="s">
        <v>78</v>
      </c>
      <c r="K10885" t="s">
        <v>78</v>
      </c>
      <c r="L10885" t="s">
        <v>78</v>
      </c>
      <c r="M10885" t="s">
        <v>78</v>
      </c>
      <c r="N10885" t="s">
        <v>78</v>
      </c>
      <c r="O10885" t="s">
        <v>78</v>
      </c>
    </row>
    <row r="10886" spans="1:15" x14ac:dyDescent="0.35">
      <c r="A10886" t="s">
        <v>37</v>
      </c>
      <c r="B10886" t="s">
        <v>318</v>
      </c>
    </row>
    <row r="10887" spans="1:15" x14ac:dyDescent="0.35">
      <c r="A10887" t="s">
        <v>38</v>
      </c>
      <c r="B10887" t="s">
        <v>873</v>
      </c>
      <c r="C10887">
        <v>1</v>
      </c>
      <c r="D10887" t="s">
        <v>78</v>
      </c>
      <c r="E10887" t="s">
        <v>294</v>
      </c>
      <c r="F10887" t="s">
        <v>78</v>
      </c>
      <c r="G10887" t="s">
        <v>78</v>
      </c>
      <c r="H10887" t="s">
        <v>78</v>
      </c>
      <c r="I10887" t="s">
        <v>78</v>
      </c>
      <c r="J10887" t="s">
        <v>78</v>
      </c>
      <c r="K10887" t="s">
        <v>78</v>
      </c>
      <c r="L10887" t="s">
        <v>78</v>
      </c>
      <c r="M10887" t="s">
        <v>78</v>
      </c>
      <c r="N10887" t="s">
        <v>78</v>
      </c>
      <c r="O10887" t="s">
        <v>78</v>
      </c>
    </row>
    <row r="10888" spans="1:15" x14ac:dyDescent="0.35">
      <c r="A10888" t="s">
        <v>39</v>
      </c>
      <c r="B10888" t="s">
        <v>873</v>
      </c>
      <c r="C10888">
        <v>2</v>
      </c>
      <c r="D10888" t="s">
        <v>78</v>
      </c>
      <c r="E10888" t="s">
        <v>294</v>
      </c>
      <c r="F10888" t="s">
        <v>78</v>
      </c>
      <c r="G10888" t="s">
        <v>78</v>
      </c>
      <c r="H10888" t="s">
        <v>78</v>
      </c>
      <c r="I10888" t="s">
        <v>78</v>
      </c>
      <c r="J10888" t="s">
        <v>78</v>
      </c>
      <c r="K10888" t="s">
        <v>78</v>
      </c>
      <c r="L10888" t="s">
        <v>78</v>
      </c>
      <c r="M10888" t="s">
        <v>78</v>
      </c>
      <c r="N10888" t="s">
        <v>78</v>
      </c>
      <c r="O10888" t="s">
        <v>78</v>
      </c>
    </row>
    <row r="10889" spans="1:15" x14ac:dyDescent="0.35">
      <c r="A10889" t="s">
        <v>40</v>
      </c>
      <c r="B10889" t="s">
        <v>873</v>
      </c>
      <c r="C10889">
        <v>5</v>
      </c>
      <c r="D10889" t="s">
        <v>78</v>
      </c>
      <c r="E10889" t="s">
        <v>792</v>
      </c>
      <c r="F10889" t="s">
        <v>78</v>
      </c>
      <c r="G10889" t="s">
        <v>78</v>
      </c>
      <c r="H10889" t="s">
        <v>78</v>
      </c>
      <c r="I10889" t="s">
        <v>78</v>
      </c>
      <c r="J10889" t="s">
        <v>78</v>
      </c>
      <c r="K10889" t="s">
        <v>78</v>
      </c>
      <c r="L10889" t="s">
        <v>78</v>
      </c>
      <c r="M10889" t="s">
        <v>78</v>
      </c>
      <c r="N10889" t="s">
        <v>782</v>
      </c>
      <c r="O10889" t="s">
        <v>78</v>
      </c>
    </row>
    <row r="10890" spans="1:15" x14ac:dyDescent="0.35">
      <c r="A10890" t="s">
        <v>40</v>
      </c>
      <c r="B10890" t="s">
        <v>874</v>
      </c>
      <c r="C10890">
        <v>1</v>
      </c>
      <c r="D10890" t="s">
        <v>78</v>
      </c>
      <c r="E10890" t="s">
        <v>294</v>
      </c>
      <c r="F10890" t="s">
        <v>78</v>
      </c>
      <c r="G10890" t="s">
        <v>78</v>
      </c>
      <c r="H10890" t="s">
        <v>78</v>
      </c>
      <c r="I10890" t="s">
        <v>78</v>
      </c>
      <c r="J10890" t="s">
        <v>78</v>
      </c>
      <c r="K10890" t="s">
        <v>78</v>
      </c>
      <c r="L10890" t="s">
        <v>78</v>
      </c>
      <c r="M10890" t="s">
        <v>78</v>
      </c>
      <c r="N10890" t="s">
        <v>78</v>
      </c>
      <c r="O10890" t="s">
        <v>78</v>
      </c>
    </row>
    <row r="10892" spans="1:15" x14ac:dyDescent="0.35">
      <c r="A10892" t="s">
        <v>2553</v>
      </c>
    </row>
    <row r="10893" spans="1:15" x14ac:dyDescent="0.35">
      <c r="A10893" t="s">
        <v>29</v>
      </c>
      <c r="B10893" t="s">
        <v>872</v>
      </c>
      <c r="C10893" t="s">
        <v>30</v>
      </c>
      <c r="D10893" t="s">
        <v>2531</v>
      </c>
      <c r="E10893" t="s">
        <v>2532</v>
      </c>
      <c r="F10893" t="s">
        <v>2533</v>
      </c>
      <c r="G10893" t="s">
        <v>2534</v>
      </c>
      <c r="H10893" t="s">
        <v>2535</v>
      </c>
      <c r="I10893" t="s">
        <v>2536</v>
      </c>
      <c r="J10893" t="s">
        <v>2537</v>
      </c>
      <c r="K10893" t="s">
        <v>2538</v>
      </c>
      <c r="L10893" t="s">
        <v>2539</v>
      </c>
      <c r="M10893" t="s">
        <v>2540</v>
      </c>
      <c r="N10893" t="s">
        <v>74</v>
      </c>
      <c r="O10893" t="s">
        <v>1342</v>
      </c>
    </row>
    <row r="10894" spans="1:15" x14ac:dyDescent="0.35">
      <c r="A10894" t="s">
        <v>35</v>
      </c>
      <c r="B10894" t="s">
        <v>318</v>
      </c>
    </row>
    <row r="10895" spans="1:15" x14ac:dyDescent="0.35">
      <c r="A10895" t="s">
        <v>36</v>
      </c>
      <c r="B10895" t="s">
        <v>874</v>
      </c>
      <c r="C10895">
        <v>2</v>
      </c>
      <c r="D10895" t="s">
        <v>398</v>
      </c>
      <c r="E10895" t="s">
        <v>397</v>
      </c>
      <c r="F10895" t="s">
        <v>78</v>
      </c>
      <c r="G10895" t="s">
        <v>78</v>
      </c>
      <c r="H10895" t="s">
        <v>78</v>
      </c>
      <c r="I10895" t="s">
        <v>78</v>
      </c>
      <c r="J10895" t="s">
        <v>78</v>
      </c>
      <c r="K10895" t="s">
        <v>78</v>
      </c>
      <c r="L10895" t="s">
        <v>78</v>
      </c>
      <c r="M10895" t="s">
        <v>78</v>
      </c>
      <c r="N10895" t="s">
        <v>78</v>
      </c>
      <c r="O10895" t="s">
        <v>78</v>
      </c>
    </row>
    <row r="10896" spans="1:15" x14ac:dyDescent="0.35">
      <c r="A10896" t="s">
        <v>37</v>
      </c>
      <c r="B10896" t="s">
        <v>318</v>
      </c>
    </row>
    <row r="10897" spans="1:15" x14ac:dyDescent="0.35">
      <c r="A10897" t="s">
        <v>38</v>
      </c>
      <c r="B10897" t="s">
        <v>873</v>
      </c>
      <c r="C10897">
        <v>1</v>
      </c>
      <c r="D10897" t="s">
        <v>78</v>
      </c>
      <c r="E10897" t="s">
        <v>78</v>
      </c>
      <c r="F10897" t="s">
        <v>78</v>
      </c>
      <c r="G10897" t="s">
        <v>78</v>
      </c>
      <c r="H10897" t="s">
        <v>294</v>
      </c>
      <c r="I10897" t="s">
        <v>78</v>
      </c>
      <c r="J10897" t="s">
        <v>78</v>
      </c>
      <c r="K10897" t="s">
        <v>78</v>
      </c>
      <c r="L10897" t="s">
        <v>78</v>
      </c>
      <c r="M10897" t="s">
        <v>78</v>
      </c>
      <c r="N10897" t="s">
        <v>78</v>
      </c>
      <c r="O10897" t="s">
        <v>78</v>
      </c>
    </row>
    <row r="10898" spans="1:15" x14ac:dyDescent="0.35">
      <c r="A10898" t="s">
        <v>39</v>
      </c>
      <c r="B10898" t="s">
        <v>318</v>
      </c>
    </row>
    <row r="10899" spans="1:15" x14ac:dyDescent="0.35">
      <c r="A10899" t="s">
        <v>40</v>
      </c>
      <c r="B10899" t="s">
        <v>873</v>
      </c>
      <c r="C10899">
        <v>1</v>
      </c>
      <c r="D10899" t="s">
        <v>78</v>
      </c>
      <c r="E10899" t="s">
        <v>78</v>
      </c>
      <c r="F10899" t="s">
        <v>78</v>
      </c>
      <c r="G10899" t="s">
        <v>78</v>
      </c>
      <c r="H10899" t="s">
        <v>294</v>
      </c>
      <c r="I10899" t="s">
        <v>78</v>
      </c>
      <c r="J10899" t="s">
        <v>78</v>
      </c>
      <c r="K10899" t="s">
        <v>78</v>
      </c>
      <c r="L10899" t="s">
        <v>78</v>
      </c>
      <c r="M10899" t="s">
        <v>78</v>
      </c>
      <c r="N10899" t="s">
        <v>78</v>
      </c>
      <c r="O10899" t="s">
        <v>78</v>
      </c>
    </row>
    <row r="10900" spans="1:15" x14ac:dyDescent="0.35">
      <c r="A10900" t="s">
        <v>40</v>
      </c>
      <c r="B10900" t="s">
        <v>874</v>
      </c>
      <c r="C10900">
        <v>2</v>
      </c>
      <c r="D10900" t="s">
        <v>398</v>
      </c>
      <c r="E10900" t="s">
        <v>397</v>
      </c>
      <c r="F10900" t="s">
        <v>78</v>
      </c>
      <c r="G10900" t="s">
        <v>78</v>
      </c>
      <c r="H10900" t="s">
        <v>78</v>
      </c>
      <c r="I10900" t="s">
        <v>78</v>
      </c>
      <c r="J10900" t="s">
        <v>78</v>
      </c>
      <c r="K10900" t="s">
        <v>78</v>
      </c>
      <c r="L10900" t="s">
        <v>78</v>
      </c>
      <c r="M10900" t="s">
        <v>78</v>
      </c>
      <c r="N10900" t="s">
        <v>78</v>
      </c>
      <c r="O10900" t="s">
        <v>78</v>
      </c>
    </row>
    <row r="10902" spans="1:15" x14ac:dyDescent="0.35">
      <c r="A10902" t="s">
        <v>2554</v>
      </c>
    </row>
    <row r="10903" spans="1:15" x14ac:dyDescent="0.35">
      <c r="A10903" t="s">
        <v>29</v>
      </c>
      <c r="B10903" t="s">
        <v>887</v>
      </c>
      <c r="C10903" t="s">
        <v>30</v>
      </c>
      <c r="D10903" t="s">
        <v>2531</v>
      </c>
      <c r="E10903" t="s">
        <v>2532</v>
      </c>
      <c r="F10903" t="s">
        <v>2533</v>
      </c>
      <c r="G10903" t="s">
        <v>2534</v>
      </c>
      <c r="H10903" t="s">
        <v>2535</v>
      </c>
      <c r="I10903" t="s">
        <v>2536</v>
      </c>
      <c r="J10903" t="s">
        <v>2537</v>
      </c>
      <c r="K10903" t="s">
        <v>2538</v>
      </c>
      <c r="L10903" t="s">
        <v>2539</v>
      </c>
      <c r="M10903" t="s">
        <v>2540</v>
      </c>
      <c r="N10903" t="s">
        <v>74</v>
      </c>
      <c r="O10903" t="s">
        <v>1342</v>
      </c>
    </row>
    <row r="10904" spans="1:15" x14ac:dyDescent="0.35">
      <c r="A10904" t="s">
        <v>35</v>
      </c>
      <c r="B10904" t="s">
        <v>888</v>
      </c>
      <c r="C10904">
        <v>6</v>
      </c>
      <c r="D10904" t="s">
        <v>912</v>
      </c>
      <c r="E10904" t="s">
        <v>578</v>
      </c>
      <c r="F10904" t="s">
        <v>78</v>
      </c>
      <c r="G10904" t="s">
        <v>78</v>
      </c>
      <c r="H10904" t="s">
        <v>359</v>
      </c>
      <c r="I10904" t="s">
        <v>78</v>
      </c>
      <c r="J10904" t="s">
        <v>78</v>
      </c>
      <c r="K10904" t="s">
        <v>78</v>
      </c>
      <c r="L10904" t="s">
        <v>78</v>
      </c>
      <c r="M10904" t="s">
        <v>78</v>
      </c>
      <c r="N10904" t="s">
        <v>78</v>
      </c>
      <c r="O10904" t="s">
        <v>364</v>
      </c>
    </row>
    <row r="10905" spans="1:15" x14ac:dyDescent="0.35">
      <c r="A10905" t="s">
        <v>35</v>
      </c>
      <c r="B10905" t="s">
        <v>889</v>
      </c>
      <c r="C10905">
        <v>6</v>
      </c>
      <c r="D10905" t="s">
        <v>227</v>
      </c>
      <c r="E10905" t="s">
        <v>795</v>
      </c>
      <c r="F10905" t="s">
        <v>78</v>
      </c>
      <c r="G10905" t="s">
        <v>78</v>
      </c>
      <c r="H10905" t="s">
        <v>227</v>
      </c>
      <c r="I10905" t="s">
        <v>78</v>
      </c>
      <c r="J10905" t="s">
        <v>78</v>
      </c>
      <c r="K10905" t="s">
        <v>902</v>
      </c>
      <c r="L10905" t="s">
        <v>78</v>
      </c>
      <c r="M10905" t="s">
        <v>78</v>
      </c>
      <c r="N10905" t="s">
        <v>78</v>
      </c>
      <c r="O10905" t="s">
        <v>671</v>
      </c>
    </row>
    <row r="10906" spans="1:15" x14ac:dyDescent="0.35">
      <c r="A10906" t="s">
        <v>36</v>
      </c>
      <c r="B10906" t="s">
        <v>889</v>
      </c>
      <c r="C10906">
        <v>2</v>
      </c>
      <c r="D10906" t="s">
        <v>577</v>
      </c>
      <c r="E10906" t="s">
        <v>643</v>
      </c>
      <c r="F10906" t="s">
        <v>643</v>
      </c>
      <c r="G10906" t="s">
        <v>78</v>
      </c>
      <c r="H10906" t="s">
        <v>78</v>
      </c>
      <c r="I10906" t="s">
        <v>78</v>
      </c>
      <c r="J10906" t="s">
        <v>78</v>
      </c>
      <c r="K10906" t="s">
        <v>78</v>
      </c>
      <c r="L10906" t="s">
        <v>78</v>
      </c>
      <c r="M10906" t="s">
        <v>78</v>
      </c>
      <c r="N10906" t="s">
        <v>78</v>
      </c>
      <c r="O10906" t="s">
        <v>78</v>
      </c>
    </row>
    <row r="10907" spans="1:15" x14ac:dyDescent="0.35">
      <c r="A10907" t="s">
        <v>37</v>
      </c>
      <c r="B10907" t="s">
        <v>888</v>
      </c>
      <c r="C10907">
        <v>1</v>
      </c>
      <c r="D10907" t="s">
        <v>78</v>
      </c>
      <c r="E10907" t="s">
        <v>294</v>
      </c>
      <c r="F10907" t="s">
        <v>78</v>
      </c>
      <c r="G10907" t="s">
        <v>78</v>
      </c>
      <c r="H10907" t="s">
        <v>78</v>
      </c>
      <c r="I10907" t="s">
        <v>78</v>
      </c>
      <c r="J10907" t="s">
        <v>78</v>
      </c>
      <c r="K10907" t="s">
        <v>78</v>
      </c>
      <c r="L10907" t="s">
        <v>78</v>
      </c>
      <c r="M10907" t="s">
        <v>78</v>
      </c>
      <c r="N10907" t="s">
        <v>78</v>
      </c>
      <c r="O10907" t="s">
        <v>78</v>
      </c>
    </row>
    <row r="10908" spans="1:15" x14ac:dyDescent="0.35">
      <c r="A10908" t="s">
        <v>38</v>
      </c>
      <c r="B10908" t="s">
        <v>888</v>
      </c>
      <c r="C10908">
        <v>4</v>
      </c>
      <c r="D10908" t="s">
        <v>473</v>
      </c>
      <c r="E10908" t="s">
        <v>546</v>
      </c>
      <c r="F10908" t="s">
        <v>78</v>
      </c>
      <c r="G10908" t="s">
        <v>78</v>
      </c>
      <c r="H10908" t="s">
        <v>560</v>
      </c>
      <c r="I10908" t="s">
        <v>78</v>
      </c>
      <c r="J10908" t="s">
        <v>78</v>
      </c>
      <c r="K10908" t="s">
        <v>546</v>
      </c>
      <c r="L10908" t="s">
        <v>78</v>
      </c>
      <c r="M10908" t="s">
        <v>78</v>
      </c>
      <c r="N10908" t="s">
        <v>78</v>
      </c>
      <c r="O10908" t="s">
        <v>78</v>
      </c>
    </row>
    <row r="10909" spans="1:15" x14ac:dyDescent="0.35">
      <c r="A10909" t="s">
        <v>38</v>
      </c>
      <c r="B10909" t="s">
        <v>889</v>
      </c>
      <c r="C10909">
        <v>22</v>
      </c>
      <c r="D10909" t="s">
        <v>324</v>
      </c>
      <c r="E10909" t="s">
        <v>366</v>
      </c>
      <c r="F10909" t="s">
        <v>740</v>
      </c>
      <c r="G10909" t="s">
        <v>78</v>
      </c>
      <c r="H10909" t="s">
        <v>227</v>
      </c>
      <c r="I10909" t="s">
        <v>730</v>
      </c>
      <c r="J10909" t="s">
        <v>676</v>
      </c>
      <c r="K10909" t="s">
        <v>789</v>
      </c>
      <c r="L10909" t="s">
        <v>728</v>
      </c>
      <c r="M10909" t="s">
        <v>78</v>
      </c>
      <c r="N10909" t="s">
        <v>78</v>
      </c>
      <c r="O10909" t="s">
        <v>78</v>
      </c>
    </row>
    <row r="10910" spans="1:15" x14ac:dyDescent="0.35">
      <c r="A10910" t="s">
        <v>39</v>
      </c>
      <c r="B10910" t="s">
        <v>888</v>
      </c>
      <c r="C10910">
        <v>1</v>
      </c>
      <c r="D10910" t="s">
        <v>78</v>
      </c>
      <c r="E10910" t="s">
        <v>294</v>
      </c>
      <c r="F10910" t="s">
        <v>78</v>
      </c>
      <c r="G10910" t="s">
        <v>78</v>
      </c>
      <c r="H10910" t="s">
        <v>294</v>
      </c>
      <c r="I10910" t="s">
        <v>78</v>
      </c>
      <c r="J10910" t="s">
        <v>78</v>
      </c>
      <c r="K10910" t="s">
        <v>78</v>
      </c>
      <c r="L10910" t="s">
        <v>78</v>
      </c>
      <c r="M10910" t="s">
        <v>78</v>
      </c>
      <c r="N10910" t="s">
        <v>78</v>
      </c>
      <c r="O10910" t="s">
        <v>78</v>
      </c>
    </row>
    <row r="10911" spans="1:15" x14ac:dyDescent="0.35">
      <c r="A10911" t="s">
        <v>39</v>
      </c>
      <c r="B10911" t="s">
        <v>889</v>
      </c>
      <c r="C10911">
        <v>3</v>
      </c>
      <c r="D10911" t="s">
        <v>78</v>
      </c>
      <c r="E10911" t="s">
        <v>294</v>
      </c>
      <c r="F10911" t="s">
        <v>78</v>
      </c>
      <c r="G10911" t="s">
        <v>78</v>
      </c>
      <c r="H10911" t="s">
        <v>78</v>
      </c>
      <c r="I10911" t="s">
        <v>78</v>
      </c>
      <c r="J10911" t="s">
        <v>78</v>
      </c>
      <c r="K10911" t="s">
        <v>78</v>
      </c>
      <c r="L10911" t="s">
        <v>78</v>
      </c>
      <c r="M10911" t="s">
        <v>78</v>
      </c>
      <c r="N10911" t="s">
        <v>78</v>
      </c>
      <c r="O10911" t="s">
        <v>440</v>
      </c>
    </row>
    <row r="10912" spans="1:15" x14ac:dyDescent="0.35">
      <c r="A10912" t="s">
        <v>40</v>
      </c>
      <c r="B10912" t="s">
        <v>888</v>
      </c>
      <c r="C10912">
        <v>12</v>
      </c>
      <c r="D10912" t="s">
        <v>291</v>
      </c>
      <c r="E10912" t="s">
        <v>273</v>
      </c>
      <c r="F10912" t="s">
        <v>78</v>
      </c>
      <c r="G10912" t="s">
        <v>78</v>
      </c>
      <c r="H10912" t="s">
        <v>536</v>
      </c>
      <c r="I10912" t="s">
        <v>78</v>
      </c>
      <c r="J10912" t="s">
        <v>78</v>
      </c>
      <c r="K10912" t="s">
        <v>451</v>
      </c>
      <c r="L10912" t="s">
        <v>78</v>
      </c>
      <c r="M10912" t="s">
        <v>78</v>
      </c>
      <c r="N10912" t="s">
        <v>78</v>
      </c>
      <c r="O10912" t="s">
        <v>745</v>
      </c>
    </row>
    <row r="10913" spans="1:15" x14ac:dyDescent="0.35">
      <c r="A10913" t="s">
        <v>40</v>
      </c>
      <c r="B10913" t="s">
        <v>889</v>
      </c>
      <c r="C10913">
        <v>33</v>
      </c>
      <c r="D10913" t="s">
        <v>568</v>
      </c>
      <c r="E10913" t="s">
        <v>454</v>
      </c>
      <c r="F10913" t="s">
        <v>740</v>
      </c>
      <c r="G10913" t="s">
        <v>78</v>
      </c>
      <c r="H10913" t="s">
        <v>320</v>
      </c>
      <c r="I10913" t="s">
        <v>807</v>
      </c>
      <c r="J10913" t="s">
        <v>738</v>
      </c>
      <c r="K10913" t="s">
        <v>1008</v>
      </c>
      <c r="L10913" t="s">
        <v>736</v>
      </c>
      <c r="M10913" t="s">
        <v>78</v>
      </c>
      <c r="N10913" t="s">
        <v>78</v>
      </c>
      <c r="O10913" t="s">
        <v>67</v>
      </c>
    </row>
    <row r="10915" spans="1:15" x14ac:dyDescent="0.35">
      <c r="A10915" t="s">
        <v>2555</v>
      </c>
    </row>
    <row r="10916" spans="1:15" x14ac:dyDescent="0.35">
      <c r="A10916" t="s">
        <v>29</v>
      </c>
      <c r="B10916" t="s">
        <v>887</v>
      </c>
      <c r="C10916" t="s">
        <v>30</v>
      </c>
      <c r="D10916" t="s">
        <v>2531</v>
      </c>
      <c r="E10916" t="s">
        <v>2532</v>
      </c>
      <c r="F10916" t="s">
        <v>2533</v>
      </c>
      <c r="G10916" t="s">
        <v>2534</v>
      </c>
      <c r="H10916" t="s">
        <v>2535</v>
      </c>
      <c r="I10916" t="s">
        <v>2536</v>
      </c>
      <c r="J10916" t="s">
        <v>2537</v>
      </c>
      <c r="K10916" t="s">
        <v>2538</v>
      </c>
      <c r="L10916" t="s">
        <v>2539</v>
      </c>
      <c r="M10916" t="s">
        <v>2540</v>
      </c>
      <c r="N10916" t="s">
        <v>74</v>
      </c>
      <c r="O10916" t="s">
        <v>1342</v>
      </c>
    </row>
    <row r="10917" spans="1:15" x14ac:dyDescent="0.35">
      <c r="A10917" t="s">
        <v>35</v>
      </c>
      <c r="B10917" t="s">
        <v>888</v>
      </c>
      <c r="C10917">
        <v>1</v>
      </c>
      <c r="D10917" t="s">
        <v>294</v>
      </c>
      <c r="E10917" t="s">
        <v>78</v>
      </c>
      <c r="F10917" t="s">
        <v>78</v>
      </c>
      <c r="G10917" t="s">
        <v>78</v>
      </c>
      <c r="H10917" t="s">
        <v>78</v>
      </c>
      <c r="I10917" t="s">
        <v>78</v>
      </c>
      <c r="J10917" t="s">
        <v>78</v>
      </c>
      <c r="K10917" t="s">
        <v>78</v>
      </c>
      <c r="L10917" t="s">
        <v>78</v>
      </c>
      <c r="M10917" t="s">
        <v>78</v>
      </c>
      <c r="N10917" t="s">
        <v>78</v>
      </c>
      <c r="O10917" t="s">
        <v>78</v>
      </c>
    </row>
    <row r="10918" spans="1:15" x14ac:dyDescent="0.35">
      <c r="A10918" t="s">
        <v>36</v>
      </c>
      <c r="B10918" t="s">
        <v>318</v>
      </c>
    </row>
    <row r="10919" spans="1:15" x14ac:dyDescent="0.35">
      <c r="A10919" t="s">
        <v>37</v>
      </c>
      <c r="B10919" t="s">
        <v>318</v>
      </c>
    </row>
    <row r="10920" spans="1:15" x14ac:dyDescent="0.35">
      <c r="A10920" t="s">
        <v>38</v>
      </c>
      <c r="B10920" t="s">
        <v>889</v>
      </c>
      <c r="C10920">
        <v>1</v>
      </c>
      <c r="D10920" t="s">
        <v>294</v>
      </c>
      <c r="E10920" t="s">
        <v>78</v>
      </c>
      <c r="F10920" t="s">
        <v>78</v>
      </c>
      <c r="G10920" t="s">
        <v>78</v>
      </c>
      <c r="H10920" t="s">
        <v>294</v>
      </c>
      <c r="I10920" t="s">
        <v>78</v>
      </c>
      <c r="J10920" t="s">
        <v>78</v>
      </c>
      <c r="K10920" t="s">
        <v>78</v>
      </c>
      <c r="L10920" t="s">
        <v>78</v>
      </c>
      <c r="M10920" t="s">
        <v>78</v>
      </c>
      <c r="N10920" t="s">
        <v>78</v>
      </c>
      <c r="O10920" t="s">
        <v>78</v>
      </c>
    </row>
    <row r="10921" spans="1:15" x14ac:dyDescent="0.35">
      <c r="A10921" t="s">
        <v>39</v>
      </c>
      <c r="B10921" t="s">
        <v>889</v>
      </c>
      <c r="C10921">
        <v>1</v>
      </c>
      <c r="D10921" t="s">
        <v>78</v>
      </c>
      <c r="E10921" t="s">
        <v>294</v>
      </c>
      <c r="F10921" t="s">
        <v>78</v>
      </c>
      <c r="G10921" t="s">
        <v>78</v>
      </c>
      <c r="H10921" t="s">
        <v>78</v>
      </c>
      <c r="I10921" t="s">
        <v>78</v>
      </c>
      <c r="J10921" t="s">
        <v>78</v>
      </c>
      <c r="K10921" t="s">
        <v>78</v>
      </c>
      <c r="L10921" t="s">
        <v>78</v>
      </c>
      <c r="M10921" t="s">
        <v>78</v>
      </c>
      <c r="N10921" t="s">
        <v>78</v>
      </c>
      <c r="O10921" t="s">
        <v>78</v>
      </c>
    </row>
    <row r="10922" spans="1:15" x14ac:dyDescent="0.35">
      <c r="A10922" t="s">
        <v>40</v>
      </c>
      <c r="B10922" t="s">
        <v>888</v>
      </c>
      <c r="C10922">
        <v>1</v>
      </c>
      <c r="D10922" t="s">
        <v>294</v>
      </c>
      <c r="E10922" t="s">
        <v>78</v>
      </c>
      <c r="F10922" t="s">
        <v>78</v>
      </c>
      <c r="G10922" t="s">
        <v>78</v>
      </c>
      <c r="H10922" t="s">
        <v>78</v>
      </c>
      <c r="I10922" t="s">
        <v>78</v>
      </c>
      <c r="J10922" t="s">
        <v>78</v>
      </c>
      <c r="K10922" t="s">
        <v>78</v>
      </c>
      <c r="L10922" t="s">
        <v>78</v>
      </c>
      <c r="M10922" t="s">
        <v>78</v>
      </c>
      <c r="N10922" t="s">
        <v>78</v>
      </c>
      <c r="O10922" t="s">
        <v>78</v>
      </c>
    </row>
    <row r="10923" spans="1:15" x14ac:dyDescent="0.35">
      <c r="A10923" t="s">
        <v>40</v>
      </c>
      <c r="B10923" t="s">
        <v>889</v>
      </c>
      <c r="C10923">
        <v>2</v>
      </c>
      <c r="D10923" t="s">
        <v>326</v>
      </c>
      <c r="E10923" t="s">
        <v>327</v>
      </c>
      <c r="F10923" t="s">
        <v>78</v>
      </c>
      <c r="G10923" t="s">
        <v>78</v>
      </c>
      <c r="H10923" t="s">
        <v>326</v>
      </c>
      <c r="I10923" t="s">
        <v>78</v>
      </c>
      <c r="J10923" t="s">
        <v>78</v>
      </c>
      <c r="K10923" t="s">
        <v>78</v>
      </c>
      <c r="L10923" t="s">
        <v>78</v>
      </c>
      <c r="M10923" t="s">
        <v>78</v>
      </c>
      <c r="N10923" t="s">
        <v>78</v>
      </c>
      <c r="O10923" t="s">
        <v>78</v>
      </c>
    </row>
    <row r="10925" spans="1:15" x14ac:dyDescent="0.35">
      <c r="A10925" t="s">
        <v>2556</v>
      </c>
    </row>
    <row r="10926" spans="1:15" x14ac:dyDescent="0.35">
      <c r="A10926" t="s">
        <v>29</v>
      </c>
      <c r="B10926" t="s">
        <v>887</v>
      </c>
      <c r="C10926" t="s">
        <v>30</v>
      </c>
      <c r="D10926" t="s">
        <v>2531</v>
      </c>
      <c r="E10926" t="s">
        <v>2532</v>
      </c>
      <c r="F10926" t="s">
        <v>2533</v>
      </c>
      <c r="G10926" t="s">
        <v>2534</v>
      </c>
      <c r="H10926" t="s">
        <v>2535</v>
      </c>
      <c r="I10926" t="s">
        <v>2536</v>
      </c>
      <c r="J10926" t="s">
        <v>2537</v>
      </c>
      <c r="K10926" t="s">
        <v>2538</v>
      </c>
      <c r="L10926" t="s">
        <v>2539</v>
      </c>
      <c r="M10926" t="s">
        <v>2540</v>
      </c>
      <c r="N10926" t="s">
        <v>74</v>
      </c>
      <c r="O10926" t="s">
        <v>1342</v>
      </c>
    </row>
    <row r="10927" spans="1:15" x14ac:dyDescent="0.35">
      <c r="A10927" t="s">
        <v>35</v>
      </c>
      <c r="B10927" t="s">
        <v>888</v>
      </c>
      <c r="C10927">
        <v>2</v>
      </c>
      <c r="D10927" t="s">
        <v>78</v>
      </c>
      <c r="E10927" t="s">
        <v>507</v>
      </c>
      <c r="F10927" t="s">
        <v>78</v>
      </c>
      <c r="G10927" t="s">
        <v>78</v>
      </c>
      <c r="H10927" t="s">
        <v>1456</v>
      </c>
      <c r="I10927" t="s">
        <v>78</v>
      </c>
      <c r="J10927" t="s">
        <v>78</v>
      </c>
      <c r="K10927" t="s">
        <v>78</v>
      </c>
      <c r="L10927" t="s">
        <v>78</v>
      </c>
      <c r="M10927" t="s">
        <v>78</v>
      </c>
      <c r="N10927" t="s">
        <v>78</v>
      </c>
      <c r="O10927" t="s">
        <v>78</v>
      </c>
    </row>
    <row r="10928" spans="1:15" x14ac:dyDescent="0.35">
      <c r="A10928" t="s">
        <v>36</v>
      </c>
      <c r="B10928" t="s">
        <v>889</v>
      </c>
      <c r="C10928">
        <v>1</v>
      </c>
      <c r="D10928" t="s">
        <v>294</v>
      </c>
      <c r="E10928" t="s">
        <v>78</v>
      </c>
      <c r="F10928" t="s">
        <v>78</v>
      </c>
      <c r="G10928" t="s">
        <v>78</v>
      </c>
      <c r="H10928" t="s">
        <v>78</v>
      </c>
      <c r="I10928" t="s">
        <v>78</v>
      </c>
      <c r="J10928" t="s">
        <v>78</v>
      </c>
      <c r="K10928" t="s">
        <v>78</v>
      </c>
      <c r="L10928" t="s">
        <v>78</v>
      </c>
      <c r="M10928" t="s">
        <v>78</v>
      </c>
      <c r="N10928" t="s">
        <v>78</v>
      </c>
      <c r="O10928" t="s">
        <v>78</v>
      </c>
    </row>
    <row r="10929" spans="1:15" x14ac:dyDescent="0.35">
      <c r="A10929" t="s">
        <v>37</v>
      </c>
      <c r="B10929" t="s">
        <v>318</v>
      </c>
    </row>
    <row r="10930" spans="1:15" x14ac:dyDescent="0.35">
      <c r="A10930" t="s">
        <v>38</v>
      </c>
      <c r="B10930" t="s">
        <v>888</v>
      </c>
      <c r="C10930">
        <v>1</v>
      </c>
      <c r="D10930" t="s">
        <v>78</v>
      </c>
      <c r="E10930" t="s">
        <v>78</v>
      </c>
      <c r="F10930" t="s">
        <v>78</v>
      </c>
      <c r="G10930" t="s">
        <v>78</v>
      </c>
      <c r="H10930" t="s">
        <v>294</v>
      </c>
      <c r="I10930" t="s">
        <v>78</v>
      </c>
      <c r="J10930" t="s">
        <v>78</v>
      </c>
      <c r="K10930" t="s">
        <v>78</v>
      </c>
      <c r="L10930" t="s">
        <v>78</v>
      </c>
      <c r="M10930" t="s">
        <v>78</v>
      </c>
      <c r="N10930" t="s">
        <v>78</v>
      </c>
      <c r="O10930" t="s">
        <v>78</v>
      </c>
    </row>
    <row r="10931" spans="1:15" x14ac:dyDescent="0.35">
      <c r="A10931" t="s">
        <v>38</v>
      </c>
      <c r="B10931" t="s">
        <v>889</v>
      </c>
      <c r="C10931">
        <v>2</v>
      </c>
      <c r="D10931" t="s">
        <v>78</v>
      </c>
      <c r="E10931" t="s">
        <v>78</v>
      </c>
      <c r="F10931" t="s">
        <v>78</v>
      </c>
      <c r="G10931" t="s">
        <v>78</v>
      </c>
      <c r="H10931" t="s">
        <v>294</v>
      </c>
      <c r="I10931" t="s">
        <v>78</v>
      </c>
      <c r="J10931" t="s">
        <v>78</v>
      </c>
      <c r="K10931" t="s">
        <v>78</v>
      </c>
      <c r="L10931" t="s">
        <v>78</v>
      </c>
      <c r="M10931" t="s">
        <v>78</v>
      </c>
      <c r="N10931" t="s">
        <v>78</v>
      </c>
      <c r="O10931" t="s">
        <v>78</v>
      </c>
    </row>
    <row r="10932" spans="1:15" x14ac:dyDescent="0.35">
      <c r="A10932" t="s">
        <v>39</v>
      </c>
      <c r="B10932" t="s">
        <v>318</v>
      </c>
    </row>
    <row r="10933" spans="1:15" x14ac:dyDescent="0.35">
      <c r="A10933" t="s">
        <v>40</v>
      </c>
      <c r="B10933" t="s">
        <v>888</v>
      </c>
      <c r="C10933">
        <v>3</v>
      </c>
      <c r="D10933" t="s">
        <v>78</v>
      </c>
      <c r="E10933" t="s">
        <v>688</v>
      </c>
      <c r="F10933" t="s">
        <v>78</v>
      </c>
      <c r="G10933" t="s">
        <v>78</v>
      </c>
      <c r="H10933" t="s">
        <v>997</v>
      </c>
      <c r="I10933" t="s">
        <v>78</v>
      </c>
      <c r="J10933" t="s">
        <v>78</v>
      </c>
      <c r="K10933" t="s">
        <v>78</v>
      </c>
      <c r="L10933" t="s">
        <v>78</v>
      </c>
      <c r="M10933" t="s">
        <v>78</v>
      </c>
      <c r="N10933" t="s">
        <v>78</v>
      </c>
      <c r="O10933" t="s">
        <v>78</v>
      </c>
    </row>
    <row r="10934" spans="1:15" x14ac:dyDescent="0.35">
      <c r="A10934" t="s">
        <v>40</v>
      </c>
      <c r="B10934" t="s">
        <v>889</v>
      </c>
      <c r="C10934">
        <v>3</v>
      </c>
      <c r="D10934" t="s">
        <v>685</v>
      </c>
      <c r="E10934" t="s">
        <v>78</v>
      </c>
      <c r="F10934" t="s">
        <v>78</v>
      </c>
      <c r="G10934" t="s">
        <v>78</v>
      </c>
      <c r="H10934" t="s">
        <v>421</v>
      </c>
      <c r="I10934" t="s">
        <v>78</v>
      </c>
      <c r="J10934" t="s">
        <v>78</v>
      </c>
      <c r="K10934" t="s">
        <v>78</v>
      </c>
      <c r="L10934" t="s">
        <v>78</v>
      </c>
      <c r="M10934" t="s">
        <v>78</v>
      </c>
      <c r="N10934" t="s">
        <v>78</v>
      </c>
      <c r="O10934" t="s">
        <v>78</v>
      </c>
    </row>
    <row r="10936" spans="1:15" x14ac:dyDescent="0.35">
      <c r="A10936" t="s">
        <v>2557</v>
      </c>
    </row>
    <row r="10937" spans="1:15" x14ac:dyDescent="0.35">
      <c r="A10937" t="s">
        <v>29</v>
      </c>
      <c r="B10937" t="s">
        <v>887</v>
      </c>
      <c r="C10937" t="s">
        <v>30</v>
      </c>
      <c r="D10937" t="s">
        <v>2531</v>
      </c>
      <c r="E10937" t="s">
        <v>2532</v>
      </c>
      <c r="F10937" t="s">
        <v>2533</v>
      </c>
      <c r="G10937" t="s">
        <v>2534</v>
      </c>
      <c r="H10937" t="s">
        <v>2535</v>
      </c>
      <c r="I10937" t="s">
        <v>2536</v>
      </c>
      <c r="J10937" t="s">
        <v>2537</v>
      </c>
      <c r="K10937" t="s">
        <v>2538</v>
      </c>
      <c r="L10937" t="s">
        <v>2539</v>
      </c>
      <c r="M10937" t="s">
        <v>2540</v>
      </c>
      <c r="N10937" t="s">
        <v>74</v>
      </c>
      <c r="O10937" t="s">
        <v>1342</v>
      </c>
    </row>
    <row r="10938" spans="1:15" x14ac:dyDescent="0.35">
      <c r="A10938" t="s">
        <v>35</v>
      </c>
      <c r="B10938" t="s">
        <v>888</v>
      </c>
      <c r="C10938">
        <v>1</v>
      </c>
      <c r="D10938" t="s">
        <v>78</v>
      </c>
      <c r="E10938" t="s">
        <v>294</v>
      </c>
      <c r="F10938" t="s">
        <v>78</v>
      </c>
      <c r="G10938" t="s">
        <v>78</v>
      </c>
      <c r="H10938" t="s">
        <v>294</v>
      </c>
      <c r="I10938" t="s">
        <v>78</v>
      </c>
      <c r="J10938" t="s">
        <v>78</v>
      </c>
      <c r="K10938" t="s">
        <v>78</v>
      </c>
      <c r="L10938" t="s">
        <v>78</v>
      </c>
      <c r="M10938" t="s">
        <v>78</v>
      </c>
      <c r="N10938" t="s">
        <v>78</v>
      </c>
      <c r="O10938" t="s">
        <v>78</v>
      </c>
    </row>
    <row r="10939" spans="1:15" x14ac:dyDescent="0.35">
      <c r="A10939" t="s">
        <v>36</v>
      </c>
      <c r="B10939" t="s">
        <v>889</v>
      </c>
      <c r="C10939">
        <v>1</v>
      </c>
      <c r="D10939" t="s">
        <v>78</v>
      </c>
      <c r="E10939" t="s">
        <v>294</v>
      </c>
      <c r="F10939" t="s">
        <v>78</v>
      </c>
      <c r="G10939" t="s">
        <v>78</v>
      </c>
      <c r="H10939" t="s">
        <v>294</v>
      </c>
      <c r="I10939" t="s">
        <v>78</v>
      </c>
      <c r="J10939" t="s">
        <v>78</v>
      </c>
      <c r="K10939" t="s">
        <v>78</v>
      </c>
      <c r="L10939" t="s">
        <v>78</v>
      </c>
      <c r="M10939" t="s">
        <v>78</v>
      </c>
      <c r="N10939" t="s">
        <v>78</v>
      </c>
      <c r="O10939" t="s">
        <v>78</v>
      </c>
    </row>
    <row r="10940" spans="1:15" x14ac:dyDescent="0.35">
      <c r="A10940" t="s">
        <v>37</v>
      </c>
      <c r="B10940" t="s">
        <v>318</v>
      </c>
    </row>
    <row r="10941" spans="1:15" x14ac:dyDescent="0.35">
      <c r="A10941" t="s">
        <v>38</v>
      </c>
      <c r="B10941" t="s">
        <v>888</v>
      </c>
      <c r="C10941">
        <v>1</v>
      </c>
      <c r="D10941" t="s">
        <v>78</v>
      </c>
      <c r="E10941" t="s">
        <v>294</v>
      </c>
      <c r="F10941" t="s">
        <v>294</v>
      </c>
      <c r="G10941" t="s">
        <v>78</v>
      </c>
      <c r="H10941" t="s">
        <v>294</v>
      </c>
      <c r="I10941" t="s">
        <v>78</v>
      </c>
      <c r="J10941" t="s">
        <v>78</v>
      </c>
      <c r="K10941" t="s">
        <v>78</v>
      </c>
      <c r="L10941" t="s">
        <v>78</v>
      </c>
      <c r="M10941" t="s">
        <v>78</v>
      </c>
      <c r="N10941" t="s">
        <v>78</v>
      </c>
      <c r="O10941" t="s">
        <v>78</v>
      </c>
    </row>
    <row r="10942" spans="1:15" x14ac:dyDescent="0.35">
      <c r="A10942" t="s">
        <v>38</v>
      </c>
      <c r="B10942" t="s">
        <v>889</v>
      </c>
      <c r="C10942">
        <v>2</v>
      </c>
      <c r="D10942" t="s">
        <v>353</v>
      </c>
      <c r="E10942" t="s">
        <v>294</v>
      </c>
      <c r="F10942" t="s">
        <v>353</v>
      </c>
      <c r="G10942" t="s">
        <v>78</v>
      </c>
      <c r="H10942" t="s">
        <v>352</v>
      </c>
      <c r="I10942" t="s">
        <v>78</v>
      </c>
      <c r="J10942" t="s">
        <v>78</v>
      </c>
      <c r="K10942" t="s">
        <v>78</v>
      </c>
      <c r="L10942" t="s">
        <v>78</v>
      </c>
      <c r="M10942" t="s">
        <v>78</v>
      </c>
      <c r="N10942" t="s">
        <v>78</v>
      </c>
      <c r="O10942" t="s">
        <v>78</v>
      </c>
    </row>
    <row r="10943" spans="1:15" x14ac:dyDescent="0.35">
      <c r="A10943" t="s">
        <v>39</v>
      </c>
      <c r="B10943" t="s">
        <v>888</v>
      </c>
      <c r="C10943">
        <v>1</v>
      </c>
      <c r="D10943" t="s">
        <v>78</v>
      </c>
      <c r="E10943" t="s">
        <v>78</v>
      </c>
      <c r="F10943" t="s">
        <v>294</v>
      </c>
      <c r="G10943" t="s">
        <v>78</v>
      </c>
      <c r="H10943" t="s">
        <v>78</v>
      </c>
      <c r="I10943" t="s">
        <v>78</v>
      </c>
      <c r="J10943" t="s">
        <v>78</v>
      </c>
      <c r="K10943" t="s">
        <v>78</v>
      </c>
      <c r="L10943" t="s">
        <v>78</v>
      </c>
      <c r="M10943" t="s">
        <v>78</v>
      </c>
      <c r="N10943" t="s">
        <v>78</v>
      </c>
      <c r="O10943" t="s">
        <v>78</v>
      </c>
    </row>
    <row r="10944" spans="1:15" x14ac:dyDescent="0.35">
      <c r="A10944" t="s">
        <v>40</v>
      </c>
      <c r="B10944" t="s">
        <v>888</v>
      </c>
      <c r="C10944">
        <v>3</v>
      </c>
      <c r="D10944" t="s">
        <v>78</v>
      </c>
      <c r="E10944" t="s">
        <v>1086</v>
      </c>
      <c r="F10944" t="s">
        <v>975</v>
      </c>
      <c r="G10944" t="s">
        <v>78</v>
      </c>
      <c r="H10944" t="s">
        <v>1086</v>
      </c>
      <c r="I10944" t="s">
        <v>78</v>
      </c>
      <c r="J10944" t="s">
        <v>78</v>
      </c>
      <c r="K10944" t="s">
        <v>78</v>
      </c>
      <c r="L10944" t="s">
        <v>78</v>
      </c>
      <c r="M10944" t="s">
        <v>78</v>
      </c>
      <c r="N10944" t="s">
        <v>78</v>
      </c>
      <c r="O10944" t="s">
        <v>78</v>
      </c>
    </row>
    <row r="10945" spans="1:15" x14ac:dyDescent="0.35">
      <c r="A10945" t="s">
        <v>40</v>
      </c>
      <c r="B10945" t="s">
        <v>889</v>
      </c>
      <c r="C10945">
        <v>3</v>
      </c>
      <c r="D10945" t="s">
        <v>404</v>
      </c>
      <c r="E10945" t="s">
        <v>294</v>
      </c>
      <c r="F10945" t="s">
        <v>404</v>
      </c>
      <c r="G10945" t="s">
        <v>78</v>
      </c>
      <c r="H10945" t="s">
        <v>579</v>
      </c>
      <c r="I10945" t="s">
        <v>78</v>
      </c>
      <c r="J10945" t="s">
        <v>78</v>
      </c>
      <c r="K10945" t="s">
        <v>78</v>
      </c>
      <c r="L10945" t="s">
        <v>78</v>
      </c>
      <c r="M10945" t="s">
        <v>78</v>
      </c>
      <c r="N10945" t="s">
        <v>78</v>
      </c>
      <c r="O10945" t="s">
        <v>78</v>
      </c>
    </row>
    <row r="10947" spans="1:15" x14ac:dyDescent="0.35">
      <c r="A10947" t="s">
        <v>2558</v>
      </c>
    </row>
    <row r="10948" spans="1:15" x14ac:dyDescent="0.35">
      <c r="A10948" t="s">
        <v>29</v>
      </c>
      <c r="B10948" t="s">
        <v>887</v>
      </c>
      <c r="C10948" t="s">
        <v>30</v>
      </c>
      <c r="D10948" t="s">
        <v>2531</v>
      </c>
      <c r="E10948" t="s">
        <v>2532</v>
      </c>
      <c r="F10948" t="s">
        <v>2533</v>
      </c>
      <c r="G10948" t="s">
        <v>2534</v>
      </c>
      <c r="H10948" t="s">
        <v>2535</v>
      </c>
      <c r="I10948" t="s">
        <v>2536</v>
      </c>
      <c r="J10948" t="s">
        <v>2537</v>
      </c>
      <c r="K10948" t="s">
        <v>2538</v>
      </c>
      <c r="L10948" t="s">
        <v>2539</v>
      </c>
      <c r="M10948" t="s">
        <v>2540</v>
      </c>
      <c r="N10948" t="s">
        <v>74</v>
      </c>
      <c r="O10948" t="s">
        <v>1342</v>
      </c>
    </row>
    <row r="10949" spans="1:15" x14ac:dyDescent="0.35">
      <c r="A10949" t="s">
        <v>35</v>
      </c>
      <c r="B10949" t="s">
        <v>318</v>
      </c>
    </row>
    <row r="10950" spans="1:15" x14ac:dyDescent="0.35">
      <c r="A10950" t="s">
        <v>36</v>
      </c>
      <c r="B10950" t="s">
        <v>318</v>
      </c>
    </row>
    <row r="10951" spans="1:15" x14ac:dyDescent="0.35">
      <c r="A10951" t="s">
        <v>37</v>
      </c>
      <c r="B10951" t="s">
        <v>889</v>
      </c>
      <c r="C10951">
        <v>1</v>
      </c>
      <c r="D10951" t="s">
        <v>294</v>
      </c>
      <c r="E10951" t="s">
        <v>78</v>
      </c>
      <c r="F10951" t="s">
        <v>78</v>
      </c>
      <c r="G10951" t="s">
        <v>78</v>
      </c>
      <c r="H10951" t="s">
        <v>78</v>
      </c>
      <c r="I10951" t="s">
        <v>78</v>
      </c>
      <c r="J10951" t="s">
        <v>78</v>
      </c>
      <c r="K10951" t="s">
        <v>78</v>
      </c>
      <c r="L10951" t="s">
        <v>78</v>
      </c>
      <c r="M10951" t="s">
        <v>78</v>
      </c>
      <c r="N10951" t="s">
        <v>78</v>
      </c>
      <c r="O10951" t="s">
        <v>78</v>
      </c>
    </row>
    <row r="10952" spans="1:15" x14ac:dyDescent="0.35">
      <c r="A10952" t="s">
        <v>38</v>
      </c>
      <c r="B10952" t="s">
        <v>318</v>
      </c>
    </row>
    <row r="10953" spans="1:15" x14ac:dyDescent="0.35">
      <c r="A10953" t="s">
        <v>39</v>
      </c>
      <c r="B10953" t="s">
        <v>318</v>
      </c>
    </row>
    <row r="10954" spans="1:15" x14ac:dyDescent="0.35">
      <c r="A10954" t="s">
        <v>40</v>
      </c>
      <c r="B10954" t="s">
        <v>889</v>
      </c>
      <c r="C10954">
        <v>1</v>
      </c>
      <c r="D10954" t="s">
        <v>294</v>
      </c>
      <c r="E10954" t="s">
        <v>78</v>
      </c>
      <c r="F10954" t="s">
        <v>78</v>
      </c>
      <c r="G10954" t="s">
        <v>78</v>
      </c>
      <c r="H10954" t="s">
        <v>78</v>
      </c>
      <c r="I10954" t="s">
        <v>78</v>
      </c>
      <c r="J10954" t="s">
        <v>78</v>
      </c>
      <c r="K10954" t="s">
        <v>78</v>
      </c>
      <c r="L10954" t="s">
        <v>78</v>
      </c>
      <c r="M10954" t="s">
        <v>78</v>
      </c>
      <c r="N10954" t="s">
        <v>78</v>
      </c>
      <c r="O10954" t="s">
        <v>78</v>
      </c>
    </row>
    <row r="10956" spans="1:15" x14ac:dyDescent="0.35">
      <c r="A10956" t="s">
        <v>2559</v>
      </c>
    </row>
    <row r="10957" spans="1:15" x14ac:dyDescent="0.35">
      <c r="A10957" t="s">
        <v>29</v>
      </c>
      <c r="B10957" t="s">
        <v>887</v>
      </c>
      <c r="C10957" t="s">
        <v>30</v>
      </c>
      <c r="D10957" t="s">
        <v>2531</v>
      </c>
      <c r="E10957" t="s">
        <v>2532</v>
      </c>
      <c r="F10957" t="s">
        <v>2533</v>
      </c>
      <c r="G10957" t="s">
        <v>2534</v>
      </c>
      <c r="H10957" t="s">
        <v>2535</v>
      </c>
      <c r="I10957" t="s">
        <v>2536</v>
      </c>
      <c r="J10957" t="s">
        <v>2537</v>
      </c>
      <c r="K10957" t="s">
        <v>2538</v>
      </c>
      <c r="L10957" t="s">
        <v>2539</v>
      </c>
      <c r="M10957" t="s">
        <v>2540</v>
      </c>
      <c r="N10957" t="s">
        <v>74</v>
      </c>
      <c r="O10957" t="s">
        <v>1342</v>
      </c>
    </row>
    <row r="10958" spans="1:15" x14ac:dyDescent="0.35">
      <c r="A10958" t="s">
        <v>35</v>
      </c>
      <c r="B10958" t="s">
        <v>318</v>
      </c>
    </row>
    <row r="10959" spans="1:15" x14ac:dyDescent="0.35">
      <c r="A10959" t="s">
        <v>36</v>
      </c>
      <c r="B10959" t="s">
        <v>888</v>
      </c>
      <c r="C10959">
        <v>1</v>
      </c>
      <c r="D10959" t="s">
        <v>78</v>
      </c>
      <c r="E10959" t="s">
        <v>78</v>
      </c>
      <c r="F10959" t="s">
        <v>78</v>
      </c>
      <c r="G10959" t="s">
        <v>78</v>
      </c>
      <c r="H10959" t="s">
        <v>78</v>
      </c>
      <c r="I10959" t="s">
        <v>78</v>
      </c>
      <c r="J10959" t="s">
        <v>78</v>
      </c>
      <c r="K10959" t="s">
        <v>78</v>
      </c>
      <c r="L10959" t="s">
        <v>78</v>
      </c>
      <c r="M10959" t="s">
        <v>78</v>
      </c>
      <c r="N10959" t="s">
        <v>294</v>
      </c>
      <c r="O10959" t="s">
        <v>78</v>
      </c>
    </row>
    <row r="10960" spans="1:15" x14ac:dyDescent="0.35">
      <c r="A10960" t="s">
        <v>36</v>
      </c>
      <c r="B10960" t="s">
        <v>889</v>
      </c>
      <c r="C10960">
        <v>2</v>
      </c>
      <c r="D10960" t="s">
        <v>78</v>
      </c>
      <c r="E10960" t="s">
        <v>294</v>
      </c>
      <c r="F10960" t="s">
        <v>78</v>
      </c>
      <c r="G10960" t="s">
        <v>78</v>
      </c>
      <c r="H10960" t="s">
        <v>78</v>
      </c>
      <c r="I10960" t="s">
        <v>78</v>
      </c>
      <c r="J10960" t="s">
        <v>78</v>
      </c>
      <c r="K10960" t="s">
        <v>78</v>
      </c>
      <c r="L10960" t="s">
        <v>78</v>
      </c>
      <c r="M10960" t="s">
        <v>78</v>
      </c>
      <c r="N10960" t="s">
        <v>78</v>
      </c>
      <c r="O10960" t="s">
        <v>78</v>
      </c>
    </row>
    <row r="10961" spans="1:15" x14ac:dyDescent="0.35">
      <c r="A10961" t="s">
        <v>37</v>
      </c>
      <c r="B10961" t="s">
        <v>318</v>
      </c>
    </row>
    <row r="10962" spans="1:15" x14ac:dyDescent="0.35">
      <c r="A10962" t="s">
        <v>38</v>
      </c>
      <c r="B10962" t="s">
        <v>889</v>
      </c>
      <c r="C10962">
        <v>1</v>
      </c>
      <c r="D10962" t="s">
        <v>78</v>
      </c>
      <c r="E10962" t="s">
        <v>294</v>
      </c>
      <c r="F10962" t="s">
        <v>78</v>
      </c>
      <c r="G10962" t="s">
        <v>78</v>
      </c>
      <c r="H10962" t="s">
        <v>78</v>
      </c>
      <c r="I10962" t="s">
        <v>78</v>
      </c>
      <c r="J10962" t="s">
        <v>78</v>
      </c>
      <c r="K10962" t="s">
        <v>78</v>
      </c>
      <c r="L10962" t="s">
        <v>78</v>
      </c>
      <c r="M10962" t="s">
        <v>78</v>
      </c>
      <c r="N10962" t="s">
        <v>78</v>
      </c>
      <c r="O10962" t="s">
        <v>78</v>
      </c>
    </row>
    <row r="10963" spans="1:15" x14ac:dyDescent="0.35">
      <c r="A10963" t="s">
        <v>39</v>
      </c>
      <c r="B10963" t="s">
        <v>889</v>
      </c>
      <c r="C10963">
        <v>2</v>
      </c>
      <c r="D10963" t="s">
        <v>78</v>
      </c>
      <c r="E10963" t="s">
        <v>294</v>
      </c>
      <c r="F10963" t="s">
        <v>78</v>
      </c>
      <c r="G10963" t="s">
        <v>78</v>
      </c>
      <c r="H10963" t="s">
        <v>78</v>
      </c>
      <c r="I10963" t="s">
        <v>78</v>
      </c>
      <c r="J10963" t="s">
        <v>78</v>
      </c>
      <c r="K10963" t="s">
        <v>78</v>
      </c>
      <c r="L10963" t="s">
        <v>78</v>
      </c>
      <c r="M10963" t="s">
        <v>78</v>
      </c>
      <c r="N10963" t="s">
        <v>78</v>
      </c>
      <c r="O10963" t="s">
        <v>78</v>
      </c>
    </row>
    <row r="10964" spans="1:15" x14ac:dyDescent="0.35">
      <c r="A10964" t="s">
        <v>40</v>
      </c>
      <c r="B10964" t="s">
        <v>888</v>
      </c>
      <c r="C10964">
        <v>1</v>
      </c>
      <c r="D10964" t="s">
        <v>78</v>
      </c>
      <c r="E10964" t="s">
        <v>78</v>
      </c>
      <c r="F10964" t="s">
        <v>78</v>
      </c>
      <c r="G10964" t="s">
        <v>78</v>
      </c>
      <c r="H10964" t="s">
        <v>78</v>
      </c>
      <c r="I10964" t="s">
        <v>78</v>
      </c>
      <c r="J10964" t="s">
        <v>78</v>
      </c>
      <c r="K10964" t="s">
        <v>78</v>
      </c>
      <c r="L10964" t="s">
        <v>78</v>
      </c>
      <c r="M10964" t="s">
        <v>78</v>
      </c>
      <c r="N10964" t="s">
        <v>294</v>
      </c>
      <c r="O10964" t="s">
        <v>78</v>
      </c>
    </row>
    <row r="10965" spans="1:15" x14ac:dyDescent="0.35">
      <c r="A10965" t="s">
        <v>40</v>
      </c>
      <c r="B10965" t="s">
        <v>889</v>
      </c>
      <c r="C10965">
        <v>5</v>
      </c>
      <c r="D10965" t="s">
        <v>78</v>
      </c>
      <c r="E10965" t="s">
        <v>294</v>
      </c>
      <c r="F10965" t="s">
        <v>78</v>
      </c>
      <c r="G10965" t="s">
        <v>78</v>
      </c>
      <c r="H10965" t="s">
        <v>78</v>
      </c>
      <c r="I10965" t="s">
        <v>78</v>
      </c>
      <c r="J10965" t="s">
        <v>78</v>
      </c>
      <c r="K10965" t="s">
        <v>78</v>
      </c>
      <c r="L10965" t="s">
        <v>78</v>
      </c>
      <c r="M10965" t="s">
        <v>78</v>
      </c>
      <c r="N10965" t="s">
        <v>78</v>
      </c>
      <c r="O10965" t="s">
        <v>78</v>
      </c>
    </row>
    <row r="10967" spans="1:15" x14ac:dyDescent="0.35">
      <c r="A10967" t="s">
        <v>2560</v>
      </c>
    </row>
    <row r="10968" spans="1:15" x14ac:dyDescent="0.35">
      <c r="A10968" t="s">
        <v>29</v>
      </c>
      <c r="B10968" t="s">
        <v>887</v>
      </c>
      <c r="C10968" t="s">
        <v>30</v>
      </c>
      <c r="D10968" t="s">
        <v>2531</v>
      </c>
      <c r="E10968" t="s">
        <v>2532</v>
      </c>
      <c r="F10968" t="s">
        <v>2533</v>
      </c>
      <c r="G10968" t="s">
        <v>2534</v>
      </c>
      <c r="H10968" t="s">
        <v>2535</v>
      </c>
      <c r="I10968" t="s">
        <v>2536</v>
      </c>
      <c r="J10968" t="s">
        <v>2537</v>
      </c>
      <c r="K10968" t="s">
        <v>2538</v>
      </c>
      <c r="L10968" t="s">
        <v>2539</v>
      </c>
      <c r="M10968" t="s">
        <v>2540</v>
      </c>
      <c r="N10968" t="s">
        <v>74</v>
      </c>
      <c r="O10968" t="s">
        <v>1342</v>
      </c>
    </row>
    <row r="10969" spans="1:15" x14ac:dyDescent="0.35">
      <c r="A10969" t="s">
        <v>35</v>
      </c>
      <c r="B10969" t="s">
        <v>318</v>
      </c>
    </row>
    <row r="10970" spans="1:15" x14ac:dyDescent="0.35">
      <c r="A10970" t="s">
        <v>36</v>
      </c>
      <c r="B10970" t="s">
        <v>889</v>
      </c>
      <c r="C10970">
        <v>2</v>
      </c>
      <c r="D10970" t="s">
        <v>398</v>
      </c>
      <c r="E10970" t="s">
        <v>397</v>
      </c>
      <c r="F10970" t="s">
        <v>78</v>
      </c>
      <c r="G10970" t="s">
        <v>78</v>
      </c>
      <c r="H10970" t="s">
        <v>78</v>
      </c>
      <c r="I10970" t="s">
        <v>78</v>
      </c>
      <c r="J10970" t="s">
        <v>78</v>
      </c>
      <c r="K10970" t="s">
        <v>78</v>
      </c>
      <c r="L10970" t="s">
        <v>78</v>
      </c>
      <c r="M10970" t="s">
        <v>78</v>
      </c>
      <c r="N10970" t="s">
        <v>78</v>
      </c>
      <c r="O10970" t="s">
        <v>78</v>
      </c>
    </row>
    <row r="10971" spans="1:15" x14ac:dyDescent="0.35">
      <c r="A10971" t="s">
        <v>37</v>
      </c>
      <c r="B10971" t="s">
        <v>318</v>
      </c>
    </row>
    <row r="10972" spans="1:15" x14ac:dyDescent="0.35">
      <c r="A10972" t="s">
        <v>38</v>
      </c>
      <c r="B10972" t="s">
        <v>889</v>
      </c>
      <c r="C10972">
        <v>1</v>
      </c>
      <c r="D10972" t="s">
        <v>78</v>
      </c>
      <c r="E10972" t="s">
        <v>78</v>
      </c>
      <c r="F10972" t="s">
        <v>78</v>
      </c>
      <c r="G10972" t="s">
        <v>78</v>
      </c>
      <c r="H10972" t="s">
        <v>294</v>
      </c>
      <c r="I10972" t="s">
        <v>78</v>
      </c>
      <c r="J10972" t="s">
        <v>78</v>
      </c>
      <c r="K10972" t="s">
        <v>78</v>
      </c>
      <c r="L10972" t="s">
        <v>78</v>
      </c>
      <c r="M10972" t="s">
        <v>78</v>
      </c>
      <c r="N10972" t="s">
        <v>78</v>
      </c>
      <c r="O10972" t="s">
        <v>78</v>
      </c>
    </row>
    <row r="10973" spans="1:15" x14ac:dyDescent="0.35">
      <c r="A10973" t="s">
        <v>39</v>
      </c>
      <c r="B10973" t="s">
        <v>318</v>
      </c>
    </row>
    <row r="10974" spans="1:15" x14ac:dyDescent="0.35">
      <c r="A10974" t="s">
        <v>40</v>
      </c>
      <c r="B10974" t="s">
        <v>889</v>
      </c>
      <c r="C10974">
        <v>3</v>
      </c>
      <c r="D10974" t="s">
        <v>1212</v>
      </c>
      <c r="E10974" t="s">
        <v>855</v>
      </c>
      <c r="F10974" t="s">
        <v>78</v>
      </c>
      <c r="G10974" t="s">
        <v>78</v>
      </c>
      <c r="H10974" t="s">
        <v>399</v>
      </c>
      <c r="I10974" t="s">
        <v>78</v>
      </c>
      <c r="J10974" t="s">
        <v>78</v>
      </c>
      <c r="K10974" t="s">
        <v>78</v>
      </c>
      <c r="L10974" t="s">
        <v>78</v>
      </c>
      <c r="M10974" t="s">
        <v>78</v>
      </c>
      <c r="N10974" t="s">
        <v>78</v>
      </c>
      <c r="O10974" t="s">
        <v>78</v>
      </c>
    </row>
    <row r="10976" spans="1:15" x14ac:dyDescent="0.35">
      <c r="A10976" t="s">
        <v>2561</v>
      </c>
    </row>
    <row r="10977" spans="1:15" x14ac:dyDescent="0.35">
      <c r="A10977" t="s">
        <v>29</v>
      </c>
      <c r="B10977" t="s">
        <v>864</v>
      </c>
      <c r="C10977" t="s">
        <v>30</v>
      </c>
      <c r="D10977" t="s">
        <v>2531</v>
      </c>
      <c r="E10977" t="s">
        <v>2532</v>
      </c>
      <c r="F10977" t="s">
        <v>2533</v>
      </c>
      <c r="G10977" t="s">
        <v>2534</v>
      </c>
      <c r="H10977" t="s">
        <v>2535</v>
      </c>
      <c r="I10977" t="s">
        <v>2536</v>
      </c>
      <c r="J10977" t="s">
        <v>2537</v>
      </c>
      <c r="K10977" t="s">
        <v>2538</v>
      </c>
      <c r="L10977" t="s">
        <v>2539</v>
      </c>
      <c r="M10977" t="s">
        <v>2540</v>
      </c>
      <c r="N10977" t="s">
        <v>74</v>
      </c>
      <c r="O10977" t="s">
        <v>1342</v>
      </c>
    </row>
    <row r="10978" spans="1:15" x14ac:dyDescent="0.35">
      <c r="A10978" t="s">
        <v>35</v>
      </c>
      <c r="B10978" t="s">
        <v>831</v>
      </c>
      <c r="C10978">
        <v>3</v>
      </c>
      <c r="D10978" t="s">
        <v>78</v>
      </c>
      <c r="E10978" t="s">
        <v>1124</v>
      </c>
      <c r="F10978" t="s">
        <v>78</v>
      </c>
      <c r="G10978" t="s">
        <v>78</v>
      </c>
      <c r="H10978" t="s">
        <v>936</v>
      </c>
      <c r="I10978" t="s">
        <v>78</v>
      </c>
      <c r="J10978" t="s">
        <v>78</v>
      </c>
      <c r="K10978" t="s">
        <v>1124</v>
      </c>
      <c r="L10978" t="s">
        <v>78</v>
      </c>
      <c r="M10978" t="s">
        <v>78</v>
      </c>
      <c r="N10978" t="s">
        <v>78</v>
      </c>
      <c r="O10978" t="s">
        <v>294</v>
      </c>
    </row>
    <row r="10979" spans="1:15" x14ac:dyDescent="0.35">
      <c r="A10979" t="s">
        <v>35</v>
      </c>
      <c r="B10979" t="s">
        <v>832</v>
      </c>
      <c r="C10979">
        <v>7</v>
      </c>
      <c r="D10979" t="s">
        <v>367</v>
      </c>
      <c r="E10979" t="s">
        <v>202</v>
      </c>
      <c r="F10979" t="s">
        <v>78</v>
      </c>
      <c r="G10979" t="s">
        <v>78</v>
      </c>
      <c r="H10979" t="s">
        <v>366</v>
      </c>
      <c r="I10979" t="s">
        <v>78</v>
      </c>
      <c r="J10979" t="s">
        <v>78</v>
      </c>
      <c r="K10979" t="s">
        <v>78</v>
      </c>
      <c r="L10979" t="s">
        <v>78</v>
      </c>
      <c r="M10979" t="s">
        <v>78</v>
      </c>
      <c r="N10979" t="s">
        <v>78</v>
      </c>
      <c r="O10979" t="s">
        <v>861</v>
      </c>
    </row>
    <row r="10980" spans="1:15" x14ac:dyDescent="0.35">
      <c r="A10980" t="s">
        <v>35</v>
      </c>
      <c r="B10980" t="s">
        <v>833</v>
      </c>
      <c r="C10980">
        <v>2</v>
      </c>
      <c r="D10980" t="s">
        <v>920</v>
      </c>
      <c r="E10980" t="s">
        <v>746</v>
      </c>
      <c r="F10980" t="s">
        <v>78</v>
      </c>
      <c r="G10980" t="s">
        <v>78</v>
      </c>
      <c r="H10980" t="s">
        <v>920</v>
      </c>
      <c r="I10980" t="s">
        <v>78</v>
      </c>
      <c r="J10980" t="s">
        <v>78</v>
      </c>
      <c r="K10980" t="s">
        <v>78</v>
      </c>
      <c r="L10980" t="s">
        <v>78</v>
      </c>
      <c r="M10980" t="s">
        <v>78</v>
      </c>
      <c r="N10980" t="s">
        <v>78</v>
      </c>
      <c r="O10980" t="s">
        <v>78</v>
      </c>
    </row>
    <row r="10981" spans="1:15" x14ac:dyDescent="0.35">
      <c r="A10981" t="s">
        <v>36</v>
      </c>
      <c r="B10981" t="s">
        <v>831</v>
      </c>
      <c r="C10981">
        <v>2</v>
      </c>
      <c r="D10981" t="s">
        <v>577</v>
      </c>
      <c r="E10981" t="s">
        <v>643</v>
      </c>
      <c r="F10981" t="s">
        <v>643</v>
      </c>
      <c r="G10981" t="s">
        <v>78</v>
      </c>
      <c r="H10981" t="s">
        <v>78</v>
      </c>
      <c r="I10981" t="s">
        <v>78</v>
      </c>
      <c r="J10981" t="s">
        <v>78</v>
      </c>
      <c r="K10981" t="s">
        <v>78</v>
      </c>
      <c r="L10981" t="s">
        <v>78</v>
      </c>
      <c r="M10981" t="s">
        <v>78</v>
      </c>
      <c r="N10981" t="s">
        <v>78</v>
      </c>
      <c r="O10981" t="s">
        <v>78</v>
      </c>
    </row>
    <row r="10982" spans="1:15" x14ac:dyDescent="0.35">
      <c r="A10982" t="s">
        <v>37</v>
      </c>
      <c r="B10982" t="s">
        <v>831</v>
      </c>
      <c r="C10982">
        <v>1</v>
      </c>
      <c r="D10982" t="s">
        <v>78</v>
      </c>
      <c r="E10982" t="s">
        <v>294</v>
      </c>
      <c r="F10982" t="s">
        <v>78</v>
      </c>
      <c r="G10982" t="s">
        <v>78</v>
      </c>
      <c r="H10982" t="s">
        <v>78</v>
      </c>
      <c r="I10982" t="s">
        <v>78</v>
      </c>
      <c r="J10982" t="s">
        <v>78</v>
      </c>
      <c r="K10982" t="s">
        <v>78</v>
      </c>
      <c r="L10982" t="s">
        <v>78</v>
      </c>
      <c r="M10982" t="s">
        <v>78</v>
      </c>
      <c r="N10982" t="s">
        <v>78</v>
      </c>
      <c r="O10982" t="s">
        <v>78</v>
      </c>
    </row>
    <row r="10983" spans="1:15" x14ac:dyDescent="0.35">
      <c r="A10983" t="s">
        <v>38</v>
      </c>
      <c r="B10983" t="s">
        <v>831</v>
      </c>
      <c r="C10983">
        <v>10</v>
      </c>
      <c r="D10983" t="s">
        <v>359</v>
      </c>
      <c r="E10983" t="s">
        <v>407</v>
      </c>
      <c r="F10983" t="s">
        <v>528</v>
      </c>
      <c r="G10983" t="s">
        <v>78</v>
      </c>
      <c r="H10983" t="s">
        <v>475</v>
      </c>
      <c r="I10983" t="s">
        <v>739</v>
      </c>
      <c r="J10983" t="s">
        <v>78</v>
      </c>
      <c r="K10983" t="s">
        <v>1109</v>
      </c>
      <c r="L10983" t="s">
        <v>78</v>
      </c>
      <c r="M10983" t="s">
        <v>78</v>
      </c>
      <c r="N10983" t="s">
        <v>78</v>
      </c>
      <c r="O10983" t="s">
        <v>78</v>
      </c>
    </row>
    <row r="10984" spans="1:15" x14ac:dyDescent="0.35">
      <c r="A10984" t="s">
        <v>38</v>
      </c>
      <c r="B10984" t="s">
        <v>832</v>
      </c>
      <c r="C10984">
        <v>11</v>
      </c>
      <c r="D10984" t="s">
        <v>94</v>
      </c>
      <c r="E10984" t="s">
        <v>1259</v>
      </c>
      <c r="F10984" t="s">
        <v>78</v>
      </c>
      <c r="G10984" t="s">
        <v>78</v>
      </c>
      <c r="H10984" t="s">
        <v>554</v>
      </c>
      <c r="I10984" t="s">
        <v>78</v>
      </c>
      <c r="J10984" t="s">
        <v>1015</v>
      </c>
      <c r="K10984" t="s">
        <v>897</v>
      </c>
      <c r="L10984" t="s">
        <v>912</v>
      </c>
      <c r="M10984" t="s">
        <v>78</v>
      </c>
      <c r="N10984" t="s">
        <v>78</v>
      </c>
      <c r="O10984" t="s">
        <v>78</v>
      </c>
    </row>
    <row r="10985" spans="1:15" x14ac:dyDescent="0.35">
      <c r="A10985" t="s">
        <v>38</v>
      </c>
      <c r="B10985" t="s">
        <v>833</v>
      </c>
      <c r="C10985">
        <v>5</v>
      </c>
      <c r="D10985" t="s">
        <v>83</v>
      </c>
      <c r="E10985" t="s">
        <v>78</v>
      </c>
      <c r="F10985" t="s">
        <v>78</v>
      </c>
      <c r="G10985" t="s">
        <v>78</v>
      </c>
      <c r="H10985" t="s">
        <v>2012</v>
      </c>
      <c r="I10985" t="s">
        <v>78</v>
      </c>
      <c r="J10985" t="s">
        <v>78</v>
      </c>
      <c r="K10985" t="s">
        <v>78</v>
      </c>
      <c r="L10985" t="s">
        <v>78</v>
      </c>
      <c r="M10985" t="s">
        <v>78</v>
      </c>
      <c r="N10985" t="s">
        <v>78</v>
      </c>
      <c r="O10985" t="s">
        <v>78</v>
      </c>
    </row>
    <row r="10986" spans="1:15" x14ac:dyDescent="0.35">
      <c r="A10986" t="s">
        <v>39</v>
      </c>
      <c r="B10986" t="s">
        <v>831</v>
      </c>
      <c r="C10986">
        <v>1</v>
      </c>
      <c r="D10986" t="s">
        <v>78</v>
      </c>
      <c r="E10986" t="s">
        <v>294</v>
      </c>
      <c r="F10986" t="s">
        <v>78</v>
      </c>
      <c r="G10986" t="s">
        <v>78</v>
      </c>
      <c r="H10986" t="s">
        <v>78</v>
      </c>
      <c r="I10986" t="s">
        <v>78</v>
      </c>
      <c r="J10986" t="s">
        <v>78</v>
      </c>
      <c r="K10986" t="s">
        <v>78</v>
      </c>
      <c r="L10986" t="s">
        <v>78</v>
      </c>
      <c r="M10986" t="s">
        <v>78</v>
      </c>
      <c r="N10986" t="s">
        <v>78</v>
      </c>
      <c r="O10986" t="s">
        <v>78</v>
      </c>
    </row>
    <row r="10987" spans="1:15" x14ac:dyDescent="0.35">
      <c r="A10987" t="s">
        <v>39</v>
      </c>
      <c r="B10987" t="s">
        <v>832</v>
      </c>
      <c r="C10987">
        <v>2</v>
      </c>
      <c r="D10987" t="s">
        <v>78</v>
      </c>
      <c r="E10987" t="s">
        <v>294</v>
      </c>
      <c r="F10987" t="s">
        <v>78</v>
      </c>
      <c r="G10987" t="s">
        <v>78</v>
      </c>
      <c r="H10987" t="s">
        <v>78</v>
      </c>
      <c r="I10987" t="s">
        <v>78</v>
      </c>
      <c r="J10987" t="s">
        <v>78</v>
      </c>
      <c r="K10987" t="s">
        <v>78</v>
      </c>
      <c r="L10987" t="s">
        <v>78</v>
      </c>
      <c r="M10987" t="s">
        <v>78</v>
      </c>
      <c r="N10987" t="s">
        <v>78</v>
      </c>
      <c r="O10987" t="s">
        <v>178</v>
      </c>
    </row>
    <row r="10988" spans="1:15" x14ac:dyDescent="0.35">
      <c r="A10988" t="s">
        <v>39</v>
      </c>
      <c r="B10988" t="s">
        <v>833</v>
      </c>
      <c r="C10988">
        <v>1</v>
      </c>
      <c r="D10988" t="s">
        <v>78</v>
      </c>
      <c r="E10988" t="s">
        <v>294</v>
      </c>
      <c r="F10988" t="s">
        <v>78</v>
      </c>
      <c r="G10988" t="s">
        <v>78</v>
      </c>
      <c r="H10988" t="s">
        <v>294</v>
      </c>
      <c r="I10988" t="s">
        <v>78</v>
      </c>
      <c r="J10988" t="s">
        <v>78</v>
      </c>
      <c r="K10988" t="s">
        <v>78</v>
      </c>
      <c r="L10988" t="s">
        <v>78</v>
      </c>
      <c r="M10988" t="s">
        <v>78</v>
      </c>
      <c r="N10988" t="s">
        <v>78</v>
      </c>
      <c r="O10988" t="s">
        <v>78</v>
      </c>
    </row>
    <row r="10989" spans="1:15" x14ac:dyDescent="0.35">
      <c r="A10989" t="s">
        <v>40</v>
      </c>
      <c r="B10989" t="s">
        <v>831</v>
      </c>
      <c r="C10989">
        <v>17</v>
      </c>
      <c r="D10989" t="s">
        <v>1126</v>
      </c>
      <c r="E10989" t="s">
        <v>560</v>
      </c>
      <c r="F10989" t="s">
        <v>799</v>
      </c>
      <c r="G10989" t="s">
        <v>78</v>
      </c>
      <c r="H10989" t="s">
        <v>861</v>
      </c>
      <c r="I10989" t="s">
        <v>732</v>
      </c>
      <c r="J10989" t="s">
        <v>78</v>
      </c>
      <c r="K10989" t="s">
        <v>717</v>
      </c>
      <c r="L10989" t="s">
        <v>78</v>
      </c>
      <c r="M10989" t="s">
        <v>78</v>
      </c>
      <c r="N10989" t="s">
        <v>78</v>
      </c>
      <c r="O10989" t="s">
        <v>1214</v>
      </c>
    </row>
    <row r="10990" spans="1:15" x14ac:dyDescent="0.35">
      <c r="A10990" t="s">
        <v>40</v>
      </c>
      <c r="B10990" t="s">
        <v>832</v>
      </c>
      <c r="C10990">
        <v>20</v>
      </c>
      <c r="D10990" t="s">
        <v>378</v>
      </c>
      <c r="E10990" t="s">
        <v>236</v>
      </c>
      <c r="F10990" t="s">
        <v>78</v>
      </c>
      <c r="G10990" t="s">
        <v>78</v>
      </c>
      <c r="H10990" t="s">
        <v>549</v>
      </c>
      <c r="I10990" t="s">
        <v>78</v>
      </c>
      <c r="J10990" t="s">
        <v>1008</v>
      </c>
      <c r="K10990" t="s">
        <v>291</v>
      </c>
      <c r="L10990" t="s">
        <v>735</v>
      </c>
      <c r="M10990" t="s">
        <v>78</v>
      </c>
      <c r="N10990" t="s">
        <v>78</v>
      </c>
      <c r="O10990" t="s">
        <v>660</v>
      </c>
    </row>
    <row r="10991" spans="1:15" x14ac:dyDescent="0.35">
      <c r="A10991" t="s">
        <v>40</v>
      </c>
      <c r="B10991" t="s">
        <v>833</v>
      </c>
      <c r="C10991">
        <v>8</v>
      </c>
      <c r="D10991" t="s">
        <v>658</v>
      </c>
      <c r="E10991" t="s">
        <v>687</v>
      </c>
      <c r="F10991" t="s">
        <v>78</v>
      </c>
      <c r="G10991" t="s">
        <v>78</v>
      </c>
      <c r="H10991" t="s">
        <v>1399</v>
      </c>
      <c r="I10991" t="s">
        <v>78</v>
      </c>
      <c r="J10991" t="s">
        <v>78</v>
      </c>
      <c r="K10991" t="s">
        <v>78</v>
      </c>
      <c r="L10991" t="s">
        <v>78</v>
      </c>
      <c r="M10991" t="s">
        <v>78</v>
      </c>
      <c r="N10991" t="s">
        <v>78</v>
      </c>
      <c r="O10991" t="s">
        <v>78</v>
      </c>
    </row>
    <row r="10993" spans="1:15" x14ac:dyDescent="0.35">
      <c r="A10993" t="s">
        <v>2562</v>
      </c>
    </row>
    <row r="10994" spans="1:15" x14ac:dyDescent="0.35">
      <c r="A10994" t="s">
        <v>29</v>
      </c>
      <c r="B10994" t="s">
        <v>864</v>
      </c>
      <c r="C10994" t="s">
        <v>30</v>
      </c>
      <c r="D10994" t="s">
        <v>2531</v>
      </c>
      <c r="E10994" t="s">
        <v>2532</v>
      </c>
      <c r="F10994" t="s">
        <v>2533</v>
      </c>
      <c r="G10994" t="s">
        <v>2534</v>
      </c>
      <c r="H10994" t="s">
        <v>2535</v>
      </c>
      <c r="I10994" t="s">
        <v>2536</v>
      </c>
      <c r="J10994" t="s">
        <v>2537</v>
      </c>
      <c r="K10994" t="s">
        <v>2538</v>
      </c>
      <c r="L10994" t="s">
        <v>2539</v>
      </c>
      <c r="M10994" t="s">
        <v>2540</v>
      </c>
      <c r="N10994" t="s">
        <v>74</v>
      </c>
      <c r="O10994" t="s">
        <v>1342</v>
      </c>
    </row>
    <row r="10995" spans="1:15" x14ac:dyDescent="0.35">
      <c r="A10995" t="s">
        <v>35</v>
      </c>
      <c r="B10995" t="s">
        <v>832</v>
      </c>
      <c r="C10995">
        <v>1</v>
      </c>
      <c r="D10995" t="s">
        <v>294</v>
      </c>
      <c r="E10995" t="s">
        <v>78</v>
      </c>
      <c r="F10995" t="s">
        <v>78</v>
      </c>
      <c r="G10995" t="s">
        <v>78</v>
      </c>
      <c r="H10995" t="s">
        <v>78</v>
      </c>
      <c r="I10995" t="s">
        <v>78</v>
      </c>
      <c r="J10995" t="s">
        <v>78</v>
      </c>
      <c r="K10995" t="s">
        <v>78</v>
      </c>
      <c r="L10995" t="s">
        <v>78</v>
      </c>
      <c r="M10995" t="s">
        <v>78</v>
      </c>
      <c r="N10995" t="s">
        <v>78</v>
      </c>
      <c r="O10995" t="s">
        <v>78</v>
      </c>
    </row>
    <row r="10996" spans="1:15" x14ac:dyDescent="0.35">
      <c r="A10996" t="s">
        <v>36</v>
      </c>
      <c r="B10996" t="s">
        <v>318</v>
      </c>
    </row>
    <row r="10997" spans="1:15" x14ac:dyDescent="0.35">
      <c r="A10997" t="s">
        <v>37</v>
      </c>
      <c r="B10997" t="s">
        <v>318</v>
      </c>
    </row>
    <row r="10998" spans="1:15" x14ac:dyDescent="0.35">
      <c r="A10998" t="s">
        <v>38</v>
      </c>
      <c r="B10998" t="s">
        <v>833</v>
      </c>
      <c r="C10998">
        <v>1</v>
      </c>
      <c r="D10998" t="s">
        <v>294</v>
      </c>
      <c r="E10998" t="s">
        <v>78</v>
      </c>
      <c r="F10998" t="s">
        <v>78</v>
      </c>
      <c r="G10998" t="s">
        <v>78</v>
      </c>
      <c r="H10998" t="s">
        <v>294</v>
      </c>
      <c r="I10998" t="s">
        <v>78</v>
      </c>
      <c r="J10998" t="s">
        <v>78</v>
      </c>
      <c r="K10998" t="s">
        <v>78</v>
      </c>
      <c r="L10998" t="s">
        <v>78</v>
      </c>
      <c r="M10998" t="s">
        <v>78</v>
      </c>
      <c r="N10998" t="s">
        <v>78</v>
      </c>
      <c r="O10998" t="s">
        <v>78</v>
      </c>
    </row>
    <row r="10999" spans="1:15" x14ac:dyDescent="0.35">
      <c r="A10999" t="s">
        <v>39</v>
      </c>
      <c r="B10999" t="s">
        <v>832</v>
      </c>
      <c r="C10999">
        <v>1</v>
      </c>
      <c r="D10999" t="s">
        <v>78</v>
      </c>
      <c r="E10999" t="s">
        <v>294</v>
      </c>
      <c r="F10999" t="s">
        <v>78</v>
      </c>
      <c r="G10999" t="s">
        <v>78</v>
      </c>
      <c r="H10999" t="s">
        <v>78</v>
      </c>
      <c r="I10999" t="s">
        <v>78</v>
      </c>
      <c r="J10999" t="s">
        <v>78</v>
      </c>
      <c r="K10999" t="s">
        <v>78</v>
      </c>
      <c r="L10999" t="s">
        <v>78</v>
      </c>
      <c r="M10999" t="s">
        <v>78</v>
      </c>
      <c r="N10999" t="s">
        <v>78</v>
      </c>
      <c r="O10999" t="s">
        <v>78</v>
      </c>
    </row>
    <row r="11000" spans="1:15" x14ac:dyDescent="0.35">
      <c r="A11000" t="s">
        <v>40</v>
      </c>
      <c r="B11000" t="s">
        <v>832</v>
      </c>
      <c r="C11000">
        <v>2</v>
      </c>
      <c r="D11000" t="s">
        <v>859</v>
      </c>
      <c r="E11000" t="s">
        <v>858</v>
      </c>
      <c r="F11000" t="s">
        <v>78</v>
      </c>
      <c r="G11000" t="s">
        <v>78</v>
      </c>
      <c r="H11000" t="s">
        <v>78</v>
      </c>
      <c r="I11000" t="s">
        <v>78</v>
      </c>
      <c r="J11000" t="s">
        <v>78</v>
      </c>
      <c r="K11000" t="s">
        <v>78</v>
      </c>
      <c r="L11000" t="s">
        <v>78</v>
      </c>
      <c r="M11000" t="s">
        <v>78</v>
      </c>
      <c r="N11000" t="s">
        <v>78</v>
      </c>
      <c r="O11000" t="s">
        <v>78</v>
      </c>
    </row>
    <row r="11001" spans="1:15" x14ac:dyDescent="0.35">
      <c r="A11001" t="s">
        <v>40</v>
      </c>
      <c r="B11001" t="s">
        <v>833</v>
      </c>
      <c r="C11001">
        <v>1</v>
      </c>
      <c r="D11001" t="s">
        <v>294</v>
      </c>
      <c r="E11001" t="s">
        <v>78</v>
      </c>
      <c r="F11001" t="s">
        <v>78</v>
      </c>
      <c r="G11001" t="s">
        <v>78</v>
      </c>
      <c r="H11001" t="s">
        <v>294</v>
      </c>
      <c r="I11001" t="s">
        <v>78</v>
      </c>
      <c r="J11001" t="s">
        <v>78</v>
      </c>
      <c r="K11001" t="s">
        <v>78</v>
      </c>
      <c r="L11001" t="s">
        <v>78</v>
      </c>
      <c r="M11001" t="s">
        <v>78</v>
      </c>
      <c r="N11001" t="s">
        <v>78</v>
      </c>
      <c r="O11001" t="s">
        <v>78</v>
      </c>
    </row>
    <row r="11003" spans="1:15" x14ac:dyDescent="0.35">
      <c r="A11003" t="s">
        <v>2563</v>
      </c>
    </row>
    <row r="11004" spans="1:15" x14ac:dyDescent="0.35">
      <c r="A11004" t="s">
        <v>29</v>
      </c>
      <c r="B11004" t="s">
        <v>864</v>
      </c>
      <c r="C11004" t="s">
        <v>30</v>
      </c>
      <c r="D11004" t="s">
        <v>2531</v>
      </c>
      <c r="E11004" t="s">
        <v>2532</v>
      </c>
      <c r="F11004" t="s">
        <v>2533</v>
      </c>
      <c r="G11004" t="s">
        <v>2534</v>
      </c>
      <c r="H11004" t="s">
        <v>2535</v>
      </c>
      <c r="I11004" t="s">
        <v>2536</v>
      </c>
      <c r="J11004" t="s">
        <v>2537</v>
      </c>
      <c r="K11004" t="s">
        <v>2538</v>
      </c>
      <c r="L11004" t="s">
        <v>2539</v>
      </c>
      <c r="M11004" t="s">
        <v>2540</v>
      </c>
      <c r="N11004" t="s">
        <v>74</v>
      </c>
      <c r="O11004" t="s">
        <v>1342</v>
      </c>
    </row>
    <row r="11005" spans="1:15" x14ac:dyDescent="0.35">
      <c r="A11005" t="s">
        <v>35</v>
      </c>
      <c r="B11005" t="s">
        <v>833</v>
      </c>
      <c r="C11005">
        <v>2</v>
      </c>
      <c r="D11005" t="s">
        <v>78</v>
      </c>
      <c r="E11005" t="s">
        <v>507</v>
      </c>
      <c r="F11005" t="s">
        <v>78</v>
      </c>
      <c r="G11005" t="s">
        <v>78</v>
      </c>
      <c r="H11005" t="s">
        <v>1456</v>
      </c>
      <c r="I11005" t="s">
        <v>78</v>
      </c>
      <c r="J11005" t="s">
        <v>78</v>
      </c>
      <c r="K11005" t="s">
        <v>78</v>
      </c>
      <c r="L11005" t="s">
        <v>78</v>
      </c>
      <c r="M11005" t="s">
        <v>78</v>
      </c>
      <c r="N11005" t="s">
        <v>78</v>
      </c>
      <c r="O11005" t="s">
        <v>78</v>
      </c>
    </row>
    <row r="11006" spans="1:15" x14ac:dyDescent="0.35">
      <c r="A11006" t="s">
        <v>36</v>
      </c>
      <c r="B11006" t="s">
        <v>832</v>
      </c>
      <c r="C11006">
        <v>1</v>
      </c>
      <c r="D11006" t="s">
        <v>294</v>
      </c>
      <c r="E11006" t="s">
        <v>78</v>
      </c>
      <c r="F11006" t="s">
        <v>78</v>
      </c>
      <c r="G11006" t="s">
        <v>78</v>
      </c>
      <c r="H11006" t="s">
        <v>78</v>
      </c>
      <c r="I11006" t="s">
        <v>78</v>
      </c>
      <c r="J11006" t="s">
        <v>78</v>
      </c>
      <c r="K11006" t="s">
        <v>78</v>
      </c>
      <c r="L11006" t="s">
        <v>78</v>
      </c>
      <c r="M11006" t="s">
        <v>78</v>
      </c>
      <c r="N11006" t="s">
        <v>78</v>
      </c>
      <c r="O11006" t="s">
        <v>78</v>
      </c>
    </row>
    <row r="11007" spans="1:15" x14ac:dyDescent="0.35">
      <c r="A11007" t="s">
        <v>37</v>
      </c>
      <c r="B11007" t="s">
        <v>318</v>
      </c>
    </row>
    <row r="11008" spans="1:15" x14ac:dyDescent="0.35">
      <c r="A11008" t="s">
        <v>38</v>
      </c>
      <c r="B11008" t="s">
        <v>831</v>
      </c>
      <c r="C11008">
        <v>1</v>
      </c>
      <c r="D11008" t="s">
        <v>78</v>
      </c>
      <c r="E11008" t="s">
        <v>78</v>
      </c>
      <c r="F11008" t="s">
        <v>78</v>
      </c>
      <c r="G11008" t="s">
        <v>78</v>
      </c>
      <c r="H11008" t="s">
        <v>294</v>
      </c>
      <c r="I11008" t="s">
        <v>78</v>
      </c>
      <c r="J11008" t="s">
        <v>78</v>
      </c>
      <c r="K11008" t="s">
        <v>78</v>
      </c>
      <c r="L11008" t="s">
        <v>78</v>
      </c>
      <c r="M11008" t="s">
        <v>78</v>
      </c>
      <c r="N11008" t="s">
        <v>78</v>
      </c>
      <c r="O11008" t="s">
        <v>78</v>
      </c>
    </row>
    <row r="11009" spans="1:15" x14ac:dyDescent="0.35">
      <c r="A11009" t="s">
        <v>38</v>
      </c>
      <c r="B11009" t="s">
        <v>832</v>
      </c>
      <c r="C11009">
        <v>1</v>
      </c>
      <c r="D11009" t="s">
        <v>78</v>
      </c>
      <c r="E11009" t="s">
        <v>78</v>
      </c>
      <c r="F11009" t="s">
        <v>78</v>
      </c>
      <c r="G11009" t="s">
        <v>78</v>
      </c>
      <c r="H11009" t="s">
        <v>294</v>
      </c>
      <c r="I11009" t="s">
        <v>78</v>
      </c>
      <c r="J11009" t="s">
        <v>78</v>
      </c>
      <c r="K11009" t="s">
        <v>78</v>
      </c>
      <c r="L11009" t="s">
        <v>78</v>
      </c>
      <c r="M11009" t="s">
        <v>78</v>
      </c>
      <c r="N11009" t="s">
        <v>78</v>
      </c>
      <c r="O11009" t="s">
        <v>78</v>
      </c>
    </row>
    <row r="11010" spans="1:15" x14ac:dyDescent="0.35">
      <c r="A11010" t="s">
        <v>38</v>
      </c>
      <c r="B11010" t="s">
        <v>833</v>
      </c>
      <c r="C11010">
        <v>1</v>
      </c>
      <c r="D11010" t="s">
        <v>78</v>
      </c>
      <c r="E11010" t="s">
        <v>78</v>
      </c>
      <c r="F11010" t="s">
        <v>78</v>
      </c>
      <c r="G11010" t="s">
        <v>78</v>
      </c>
      <c r="H11010" t="s">
        <v>294</v>
      </c>
      <c r="I11010" t="s">
        <v>78</v>
      </c>
      <c r="J11010" t="s">
        <v>78</v>
      </c>
      <c r="K11010" t="s">
        <v>78</v>
      </c>
      <c r="L11010" t="s">
        <v>78</v>
      </c>
      <c r="M11010" t="s">
        <v>78</v>
      </c>
      <c r="N11010" t="s">
        <v>78</v>
      </c>
      <c r="O11010" t="s">
        <v>78</v>
      </c>
    </row>
    <row r="11011" spans="1:15" x14ac:dyDescent="0.35">
      <c r="A11011" t="s">
        <v>39</v>
      </c>
      <c r="B11011" t="s">
        <v>318</v>
      </c>
    </row>
    <row r="11012" spans="1:15" x14ac:dyDescent="0.35">
      <c r="A11012" t="s">
        <v>40</v>
      </c>
      <c r="B11012" t="s">
        <v>831</v>
      </c>
      <c r="C11012">
        <v>1</v>
      </c>
      <c r="D11012" t="s">
        <v>78</v>
      </c>
      <c r="E11012" t="s">
        <v>78</v>
      </c>
      <c r="F11012" t="s">
        <v>78</v>
      </c>
      <c r="G11012" t="s">
        <v>78</v>
      </c>
      <c r="H11012" t="s">
        <v>294</v>
      </c>
      <c r="I11012" t="s">
        <v>78</v>
      </c>
      <c r="J11012" t="s">
        <v>78</v>
      </c>
      <c r="K11012" t="s">
        <v>78</v>
      </c>
      <c r="L11012" t="s">
        <v>78</v>
      </c>
      <c r="M11012" t="s">
        <v>78</v>
      </c>
      <c r="N11012" t="s">
        <v>78</v>
      </c>
      <c r="O11012" t="s">
        <v>78</v>
      </c>
    </row>
    <row r="11013" spans="1:15" x14ac:dyDescent="0.35">
      <c r="A11013" t="s">
        <v>40</v>
      </c>
      <c r="B11013" t="s">
        <v>832</v>
      </c>
      <c r="C11013">
        <v>2</v>
      </c>
      <c r="D11013" t="s">
        <v>364</v>
      </c>
      <c r="E11013" t="s">
        <v>78</v>
      </c>
      <c r="F11013" t="s">
        <v>78</v>
      </c>
      <c r="G11013" t="s">
        <v>78</v>
      </c>
      <c r="H11013" t="s">
        <v>365</v>
      </c>
      <c r="I11013" t="s">
        <v>78</v>
      </c>
      <c r="J11013" t="s">
        <v>78</v>
      </c>
      <c r="K11013" t="s">
        <v>78</v>
      </c>
      <c r="L11013" t="s">
        <v>78</v>
      </c>
      <c r="M11013" t="s">
        <v>78</v>
      </c>
      <c r="N11013" t="s">
        <v>78</v>
      </c>
      <c r="O11013" t="s">
        <v>78</v>
      </c>
    </row>
    <row r="11014" spans="1:15" x14ac:dyDescent="0.35">
      <c r="A11014" t="s">
        <v>40</v>
      </c>
      <c r="B11014" t="s">
        <v>833</v>
      </c>
      <c r="C11014">
        <v>3</v>
      </c>
      <c r="D11014" t="s">
        <v>78</v>
      </c>
      <c r="E11014" t="s">
        <v>730</v>
      </c>
      <c r="F11014" t="s">
        <v>78</v>
      </c>
      <c r="G11014" t="s">
        <v>78</v>
      </c>
      <c r="H11014" t="s">
        <v>1034</v>
      </c>
      <c r="I11014" t="s">
        <v>78</v>
      </c>
      <c r="J11014" t="s">
        <v>78</v>
      </c>
      <c r="K11014" t="s">
        <v>78</v>
      </c>
      <c r="L11014" t="s">
        <v>78</v>
      </c>
      <c r="M11014" t="s">
        <v>78</v>
      </c>
      <c r="N11014" t="s">
        <v>78</v>
      </c>
      <c r="O11014" t="s">
        <v>78</v>
      </c>
    </row>
    <row r="11016" spans="1:15" x14ac:dyDescent="0.35">
      <c r="A11016" t="s">
        <v>2564</v>
      </c>
    </row>
    <row r="11017" spans="1:15" x14ac:dyDescent="0.35">
      <c r="A11017" t="s">
        <v>29</v>
      </c>
      <c r="B11017" t="s">
        <v>864</v>
      </c>
      <c r="C11017" t="s">
        <v>30</v>
      </c>
      <c r="D11017" t="s">
        <v>2531</v>
      </c>
      <c r="E11017" t="s">
        <v>2532</v>
      </c>
      <c r="F11017" t="s">
        <v>2533</v>
      </c>
      <c r="G11017" t="s">
        <v>2534</v>
      </c>
      <c r="H11017" t="s">
        <v>2535</v>
      </c>
      <c r="I11017" t="s">
        <v>2536</v>
      </c>
      <c r="J11017" t="s">
        <v>2537</v>
      </c>
      <c r="K11017" t="s">
        <v>2538</v>
      </c>
      <c r="L11017" t="s">
        <v>2539</v>
      </c>
      <c r="M11017" t="s">
        <v>2540</v>
      </c>
      <c r="N11017" t="s">
        <v>74</v>
      </c>
      <c r="O11017" t="s">
        <v>1342</v>
      </c>
    </row>
    <row r="11018" spans="1:15" x14ac:dyDescent="0.35">
      <c r="A11018" t="s">
        <v>35</v>
      </c>
      <c r="B11018" t="s">
        <v>832</v>
      </c>
      <c r="C11018">
        <v>1</v>
      </c>
      <c r="D11018" t="s">
        <v>78</v>
      </c>
      <c r="E11018" t="s">
        <v>294</v>
      </c>
      <c r="F11018" t="s">
        <v>78</v>
      </c>
      <c r="G11018" t="s">
        <v>78</v>
      </c>
      <c r="H11018" t="s">
        <v>294</v>
      </c>
      <c r="I11018" t="s">
        <v>78</v>
      </c>
      <c r="J11018" t="s">
        <v>78</v>
      </c>
      <c r="K11018" t="s">
        <v>78</v>
      </c>
      <c r="L11018" t="s">
        <v>78</v>
      </c>
      <c r="M11018" t="s">
        <v>78</v>
      </c>
      <c r="N11018" t="s">
        <v>78</v>
      </c>
      <c r="O11018" t="s">
        <v>78</v>
      </c>
    </row>
    <row r="11019" spans="1:15" x14ac:dyDescent="0.35">
      <c r="A11019" t="s">
        <v>36</v>
      </c>
      <c r="B11019" t="s">
        <v>831</v>
      </c>
      <c r="C11019">
        <v>1</v>
      </c>
      <c r="D11019" t="s">
        <v>78</v>
      </c>
      <c r="E11019" t="s">
        <v>294</v>
      </c>
      <c r="F11019" t="s">
        <v>78</v>
      </c>
      <c r="G11019" t="s">
        <v>78</v>
      </c>
      <c r="H11019" t="s">
        <v>294</v>
      </c>
      <c r="I11019" t="s">
        <v>78</v>
      </c>
      <c r="J11019" t="s">
        <v>78</v>
      </c>
      <c r="K11019" t="s">
        <v>78</v>
      </c>
      <c r="L11019" t="s">
        <v>78</v>
      </c>
      <c r="M11019" t="s">
        <v>78</v>
      </c>
      <c r="N11019" t="s">
        <v>78</v>
      </c>
      <c r="O11019" t="s">
        <v>78</v>
      </c>
    </row>
    <row r="11020" spans="1:15" x14ac:dyDescent="0.35">
      <c r="A11020" t="s">
        <v>37</v>
      </c>
      <c r="B11020" t="s">
        <v>318</v>
      </c>
    </row>
    <row r="11021" spans="1:15" x14ac:dyDescent="0.35">
      <c r="A11021" t="s">
        <v>38</v>
      </c>
      <c r="B11021" t="s">
        <v>831</v>
      </c>
      <c r="C11021">
        <v>1</v>
      </c>
      <c r="D11021" t="s">
        <v>294</v>
      </c>
      <c r="E11021" t="s">
        <v>294</v>
      </c>
      <c r="F11021" t="s">
        <v>294</v>
      </c>
      <c r="G11021" t="s">
        <v>78</v>
      </c>
      <c r="H11021" t="s">
        <v>78</v>
      </c>
      <c r="I11021" t="s">
        <v>78</v>
      </c>
      <c r="J11021" t="s">
        <v>78</v>
      </c>
      <c r="K11021" t="s">
        <v>78</v>
      </c>
      <c r="L11021" t="s">
        <v>78</v>
      </c>
      <c r="M11021" t="s">
        <v>78</v>
      </c>
      <c r="N11021" t="s">
        <v>78</v>
      </c>
      <c r="O11021" t="s">
        <v>78</v>
      </c>
    </row>
    <row r="11022" spans="1:15" x14ac:dyDescent="0.35">
      <c r="A11022" t="s">
        <v>38</v>
      </c>
      <c r="B11022" t="s">
        <v>832</v>
      </c>
      <c r="C11022">
        <v>2</v>
      </c>
      <c r="D11022" t="s">
        <v>78</v>
      </c>
      <c r="E11022" t="s">
        <v>294</v>
      </c>
      <c r="F11022" t="s">
        <v>1119</v>
      </c>
      <c r="G11022" t="s">
        <v>78</v>
      </c>
      <c r="H11022" t="s">
        <v>294</v>
      </c>
      <c r="I11022" t="s">
        <v>78</v>
      </c>
      <c r="J11022" t="s">
        <v>78</v>
      </c>
      <c r="K11022" t="s">
        <v>78</v>
      </c>
      <c r="L11022" t="s">
        <v>78</v>
      </c>
      <c r="M11022" t="s">
        <v>78</v>
      </c>
      <c r="N11022" t="s">
        <v>78</v>
      </c>
      <c r="O11022" t="s">
        <v>78</v>
      </c>
    </row>
    <row r="11023" spans="1:15" x14ac:dyDescent="0.35">
      <c r="A11023" t="s">
        <v>39</v>
      </c>
      <c r="B11023" t="s">
        <v>831</v>
      </c>
      <c r="C11023">
        <v>1</v>
      </c>
      <c r="D11023" t="s">
        <v>78</v>
      </c>
      <c r="E11023" t="s">
        <v>78</v>
      </c>
      <c r="F11023" t="s">
        <v>294</v>
      </c>
      <c r="G11023" t="s">
        <v>78</v>
      </c>
      <c r="H11023" t="s">
        <v>78</v>
      </c>
      <c r="I11023" t="s">
        <v>78</v>
      </c>
      <c r="J11023" t="s">
        <v>78</v>
      </c>
      <c r="K11023" t="s">
        <v>78</v>
      </c>
      <c r="L11023" t="s">
        <v>78</v>
      </c>
      <c r="M11023" t="s">
        <v>78</v>
      </c>
      <c r="N11023" t="s">
        <v>78</v>
      </c>
      <c r="O11023" t="s">
        <v>78</v>
      </c>
    </row>
    <row r="11024" spans="1:15" x14ac:dyDescent="0.35">
      <c r="A11024" t="s">
        <v>40</v>
      </c>
      <c r="B11024" t="s">
        <v>831</v>
      </c>
      <c r="C11024">
        <v>3</v>
      </c>
      <c r="D11024" t="s">
        <v>478</v>
      </c>
      <c r="E11024" t="s">
        <v>266</v>
      </c>
      <c r="F11024" t="s">
        <v>784</v>
      </c>
      <c r="G11024" t="s">
        <v>78</v>
      </c>
      <c r="H11024" t="s">
        <v>1114</v>
      </c>
      <c r="I11024" t="s">
        <v>78</v>
      </c>
      <c r="J11024" t="s">
        <v>78</v>
      </c>
      <c r="K11024" t="s">
        <v>78</v>
      </c>
      <c r="L11024" t="s">
        <v>78</v>
      </c>
      <c r="M11024" t="s">
        <v>78</v>
      </c>
      <c r="N11024" t="s">
        <v>78</v>
      </c>
      <c r="O11024" t="s">
        <v>78</v>
      </c>
    </row>
    <row r="11025" spans="1:15" x14ac:dyDescent="0.35">
      <c r="A11025" t="s">
        <v>40</v>
      </c>
      <c r="B11025" t="s">
        <v>832</v>
      </c>
      <c r="C11025">
        <v>3</v>
      </c>
      <c r="D11025" t="s">
        <v>78</v>
      </c>
      <c r="E11025" t="s">
        <v>294</v>
      </c>
      <c r="F11025" t="s">
        <v>682</v>
      </c>
      <c r="G11025" t="s">
        <v>78</v>
      </c>
      <c r="H11025" t="s">
        <v>294</v>
      </c>
      <c r="I11025" t="s">
        <v>78</v>
      </c>
      <c r="J11025" t="s">
        <v>78</v>
      </c>
      <c r="K11025" t="s">
        <v>78</v>
      </c>
      <c r="L11025" t="s">
        <v>78</v>
      </c>
      <c r="M11025" t="s">
        <v>78</v>
      </c>
      <c r="N11025" t="s">
        <v>78</v>
      </c>
      <c r="O11025" t="s">
        <v>78</v>
      </c>
    </row>
    <row r="11027" spans="1:15" x14ac:dyDescent="0.35">
      <c r="A11027" t="s">
        <v>2565</v>
      </c>
    </row>
    <row r="11028" spans="1:15" x14ac:dyDescent="0.35">
      <c r="A11028" t="s">
        <v>29</v>
      </c>
      <c r="B11028" t="s">
        <v>864</v>
      </c>
      <c r="C11028" t="s">
        <v>30</v>
      </c>
      <c r="D11028" t="s">
        <v>2531</v>
      </c>
      <c r="E11028" t="s">
        <v>2532</v>
      </c>
      <c r="F11028" t="s">
        <v>2533</v>
      </c>
      <c r="G11028" t="s">
        <v>2534</v>
      </c>
      <c r="H11028" t="s">
        <v>2535</v>
      </c>
      <c r="I11028" t="s">
        <v>2536</v>
      </c>
      <c r="J11028" t="s">
        <v>2537</v>
      </c>
      <c r="K11028" t="s">
        <v>2538</v>
      </c>
      <c r="L11028" t="s">
        <v>2539</v>
      </c>
      <c r="M11028" t="s">
        <v>2540</v>
      </c>
      <c r="N11028" t="s">
        <v>74</v>
      </c>
      <c r="O11028" t="s">
        <v>1342</v>
      </c>
    </row>
    <row r="11029" spans="1:15" x14ac:dyDescent="0.35">
      <c r="A11029" t="s">
        <v>35</v>
      </c>
      <c r="B11029" t="s">
        <v>318</v>
      </c>
    </row>
    <row r="11030" spans="1:15" x14ac:dyDescent="0.35">
      <c r="A11030" t="s">
        <v>36</v>
      </c>
      <c r="B11030" t="s">
        <v>318</v>
      </c>
    </row>
    <row r="11031" spans="1:15" x14ac:dyDescent="0.35">
      <c r="A11031" t="s">
        <v>37</v>
      </c>
      <c r="B11031" t="s">
        <v>831</v>
      </c>
      <c r="C11031">
        <v>1</v>
      </c>
      <c r="D11031" t="s">
        <v>294</v>
      </c>
      <c r="E11031" t="s">
        <v>78</v>
      </c>
      <c r="F11031" t="s">
        <v>78</v>
      </c>
      <c r="G11031" t="s">
        <v>78</v>
      </c>
      <c r="H11031" t="s">
        <v>78</v>
      </c>
      <c r="I11031" t="s">
        <v>78</v>
      </c>
      <c r="J11031" t="s">
        <v>78</v>
      </c>
      <c r="K11031" t="s">
        <v>78</v>
      </c>
      <c r="L11031" t="s">
        <v>78</v>
      </c>
      <c r="M11031" t="s">
        <v>78</v>
      </c>
      <c r="N11031" t="s">
        <v>78</v>
      </c>
      <c r="O11031" t="s">
        <v>78</v>
      </c>
    </row>
    <row r="11032" spans="1:15" x14ac:dyDescent="0.35">
      <c r="A11032" t="s">
        <v>38</v>
      </c>
      <c r="B11032" t="s">
        <v>318</v>
      </c>
    </row>
    <row r="11033" spans="1:15" x14ac:dyDescent="0.35">
      <c r="A11033" t="s">
        <v>39</v>
      </c>
      <c r="B11033" t="s">
        <v>318</v>
      </c>
    </row>
    <row r="11034" spans="1:15" x14ac:dyDescent="0.35">
      <c r="A11034" t="s">
        <v>40</v>
      </c>
      <c r="B11034" t="s">
        <v>831</v>
      </c>
      <c r="C11034">
        <v>1</v>
      </c>
      <c r="D11034" t="s">
        <v>294</v>
      </c>
      <c r="E11034" t="s">
        <v>78</v>
      </c>
      <c r="F11034" t="s">
        <v>78</v>
      </c>
      <c r="G11034" t="s">
        <v>78</v>
      </c>
      <c r="H11034" t="s">
        <v>78</v>
      </c>
      <c r="I11034" t="s">
        <v>78</v>
      </c>
      <c r="J11034" t="s">
        <v>78</v>
      </c>
      <c r="K11034" t="s">
        <v>78</v>
      </c>
      <c r="L11034" t="s">
        <v>78</v>
      </c>
      <c r="M11034" t="s">
        <v>78</v>
      </c>
      <c r="N11034" t="s">
        <v>78</v>
      </c>
      <c r="O11034" t="s">
        <v>78</v>
      </c>
    </row>
    <row r="11036" spans="1:15" x14ac:dyDescent="0.35">
      <c r="A11036" t="s">
        <v>2566</v>
      </c>
    </row>
    <row r="11037" spans="1:15" x14ac:dyDescent="0.35">
      <c r="A11037" t="s">
        <v>29</v>
      </c>
      <c r="B11037" t="s">
        <v>864</v>
      </c>
      <c r="C11037" t="s">
        <v>30</v>
      </c>
      <c r="D11037" t="s">
        <v>2531</v>
      </c>
      <c r="E11037" t="s">
        <v>2532</v>
      </c>
      <c r="F11037" t="s">
        <v>2533</v>
      </c>
      <c r="G11037" t="s">
        <v>2534</v>
      </c>
      <c r="H11037" t="s">
        <v>2535</v>
      </c>
      <c r="I11037" t="s">
        <v>2536</v>
      </c>
      <c r="J11037" t="s">
        <v>2537</v>
      </c>
      <c r="K11037" t="s">
        <v>2538</v>
      </c>
      <c r="L11037" t="s">
        <v>2539</v>
      </c>
      <c r="M11037" t="s">
        <v>2540</v>
      </c>
      <c r="N11037" t="s">
        <v>74</v>
      </c>
      <c r="O11037" t="s">
        <v>1342</v>
      </c>
    </row>
    <row r="11038" spans="1:15" x14ac:dyDescent="0.35">
      <c r="A11038" t="s">
        <v>35</v>
      </c>
      <c r="B11038" t="s">
        <v>318</v>
      </c>
    </row>
    <row r="11039" spans="1:15" x14ac:dyDescent="0.35">
      <c r="A11039" t="s">
        <v>36</v>
      </c>
      <c r="B11039" t="s">
        <v>831</v>
      </c>
      <c r="C11039">
        <v>1</v>
      </c>
      <c r="D11039" t="s">
        <v>78</v>
      </c>
      <c r="E11039" t="s">
        <v>294</v>
      </c>
      <c r="F11039" t="s">
        <v>78</v>
      </c>
      <c r="G11039" t="s">
        <v>78</v>
      </c>
      <c r="H11039" t="s">
        <v>78</v>
      </c>
      <c r="I11039" t="s">
        <v>78</v>
      </c>
      <c r="J11039" t="s">
        <v>78</v>
      </c>
      <c r="K11039" t="s">
        <v>78</v>
      </c>
      <c r="L11039" t="s">
        <v>78</v>
      </c>
      <c r="M11039" t="s">
        <v>78</v>
      </c>
      <c r="N11039" t="s">
        <v>78</v>
      </c>
      <c r="O11039" t="s">
        <v>78</v>
      </c>
    </row>
    <row r="11040" spans="1:15" x14ac:dyDescent="0.35">
      <c r="A11040" t="s">
        <v>36</v>
      </c>
      <c r="B11040" t="s">
        <v>832</v>
      </c>
      <c r="C11040">
        <v>2</v>
      </c>
      <c r="D11040" t="s">
        <v>78</v>
      </c>
      <c r="E11040" t="s">
        <v>606</v>
      </c>
      <c r="F11040" t="s">
        <v>78</v>
      </c>
      <c r="G11040" t="s">
        <v>78</v>
      </c>
      <c r="H11040" t="s">
        <v>78</v>
      </c>
      <c r="I11040" t="s">
        <v>78</v>
      </c>
      <c r="J11040" t="s">
        <v>78</v>
      </c>
      <c r="K11040" t="s">
        <v>78</v>
      </c>
      <c r="L11040" t="s">
        <v>78</v>
      </c>
      <c r="M11040" t="s">
        <v>78</v>
      </c>
      <c r="N11040" t="s">
        <v>605</v>
      </c>
      <c r="O11040" t="s">
        <v>78</v>
      </c>
    </row>
    <row r="11041" spans="1:15" x14ac:dyDescent="0.35">
      <c r="A11041" t="s">
        <v>37</v>
      </c>
      <c r="B11041" t="s">
        <v>318</v>
      </c>
    </row>
    <row r="11042" spans="1:15" x14ac:dyDescent="0.35">
      <c r="A11042" t="s">
        <v>38</v>
      </c>
      <c r="B11042" t="s">
        <v>833</v>
      </c>
      <c r="C11042">
        <v>1</v>
      </c>
      <c r="D11042" t="s">
        <v>78</v>
      </c>
      <c r="E11042" t="s">
        <v>294</v>
      </c>
      <c r="F11042" t="s">
        <v>78</v>
      </c>
      <c r="G11042" t="s">
        <v>78</v>
      </c>
      <c r="H11042" t="s">
        <v>78</v>
      </c>
      <c r="I11042" t="s">
        <v>78</v>
      </c>
      <c r="J11042" t="s">
        <v>78</v>
      </c>
      <c r="K11042" t="s">
        <v>78</v>
      </c>
      <c r="L11042" t="s">
        <v>78</v>
      </c>
      <c r="M11042" t="s">
        <v>78</v>
      </c>
      <c r="N11042" t="s">
        <v>78</v>
      </c>
      <c r="O11042" t="s">
        <v>78</v>
      </c>
    </row>
    <row r="11043" spans="1:15" x14ac:dyDescent="0.35">
      <c r="A11043" t="s">
        <v>39</v>
      </c>
      <c r="B11043" t="s">
        <v>831</v>
      </c>
      <c r="C11043">
        <v>1</v>
      </c>
      <c r="D11043" t="s">
        <v>78</v>
      </c>
      <c r="E11043" t="s">
        <v>294</v>
      </c>
      <c r="F11043" t="s">
        <v>78</v>
      </c>
      <c r="G11043" t="s">
        <v>78</v>
      </c>
      <c r="H11043" t="s">
        <v>78</v>
      </c>
      <c r="I11043" t="s">
        <v>78</v>
      </c>
      <c r="J11043" t="s">
        <v>78</v>
      </c>
      <c r="K11043" t="s">
        <v>78</v>
      </c>
      <c r="L11043" t="s">
        <v>78</v>
      </c>
      <c r="M11043" t="s">
        <v>78</v>
      </c>
      <c r="N11043" t="s">
        <v>78</v>
      </c>
      <c r="O11043" t="s">
        <v>78</v>
      </c>
    </row>
    <row r="11044" spans="1:15" x14ac:dyDescent="0.35">
      <c r="A11044" t="s">
        <v>39</v>
      </c>
      <c r="B11044" t="s">
        <v>832</v>
      </c>
      <c r="C11044">
        <v>1</v>
      </c>
      <c r="D11044" t="s">
        <v>78</v>
      </c>
      <c r="E11044" t="s">
        <v>294</v>
      </c>
      <c r="F11044" t="s">
        <v>78</v>
      </c>
      <c r="G11044" t="s">
        <v>78</v>
      </c>
      <c r="H11044" t="s">
        <v>78</v>
      </c>
      <c r="I11044" t="s">
        <v>78</v>
      </c>
      <c r="J11044" t="s">
        <v>78</v>
      </c>
      <c r="K11044" t="s">
        <v>78</v>
      </c>
      <c r="L11044" t="s">
        <v>78</v>
      </c>
      <c r="M11044" t="s">
        <v>78</v>
      </c>
      <c r="N11044" t="s">
        <v>78</v>
      </c>
      <c r="O11044" t="s">
        <v>78</v>
      </c>
    </row>
    <row r="11045" spans="1:15" x14ac:dyDescent="0.35">
      <c r="A11045" t="s">
        <v>40</v>
      </c>
      <c r="B11045" t="s">
        <v>831</v>
      </c>
      <c r="C11045">
        <v>2</v>
      </c>
      <c r="D11045" t="s">
        <v>78</v>
      </c>
      <c r="E11045" t="s">
        <v>294</v>
      </c>
      <c r="F11045" t="s">
        <v>78</v>
      </c>
      <c r="G11045" t="s">
        <v>78</v>
      </c>
      <c r="H11045" t="s">
        <v>78</v>
      </c>
      <c r="I11045" t="s">
        <v>78</v>
      </c>
      <c r="J11045" t="s">
        <v>78</v>
      </c>
      <c r="K11045" t="s">
        <v>78</v>
      </c>
      <c r="L11045" t="s">
        <v>78</v>
      </c>
      <c r="M11045" t="s">
        <v>78</v>
      </c>
      <c r="N11045" t="s">
        <v>78</v>
      </c>
      <c r="O11045" t="s">
        <v>78</v>
      </c>
    </row>
    <row r="11046" spans="1:15" x14ac:dyDescent="0.35">
      <c r="A11046" t="s">
        <v>40</v>
      </c>
      <c r="B11046" t="s">
        <v>832</v>
      </c>
      <c r="C11046">
        <v>3</v>
      </c>
      <c r="D11046" t="s">
        <v>78</v>
      </c>
      <c r="E11046" t="s">
        <v>845</v>
      </c>
      <c r="F11046" t="s">
        <v>78</v>
      </c>
      <c r="G11046" t="s">
        <v>78</v>
      </c>
      <c r="H11046" t="s">
        <v>78</v>
      </c>
      <c r="I11046" t="s">
        <v>78</v>
      </c>
      <c r="J11046" t="s">
        <v>78</v>
      </c>
      <c r="K11046" t="s">
        <v>78</v>
      </c>
      <c r="L11046" t="s">
        <v>78</v>
      </c>
      <c r="M11046" t="s">
        <v>78</v>
      </c>
      <c r="N11046" t="s">
        <v>840</v>
      </c>
      <c r="O11046" t="s">
        <v>78</v>
      </c>
    </row>
    <row r="11047" spans="1:15" x14ac:dyDescent="0.35">
      <c r="A11047" t="s">
        <v>40</v>
      </c>
      <c r="B11047" t="s">
        <v>833</v>
      </c>
      <c r="C11047">
        <v>1</v>
      </c>
      <c r="D11047" t="s">
        <v>78</v>
      </c>
      <c r="E11047" t="s">
        <v>294</v>
      </c>
      <c r="F11047" t="s">
        <v>78</v>
      </c>
      <c r="G11047" t="s">
        <v>78</v>
      </c>
      <c r="H11047" t="s">
        <v>78</v>
      </c>
      <c r="I11047" t="s">
        <v>78</v>
      </c>
      <c r="J11047" t="s">
        <v>78</v>
      </c>
      <c r="K11047" t="s">
        <v>78</v>
      </c>
      <c r="L11047" t="s">
        <v>78</v>
      </c>
      <c r="M11047" t="s">
        <v>78</v>
      </c>
      <c r="N11047" t="s">
        <v>78</v>
      </c>
      <c r="O11047" t="s">
        <v>78</v>
      </c>
    </row>
    <row r="11049" spans="1:15" x14ac:dyDescent="0.35">
      <c r="A11049" t="s">
        <v>2567</v>
      </c>
    </row>
    <row r="11050" spans="1:15" x14ac:dyDescent="0.35">
      <c r="A11050" t="s">
        <v>29</v>
      </c>
      <c r="B11050" t="s">
        <v>864</v>
      </c>
      <c r="C11050" t="s">
        <v>30</v>
      </c>
      <c r="D11050" t="s">
        <v>2531</v>
      </c>
      <c r="E11050" t="s">
        <v>2532</v>
      </c>
      <c r="F11050" t="s">
        <v>2533</v>
      </c>
      <c r="G11050" t="s">
        <v>2534</v>
      </c>
      <c r="H11050" t="s">
        <v>2535</v>
      </c>
      <c r="I11050" t="s">
        <v>2536</v>
      </c>
      <c r="J11050" t="s">
        <v>2537</v>
      </c>
      <c r="K11050" t="s">
        <v>2538</v>
      </c>
      <c r="L11050" t="s">
        <v>2539</v>
      </c>
      <c r="M11050" t="s">
        <v>2540</v>
      </c>
      <c r="N11050" t="s">
        <v>74</v>
      </c>
      <c r="O11050" t="s">
        <v>1342</v>
      </c>
    </row>
    <row r="11051" spans="1:15" x14ac:dyDescent="0.35">
      <c r="A11051" t="s">
        <v>35</v>
      </c>
      <c r="B11051" t="s">
        <v>318</v>
      </c>
    </row>
    <row r="11052" spans="1:15" x14ac:dyDescent="0.35">
      <c r="A11052" t="s">
        <v>36</v>
      </c>
      <c r="B11052" t="s">
        <v>831</v>
      </c>
      <c r="C11052">
        <v>1</v>
      </c>
      <c r="D11052" t="s">
        <v>294</v>
      </c>
      <c r="E11052" t="s">
        <v>78</v>
      </c>
      <c r="F11052" t="s">
        <v>78</v>
      </c>
      <c r="G11052" t="s">
        <v>78</v>
      </c>
      <c r="H11052" t="s">
        <v>78</v>
      </c>
      <c r="I11052" t="s">
        <v>78</v>
      </c>
      <c r="J11052" t="s">
        <v>78</v>
      </c>
      <c r="K11052" t="s">
        <v>78</v>
      </c>
      <c r="L11052" t="s">
        <v>78</v>
      </c>
      <c r="M11052" t="s">
        <v>78</v>
      </c>
      <c r="N11052" t="s">
        <v>78</v>
      </c>
      <c r="O11052" t="s">
        <v>78</v>
      </c>
    </row>
    <row r="11053" spans="1:15" x14ac:dyDescent="0.35">
      <c r="A11053" t="s">
        <v>36</v>
      </c>
      <c r="B11053" t="s">
        <v>832</v>
      </c>
      <c r="C11053">
        <v>1</v>
      </c>
      <c r="D11053" t="s">
        <v>78</v>
      </c>
      <c r="E11053" t="s">
        <v>294</v>
      </c>
      <c r="F11053" t="s">
        <v>78</v>
      </c>
      <c r="G11053" t="s">
        <v>78</v>
      </c>
      <c r="H11053" t="s">
        <v>78</v>
      </c>
      <c r="I11053" t="s">
        <v>78</v>
      </c>
      <c r="J11053" t="s">
        <v>78</v>
      </c>
      <c r="K11053" t="s">
        <v>78</v>
      </c>
      <c r="L11053" t="s">
        <v>78</v>
      </c>
      <c r="M11053" t="s">
        <v>78</v>
      </c>
      <c r="N11053" t="s">
        <v>78</v>
      </c>
      <c r="O11053" t="s">
        <v>78</v>
      </c>
    </row>
    <row r="11054" spans="1:15" x14ac:dyDescent="0.35">
      <c r="A11054" t="s">
        <v>37</v>
      </c>
      <c r="B11054" t="s">
        <v>318</v>
      </c>
    </row>
    <row r="11055" spans="1:15" x14ac:dyDescent="0.35">
      <c r="A11055" t="s">
        <v>38</v>
      </c>
      <c r="B11055" t="s">
        <v>831</v>
      </c>
      <c r="C11055">
        <v>1</v>
      </c>
      <c r="D11055" t="s">
        <v>78</v>
      </c>
      <c r="E11055" t="s">
        <v>78</v>
      </c>
      <c r="F11055" t="s">
        <v>78</v>
      </c>
      <c r="G11055" t="s">
        <v>78</v>
      </c>
      <c r="H11055" t="s">
        <v>294</v>
      </c>
      <c r="I11055" t="s">
        <v>78</v>
      </c>
      <c r="J11055" t="s">
        <v>78</v>
      </c>
      <c r="K11055" t="s">
        <v>78</v>
      </c>
      <c r="L11055" t="s">
        <v>78</v>
      </c>
      <c r="M11055" t="s">
        <v>78</v>
      </c>
      <c r="N11055" t="s">
        <v>78</v>
      </c>
      <c r="O11055" t="s">
        <v>78</v>
      </c>
    </row>
    <row r="11056" spans="1:15" x14ac:dyDescent="0.35">
      <c r="A11056" t="s">
        <v>39</v>
      </c>
      <c r="B11056" t="s">
        <v>318</v>
      </c>
    </row>
    <row r="11057" spans="1:15" x14ac:dyDescent="0.35">
      <c r="A11057" t="s">
        <v>40</v>
      </c>
      <c r="B11057" t="s">
        <v>831</v>
      </c>
      <c r="C11057">
        <v>2</v>
      </c>
      <c r="D11057" t="s">
        <v>1203</v>
      </c>
      <c r="E11057" t="s">
        <v>78</v>
      </c>
      <c r="F11057" t="s">
        <v>78</v>
      </c>
      <c r="G11057" t="s">
        <v>78</v>
      </c>
      <c r="H11057" t="s">
        <v>1202</v>
      </c>
      <c r="I11057" t="s">
        <v>78</v>
      </c>
      <c r="J11057" t="s">
        <v>78</v>
      </c>
      <c r="K11057" t="s">
        <v>78</v>
      </c>
      <c r="L11057" t="s">
        <v>78</v>
      </c>
      <c r="M11057" t="s">
        <v>78</v>
      </c>
      <c r="N11057" t="s">
        <v>78</v>
      </c>
      <c r="O11057" t="s">
        <v>78</v>
      </c>
    </row>
    <row r="11058" spans="1:15" x14ac:dyDescent="0.35">
      <c r="A11058" t="s">
        <v>40</v>
      </c>
      <c r="B11058" t="s">
        <v>832</v>
      </c>
      <c r="C11058">
        <v>1</v>
      </c>
      <c r="D11058" t="s">
        <v>78</v>
      </c>
      <c r="E11058" t="s">
        <v>294</v>
      </c>
      <c r="F11058" t="s">
        <v>78</v>
      </c>
      <c r="G11058" t="s">
        <v>78</v>
      </c>
      <c r="H11058" t="s">
        <v>78</v>
      </c>
      <c r="I11058" t="s">
        <v>78</v>
      </c>
      <c r="J11058" t="s">
        <v>78</v>
      </c>
      <c r="K11058" t="s">
        <v>78</v>
      </c>
      <c r="L11058" t="s">
        <v>78</v>
      </c>
      <c r="M11058" t="s">
        <v>78</v>
      </c>
      <c r="N11058" t="s">
        <v>78</v>
      </c>
      <c r="O11058" t="s">
        <v>78</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F814FC74-40AD-4BCA-B7B5-FC460755A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28d1bd-650e-48eb-9f39-f684bd7bd257"/>
    <ds:schemaRef ds:uri="fa0b5fe5-391f-41b6-811a-90e0518c7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34E61B-7C1A-4FBF-B466-9F80077B5D8D}">
  <ds:schemaRefs>
    <ds:schemaRef ds:uri="http://schemas.microsoft.com/sharepoint/v3/contenttype/forms"/>
  </ds:schemaRefs>
</ds:datastoreItem>
</file>

<file path=customXml/itemProps3.xml><?xml version="1.0" encoding="utf-8"?>
<ds:datastoreItem xmlns:ds="http://schemas.openxmlformats.org/officeDocument/2006/customXml" ds:itemID="{2658E152-536F-4954-A8B9-1AB98358F8A0}">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Table_of_content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Rima SARGSYAN</cp:lastModifiedBy>
  <cp:revision/>
  <dcterms:created xsi:type="dcterms:W3CDTF">2024-03-27T14:40:04Z</dcterms:created>
  <dcterms:modified xsi:type="dcterms:W3CDTF">2024-05-02T11:52:36Z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